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/>
  <mc:AlternateContent xmlns:mc="http://schemas.openxmlformats.org/markup-compatibility/2006">
    <mc:Choice Requires="x15">
      <x15ac:absPath xmlns:x15ac="http://schemas.microsoft.com/office/spreadsheetml/2010/11/ac" url="C:\Users\ysy\Desktop\0207更新数据\粪便 中国\"/>
    </mc:Choice>
  </mc:AlternateContent>
  <xr:revisionPtr revIDLastSave="0" documentId="13_ncr:1_{14B6619E-AE8A-4060-913C-45DD3D9490C4}" xr6:coauthVersionLast="47" xr6:coauthVersionMax="47" xr10:uidLastSave="{00000000-0000-0000-0000-000000000000}"/>
  <bookViews>
    <workbookView xWindow="-120" yWindow="-120" windowWidth="29040" windowHeight="15840" firstSheet="12" activeTab="28" xr2:uid="{00000000-000D-0000-FFFF-FFFF00000000}"/>
  </bookViews>
  <sheets>
    <sheet name="北京" sheetId="1" r:id="rId1"/>
    <sheet name="天津" sheetId="2" r:id="rId2"/>
    <sheet name="河北" sheetId="3" r:id="rId3"/>
    <sheet name="山西" sheetId="4" r:id="rId4"/>
    <sheet name="内蒙" sheetId="5" r:id="rId5"/>
    <sheet name="辽宁" sheetId="6" r:id="rId6"/>
    <sheet name="吉林" sheetId="7" r:id="rId7"/>
    <sheet name="黑龙江" sheetId="8" r:id="rId8"/>
    <sheet name="上海" sheetId="9" r:id="rId9"/>
    <sheet name="江苏" sheetId="10" r:id="rId10"/>
    <sheet name="浙江" sheetId="11" r:id="rId11"/>
    <sheet name="安徽" sheetId="12" r:id="rId12"/>
    <sheet name="福建" sheetId="13" r:id="rId13"/>
    <sheet name="江西" sheetId="14" r:id="rId14"/>
    <sheet name="山东" sheetId="15" r:id="rId15"/>
    <sheet name="河南" sheetId="16" r:id="rId16"/>
    <sheet name="湖北" sheetId="17" r:id="rId17"/>
    <sheet name="湖南" sheetId="18" r:id="rId18"/>
    <sheet name="广东" sheetId="19" r:id="rId19"/>
    <sheet name="广西" sheetId="31" r:id="rId20"/>
    <sheet name="海南" sheetId="20" r:id="rId21"/>
    <sheet name="重庆" sheetId="21" r:id="rId22"/>
    <sheet name="四川" sheetId="22" r:id="rId23"/>
    <sheet name="贵州" sheetId="23" r:id="rId24"/>
    <sheet name="云南" sheetId="24" r:id="rId25"/>
    <sheet name="西藏" sheetId="25" r:id="rId26"/>
    <sheet name="陕西" sheetId="26" r:id="rId27"/>
    <sheet name="甘肃" sheetId="27" r:id="rId28"/>
    <sheet name="青海" sheetId="28" r:id="rId29"/>
    <sheet name="宁夏" sheetId="29" r:id="rId30"/>
    <sheet name="新疆" sheetId="30" r:id="rId31"/>
  </sheets>
  <calcPr calcId="191029"/>
</workbook>
</file>

<file path=xl/calcChain.xml><?xml version="1.0" encoding="utf-8"?>
<calcChain xmlns="http://schemas.openxmlformats.org/spreadsheetml/2006/main">
  <c r="E117" i="30" l="1"/>
  <c r="AW116" i="30"/>
  <c r="AV116" i="30"/>
  <c r="AU116" i="30"/>
  <c r="AS116" i="30"/>
  <c r="AG116" i="30"/>
  <c r="K116" i="30"/>
  <c r="L116" i="30" s="1"/>
  <c r="J116" i="30"/>
  <c r="H116" i="30"/>
  <c r="I116" i="30" s="1"/>
  <c r="E116" i="30"/>
  <c r="AW115" i="30"/>
  <c r="AV115" i="30"/>
  <c r="AS115" i="30"/>
  <c r="AG115" i="30"/>
  <c r="H115" i="30"/>
  <c r="I115" i="30" s="1"/>
  <c r="J115" i="30" s="1"/>
  <c r="E115" i="30"/>
  <c r="AW114" i="30"/>
  <c r="AV114" i="30"/>
  <c r="AS114" i="30"/>
  <c r="AG114" i="30"/>
  <c r="K114" i="30"/>
  <c r="L114" i="30" s="1"/>
  <c r="R114" i="30" s="1"/>
  <c r="H114" i="30"/>
  <c r="I114" i="30" s="1"/>
  <c r="J114" i="30" s="1"/>
  <c r="E114" i="30"/>
  <c r="H113" i="30" s="1"/>
  <c r="I113" i="30" s="1"/>
  <c r="J113" i="30" s="1"/>
  <c r="AW113" i="30"/>
  <c r="AV113" i="30"/>
  <c r="AS113" i="30"/>
  <c r="AG113" i="30"/>
  <c r="E113" i="30"/>
  <c r="AW112" i="30"/>
  <c r="AV112" i="30"/>
  <c r="AU112" i="30"/>
  <c r="AS112" i="30"/>
  <c r="AG112" i="30"/>
  <c r="I112" i="30"/>
  <c r="J112" i="30" s="1"/>
  <c r="H112" i="30"/>
  <c r="E112" i="30"/>
  <c r="H111" i="30" s="1"/>
  <c r="I111" i="30" s="1"/>
  <c r="J111" i="30" s="1"/>
  <c r="AW111" i="30"/>
  <c r="AV111" i="30"/>
  <c r="AU111" i="30"/>
  <c r="AS111" i="30"/>
  <c r="AG111" i="30"/>
  <c r="R111" i="30"/>
  <c r="K111" i="30"/>
  <c r="L111" i="30" s="1"/>
  <c r="E111" i="30"/>
  <c r="AW110" i="30"/>
  <c r="AV110" i="30"/>
  <c r="AU110" i="30"/>
  <c r="AS110" i="30"/>
  <c r="AG110" i="30"/>
  <c r="L110" i="30"/>
  <c r="K110" i="30"/>
  <c r="I110" i="30"/>
  <c r="J110" i="30" s="1"/>
  <c r="H110" i="30"/>
  <c r="E110" i="30"/>
  <c r="AW109" i="30"/>
  <c r="AV109" i="30"/>
  <c r="AU109" i="30"/>
  <c r="AS109" i="30"/>
  <c r="AG109" i="30"/>
  <c r="R109" i="30"/>
  <c r="K109" i="30"/>
  <c r="L109" i="30" s="1"/>
  <c r="H109" i="30"/>
  <c r="I109" i="30" s="1"/>
  <c r="J109" i="30" s="1"/>
  <c r="E109" i="30"/>
  <c r="AW108" i="30"/>
  <c r="AV108" i="30"/>
  <c r="AS108" i="30"/>
  <c r="AG108" i="30"/>
  <c r="I108" i="30"/>
  <c r="J108" i="30" s="1"/>
  <c r="H108" i="30"/>
  <c r="E108" i="30"/>
  <c r="AW107" i="30"/>
  <c r="AV107" i="30"/>
  <c r="AU107" i="30"/>
  <c r="AS107" i="30"/>
  <c r="AG107" i="30"/>
  <c r="J107" i="30"/>
  <c r="I107" i="30"/>
  <c r="H107" i="30"/>
  <c r="E107" i="30"/>
  <c r="AW106" i="30"/>
  <c r="AV106" i="30"/>
  <c r="AU106" i="30"/>
  <c r="AS106" i="30"/>
  <c r="AG106" i="30"/>
  <c r="K106" i="30"/>
  <c r="L106" i="30" s="1"/>
  <c r="H106" i="30"/>
  <c r="I106" i="30" s="1"/>
  <c r="J106" i="30" s="1"/>
  <c r="E106" i="30"/>
  <c r="AW105" i="30"/>
  <c r="AV105" i="30"/>
  <c r="AU105" i="30"/>
  <c r="AS105" i="30"/>
  <c r="AG105" i="30"/>
  <c r="K105" i="30"/>
  <c r="L105" i="30" s="1"/>
  <c r="I105" i="30"/>
  <c r="J105" i="30" s="1"/>
  <c r="H105" i="30"/>
  <c r="B105" i="30"/>
  <c r="AU115" i="30" s="1"/>
  <c r="E102" i="30"/>
  <c r="H101" i="30" s="1"/>
  <c r="I101" i="30" s="1"/>
  <c r="J101" i="30" s="1"/>
  <c r="AZ101" i="30"/>
  <c r="AW101" i="30"/>
  <c r="AS101" i="30"/>
  <c r="AG101" i="30"/>
  <c r="L101" i="30"/>
  <c r="K101" i="30"/>
  <c r="E101" i="30"/>
  <c r="AZ100" i="30"/>
  <c r="AW100" i="30"/>
  <c r="AS100" i="30"/>
  <c r="AG100" i="30"/>
  <c r="I100" i="30"/>
  <c r="J100" i="30" s="1"/>
  <c r="H100" i="30"/>
  <c r="E100" i="30"/>
  <c r="H99" i="30" s="1"/>
  <c r="I99" i="30" s="1"/>
  <c r="J99" i="30" s="1"/>
  <c r="AZ99" i="30"/>
  <c r="AW99" i="30"/>
  <c r="AU99" i="30"/>
  <c r="AS99" i="30"/>
  <c r="AG99" i="30"/>
  <c r="E99" i="30"/>
  <c r="H98" i="30" s="1"/>
  <c r="AZ98" i="30"/>
  <c r="AW98" i="30"/>
  <c r="AU98" i="30"/>
  <c r="AS98" i="30"/>
  <c r="AG98" i="30"/>
  <c r="I98" i="30"/>
  <c r="J98" i="30" s="1"/>
  <c r="E98" i="30"/>
  <c r="H97" i="30" s="1"/>
  <c r="I97" i="30" s="1"/>
  <c r="J97" i="30" s="1"/>
  <c r="AZ97" i="30"/>
  <c r="AW97" i="30"/>
  <c r="AU97" i="30"/>
  <c r="AS97" i="30"/>
  <c r="AG97" i="30"/>
  <c r="L97" i="30"/>
  <c r="K97" i="30"/>
  <c r="E97" i="30"/>
  <c r="H96" i="30" s="1"/>
  <c r="AZ96" i="30"/>
  <c r="AW96" i="30"/>
  <c r="AU96" i="30"/>
  <c r="AS96" i="30"/>
  <c r="AG96" i="30"/>
  <c r="I96" i="30"/>
  <c r="J96" i="30" s="1"/>
  <c r="E96" i="30"/>
  <c r="H95" i="30" s="1"/>
  <c r="I95" i="30" s="1"/>
  <c r="AZ95" i="30"/>
  <c r="AW95" i="30"/>
  <c r="AU95" i="30"/>
  <c r="AS95" i="30"/>
  <c r="AG95" i="30"/>
  <c r="L95" i="30"/>
  <c r="K95" i="30"/>
  <c r="J95" i="30"/>
  <c r="E95" i="30"/>
  <c r="AZ94" i="30"/>
  <c r="AW94" i="30"/>
  <c r="AU94" i="30"/>
  <c r="AS94" i="30"/>
  <c r="AG94" i="30"/>
  <c r="K94" i="30"/>
  <c r="L94" i="30" s="1"/>
  <c r="R94" i="30" s="1"/>
  <c r="H94" i="30"/>
  <c r="I94" i="30" s="1"/>
  <c r="J94" i="30" s="1"/>
  <c r="E94" i="30"/>
  <c r="AZ93" i="30"/>
  <c r="AW93" i="30"/>
  <c r="AV93" i="30"/>
  <c r="AS93" i="30"/>
  <c r="AG93" i="30"/>
  <c r="K93" i="30"/>
  <c r="L93" i="30" s="1"/>
  <c r="H93" i="30"/>
  <c r="I93" i="30" s="1"/>
  <c r="J93" i="30" s="1"/>
  <c r="E93" i="30"/>
  <c r="AZ92" i="30"/>
  <c r="AW92" i="30"/>
  <c r="AU92" i="30"/>
  <c r="AS92" i="30"/>
  <c r="AG92" i="30"/>
  <c r="K92" i="30"/>
  <c r="L92" i="30" s="1"/>
  <c r="J92" i="30"/>
  <c r="H92" i="30"/>
  <c r="I92" i="30" s="1"/>
  <c r="E92" i="30"/>
  <c r="B92" i="30"/>
  <c r="AZ91" i="30"/>
  <c r="AW91" i="30"/>
  <c r="AS91" i="30"/>
  <c r="AG91" i="30"/>
  <c r="I91" i="30"/>
  <c r="J91" i="30" s="1"/>
  <c r="H91" i="30"/>
  <c r="E91" i="30"/>
  <c r="H90" i="30" s="1"/>
  <c r="AZ90" i="30"/>
  <c r="AW90" i="30"/>
  <c r="AV90" i="30"/>
  <c r="AU90" i="30"/>
  <c r="AS90" i="30"/>
  <c r="AG90" i="30"/>
  <c r="K90" i="30"/>
  <c r="L90" i="30" s="1"/>
  <c r="I90" i="30"/>
  <c r="J90" i="30" s="1"/>
  <c r="B90" i="30"/>
  <c r="AU101" i="30" s="1"/>
  <c r="E86" i="30"/>
  <c r="AW85" i="30"/>
  <c r="AS85" i="30"/>
  <c r="AG85" i="30"/>
  <c r="H85" i="30"/>
  <c r="I85" i="30" s="1"/>
  <c r="J85" i="30" s="1"/>
  <c r="E85" i="30"/>
  <c r="AW84" i="30"/>
  <c r="AS84" i="30"/>
  <c r="AG84" i="30"/>
  <c r="H84" i="30"/>
  <c r="I84" i="30" s="1"/>
  <c r="J84" i="30" s="1"/>
  <c r="E84" i="30"/>
  <c r="H83" i="30" s="1"/>
  <c r="AW83" i="30"/>
  <c r="AV83" i="30"/>
  <c r="AS83" i="30"/>
  <c r="AG83" i="30"/>
  <c r="K83" i="30"/>
  <c r="L83" i="30" s="1"/>
  <c r="I83" i="30"/>
  <c r="J83" i="30" s="1"/>
  <c r="E83" i="30"/>
  <c r="AW82" i="30"/>
  <c r="AS82" i="30"/>
  <c r="AG82" i="30"/>
  <c r="J82" i="30"/>
  <c r="I82" i="30"/>
  <c r="H82" i="30"/>
  <c r="E82" i="30"/>
  <c r="H81" i="30" s="1"/>
  <c r="I81" i="30" s="1"/>
  <c r="J81" i="30" s="1"/>
  <c r="AW81" i="30"/>
  <c r="AS81" i="30"/>
  <c r="AG81" i="30"/>
  <c r="E81" i="30"/>
  <c r="AW80" i="30"/>
  <c r="AS80" i="30"/>
  <c r="AG80" i="30"/>
  <c r="H80" i="30"/>
  <c r="I80" i="30" s="1"/>
  <c r="J80" i="30" s="1"/>
  <c r="E80" i="30"/>
  <c r="AW79" i="30"/>
  <c r="AS79" i="30"/>
  <c r="AG79" i="30"/>
  <c r="I79" i="30"/>
  <c r="J79" i="30" s="1"/>
  <c r="H79" i="30"/>
  <c r="E79" i="30"/>
  <c r="AW78" i="30"/>
  <c r="AS78" i="30"/>
  <c r="AG78" i="30"/>
  <c r="I78" i="30"/>
  <c r="J78" i="30" s="1"/>
  <c r="H78" i="30"/>
  <c r="E78" i="30"/>
  <c r="AW77" i="30"/>
  <c r="AS77" i="30"/>
  <c r="AG77" i="30"/>
  <c r="I77" i="30"/>
  <c r="J77" i="30" s="1"/>
  <c r="H77" i="30"/>
  <c r="E77" i="30"/>
  <c r="AW76" i="30"/>
  <c r="AS76" i="30"/>
  <c r="AG76" i="30"/>
  <c r="H76" i="30"/>
  <c r="I76" i="30" s="1"/>
  <c r="J76" i="30" s="1"/>
  <c r="E76" i="30"/>
  <c r="H75" i="30" s="1"/>
  <c r="B76" i="30"/>
  <c r="AW75" i="30"/>
  <c r="AS75" i="30"/>
  <c r="AG75" i="30"/>
  <c r="I75" i="30"/>
  <c r="J75" i="30" s="1"/>
  <c r="E75" i="30"/>
  <c r="AW74" i="30"/>
  <c r="AS74" i="30"/>
  <c r="AG74" i="30"/>
  <c r="H74" i="30"/>
  <c r="I74" i="30" s="1"/>
  <c r="J74" i="30" s="1"/>
  <c r="B74" i="30"/>
  <c r="E70" i="30"/>
  <c r="AE69" i="30"/>
  <c r="AC69" i="30"/>
  <c r="K69" i="30"/>
  <c r="L69" i="30" s="1"/>
  <c r="H69" i="30"/>
  <c r="I69" i="30" s="1"/>
  <c r="J69" i="30" s="1"/>
  <c r="E69" i="30"/>
  <c r="H68" i="30" s="1"/>
  <c r="I68" i="30" s="1"/>
  <c r="J68" i="30" s="1"/>
  <c r="AE68" i="30"/>
  <c r="K68" i="30"/>
  <c r="L68" i="30" s="1"/>
  <c r="E68" i="30"/>
  <c r="H67" i="30" s="1"/>
  <c r="I67" i="30" s="1"/>
  <c r="J67" i="30" s="1"/>
  <c r="AE67" i="30"/>
  <c r="L67" i="30"/>
  <c r="E67" i="30"/>
  <c r="H66" i="30" s="1"/>
  <c r="I66" i="30" s="1"/>
  <c r="J66" i="30" s="1"/>
  <c r="AE66" i="30"/>
  <c r="K66" i="30"/>
  <c r="L66" i="30" s="1"/>
  <c r="E66" i="30"/>
  <c r="AE65" i="30"/>
  <c r="AC65" i="30"/>
  <c r="K65" i="30"/>
  <c r="L65" i="30" s="1"/>
  <c r="H65" i="30"/>
  <c r="I65" i="30" s="1"/>
  <c r="J65" i="30" s="1"/>
  <c r="E65" i="30"/>
  <c r="AE64" i="30"/>
  <c r="AD64" i="30"/>
  <c r="I64" i="30"/>
  <c r="J64" i="30" s="1"/>
  <c r="H64" i="30"/>
  <c r="E64" i="30"/>
  <c r="H63" i="30" s="1"/>
  <c r="AE63" i="30"/>
  <c r="AD63" i="30"/>
  <c r="AC63" i="30"/>
  <c r="I63" i="30"/>
  <c r="J63" i="30" s="1"/>
  <c r="E63" i="30"/>
  <c r="AE62" i="30"/>
  <c r="AC62" i="30"/>
  <c r="I62" i="30"/>
  <c r="J62" i="30" s="1"/>
  <c r="H62" i="30"/>
  <c r="E62" i="30"/>
  <c r="AE61" i="30"/>
  <c r="AC61" i="30"/>
  <c r="K61" i="30"/>
  <c r="L61" i="30" s="1"/>
  <c r="H61" i="30"/>
  <c r="I61" i="30" s="1"/>
  <c r="J61" i="30" s="1"/>
  <c r="E61" i="30"/>
  <c r="H60" i="30" s="1"/>
  <c r="I60" i="30" s="1"/>
  <c r="AE60" i="30"/>
  <c r="J60" i="30"/>
  <c r="E60" i="30"/>
  <c r="H59" i="30" s="1"/>
  <c r="I59" i="30" s="1"/>
  <c r="B60" i="30"/>
  <c r="AE59" i="30"/>
  <c r="J59" i="30"/>
  <c r="E59" i="30"/>
  <c r="H58" i="30" s="1"/>
  <c r="I58" i="30" s="1"/>
  <c r="J58" i="30" s="1"/>
  <c r="AE58" i="30"/>
  <c r="K58" i="30"/>
  <c r="L58" i="30" s="1"/>
  <c r="B58" i="30"/>
  <c r="K67" i="30" s="1"/>
  <c r="E54" i="30"/>
  <c r="AT53" i="30"/>
  <c r="AP53" i="30"/>
  <c r="AA53" i="30"/>
  <c r="H53" i="30"/>
  <c r="I53" i="30" s="1"/>
  <c r="J53" i="30" s="1"/>
  <c r="E53" i="30"/>
  <c r="AT52" i="30"/>
  <c r="AP52" i="30"/>
  <c r="AA52" i="30"/>
  <c r="H52" i="30"/>
  <c r="I52" i="30" s="1"/>
  <c r="J52" i="30" s="1"/>
  <c r="E52" i="30"/>
  <c r="H51" i="30" s="1"/>
  <c r="I51" i="30" s="1"/>
  <c r="AT51" i="30"/>
  <c r="AP51" i="30"/>
  <c r="AA51" i="30"/>
  <c r="J51" i="30"/>
  <c r="E51" i="30"/>
  <c r="H50" i="30" s="1"/>
  <c r="I50" i="30" s="1"/>
  <c r="J50" i="30" s="1"/>
  <c r="AT50" i="30"/>
  <c r="AS50" i="30"/>
  <c r="AP50" i="30"/>
  <c r="AA50" i="30"/>
  <c r="E50" i="30"/>
  <c r="AT49" i="30"/>
  <c r="AP49" i="30"/>
  <c r="AA49" i="30"/>
  <c r="H49" i="30"/>
  <c r="I49" i="30" s="1"/>
  <c r="J49" i="30" s="1"/>
  <c r="E49" i="30"/>
  <c r="AT48" i="30"/>
  <c r="AR48" i="30"/>
  <c r="AP48" i="30"/>
  <c r="AA48" i="30"/>
  <c r="I48" i="30"/>
  <c r="J48" i="30" s="1"/>
  <c r="H48" i="30"/>
  <c r="E48" i="30"/>
  <c r="H47" i="30" s="1"/>
  <c r="I47" i="30" s="1"/>
  <c r="J47" i="30" s="1"/>
  <c r="AT47" i="30"/>
  <c r="AS47" i="30"/>
  <c r="AP47" i="30"/>
  <c r="AA47" i="30"/>
  <c r="E47" i="30"/>
  <c r="AT46" i="30"/>
  <c r="AS46" i="30"/>
  <c r="AP46" i="30"/>
  <c r="AA46" i="30"/>
  <c r="H46" i="30"/>
  <c r="I46" i="30" s="1"/>
  <c r="J46" i="30" s="1"/>
  <c r="E46" i="30"/>
  <c r="H45" i="30" s="1"/>
  <c r="I45" i="30" s="1"/>
  <c r="J45" i="30" s="1"/>
  <c r="AT45" i="30"/>
  <c r="AS45" i="30"/>
  <c r="AP45" i="30"/>
  <c r="AA45" i="30"/>
  <c r="E45" i="30"/>
  <c r="AT44" i="30"/>
  <c r="AP44" i="30"/>
  <c r="AA44" i="30"/>
  <c r="H44" i="30"/>
  <c r="I44" i="30" s="1"/>
  <c r="J44" i="30" s="1"/>
  <c r="E44" i="30"/>
  <c r="B44" i="30"/>
  <c r="AT43" i="30"/>
  <c r="AS43" i="30"/>
  <c r="AP43" i="30"/>
  <c r="AA43" i="30"/>
  <c r="J43" i="30"/>
  <c r="H43" i="30"/>
  <c r="I43" i="30" s="1"/>
  <c r="E43" i="30"/>
  <c r="AT42" i="30"/>
  <c r="AS42" i="30"/>
  <c r="AP42" i="30"/>
  <c r="AA42" i="30"/>
  <c r="I42" i="30"/>
  <c r="J42" i="30" s="1"/>
  <c r="H42" i="30"/>
  <c r="E39" i="30"/>
  <c r="AT38" i="30"/>
  <c r="AP38" i="30"/>
  <c r="AM38" i="30"/>
  <c r="AD38" i="30"/>
  <c r="AA38" i="30"/>
  <c r="K38" i="30"/>
  <c r="L38" i="30" s="1"/>
  <c r="J38" i="30"/>
  <c r="H38" i="30"/>
  <c r="I38" i="30" s="1"/>
  <c r="E38" i="30"/>
  <c r="AT37" i="30"/>
  <c r="AP37" i="30"/>
  <c r="AM37" i="30"/>
  <c r="AD37" i="30"/>
  <c r="AA37" i="30"/>
  <c r="H37" i="30"/>
  <c r="I37" i="30" s="1"/>
  <c r="J37" i="30" s="1"/>
  <c r="E37" i="30"/>
  <c r="AT36" i="30"/>
  <c r="AR36" i="30"/>
  <c r="AP36" i="30"/>
  <c r="AM36" i="30"/>
  <c r="AD36" i="30"/>
  <c r="AA36" i="30"/>
  <c r="K36" i="30"/>
  <c r="L36" i="30" s="1"/>
  <c r="I36" i="30"/>
  <c r="J36" i="30" s="1"/>
  <c r="H36" i="30"/>
  <c r="E36" i="30"/>
  <c r="AT35" i="30"/>
  <c r="AR35" i="30"/>
  <c r="AP35" i="30"/>
  <c r="AM35" i="30"/>
  <c r="AD35" i="30"/>
  <c r="AA35" i="30"/>
  <c r="H35" i="30"/>
  <c r="I35" i="30" s="1"/>
  <c r="J35" i="30" s="1"/>
  <c r="E35" i="30"/>
  <c r="AT34" i="30"/>
  <c r="AR34" i="30"/>
  <c r="AP34" i="30"/>
  <c r="AM34" i="30"/>
  <c r="AD34" i="30"/>
  <c r="AA34" i="30"/>
  <c r="K34" i="30"/>
  <c r="L34" i="30" s="1"/>
  <c r="I34" i="30"/>
  <c r="J34" i="30" s="1"/>
  <c r="H34" i="30"/>
  <c r="E34" i="30"/>
  <c r="AT33" i="30"/>
  <c r="AR33" i="30"/>
  <c r="AP33" i="30"/>
  <c r="AM33" i="30"/>
  <c r="AD33" i="30"/>
  <c r="AA33" i="30"/>
  <c r="H33" i="30"/>
  <c r="I33" i="30" s="1"/>
  <c r="J33" i="30" s="1"/>
  <c r="E33" i="30"/>
  <c r="AT32" i="30"/>
  <c r="AR32" i="30"/>
  <c r="AP32" i="30"/>
  <c r="AM32" i="30"/>
  <c r="AD32" i="30"/>
  <c r="AA32" i="30"/>
  <c r="K32" i="30"/>
  <c r="L32" i="30" s="1"/>
  <c r="I32" i="30"/>
  <c r="J32" i="30" s="1"/>
  <c r="H32" i="30"/>
  <c r="E32" i="30"/>
  <c r="H31" i="30" s="1"/>
  <c r="AT31" i="30"/>
  <c r="AR31" i="30"/>
  <c r="AP31" i="30"/>
  <c r="AM31" i="30"/>
  <c r="AD31" i="30"/>
  <c r="AA31" i="30"/>
  <c r="I31" i="30"/>
  <c r="J31" i="30" s="1"/>
  <c r="E31" i="30"/>
  <c r="H30" i="30" s="1"/>
  <c r="I30" i="30" s="1"/>
  <c r="AT30" i="30"/>
  <c r="AR30" i="30"/>
  <c r="AP30" i="30"/>
  <c r="AM30" i="30"/>
  <c r="AD30" i="30"/>
  <c r="AA30" i="30"/>
  <c r="J30" i="30"/>
  <c r="E30" i="30"/>
  <c r="H29" i="30" s="1"/>
  <c r="AT29" i="30"/>
  <c r="AP29" i="30"/>
  <c r="AM29" i="30"/>
  <c r="AD29" i="30"/>
  <c r="AA29" i="30"/>
  <c r="I29" i="30"/>
  <c r="J29" i="30" s="1"/>
  <c r="E29" i="30"/>
  <c r="AT28" i="30"/>
  <c r="AP28" i="30"/>
  <c r="AM28" i="30"/>
  <c r="AD28" i="30"/>
  <c r="AA28" i="30"/>
  <c r="K28" i="30"/>
  <c r="L28" i="30" s="1"/>
  <c r="H28" i="30"/>
  <c r="I28" i="30" s="1"/>
  <c r="J28" i="30" s="1"/>
  <c r="E28" i="30"/>
  <c r="H27" i="30" s="1"/>
  <c r="I27" i="30" s="1"/>
  <c r="J27" i="30" s="1"/>
  <c r="AT27" i="30"/>
  <c r="AP27" i="30"/>
  <c r="AM27" i="30"/>
  <c r="AD27" i="30"/>
  <c r="AA27" i="30"/>
  <c r="K27" i="30"/>
  <c r="L27" i="30" s="1"/>
  <c r="O27" i="30" s="1"/>
  <c r="K15" i="30"/>
  <c r="I5" i="30"/>
  <c r="G5" i="30"/>
  <c r="B42" i="30" s="1"/>
  <c r="I2" i="30"/>
  <c r="B29" i="30" s="1"/>
  <c r="G2" i="30"/>
  <c r="B27" i="30" s="1"/>
  <c r="E117" i="29"/>
  <c r="H116" i="29" s="1"/>
  <c r="AW116" i="29"/>
  <c r="AS116" i="29"/>
  <c r="AG116" i="29"/>
  <c r="I116" i="29"/>
  <c r="J116" i="29" s="1"/>
  <c r="E116" i="29"/>
  <c r="AW115" i="29"/>
  <c r="AU115" i="29"/>
  <c r="AS115" i="29"/>
  <c r="AG115" i="29"/>
  <c r="K115" i="29"/>
  <c r="L115" i="29" s="1"/>
  <c r="R115" i="29" s="1"/>
  <c r="H115" i="29"/>
  <c r="I115" i="29" s="1"/>
  <c r="J115" i="29" s="1"/>
  <c r="E115" i="29"/>
  <c r="AW114" i="29"/>
  <c r="AV114" i="29"/>
  <c r="AS114" i="29"/>
  <c r="AG114" i="29"/>
  <c r="L114" i="29"/>
  <c r="K114" i="29"/>
  <c r="I114" i="29"/>
  <c r="J114" i="29" s="1"/>
  <c r="H114" i="29"/>
  <c r="E114" i="29"/>
  <c r="AW113" i="29"/>
  <c r="AU113" i="29"/>
  <c r="AS113" i="29"/>
  <c r="AG113" i="29"/>
  <c r="J113" i="29"/>
  <c r="H113" i="29"/>
  <c r="I113" i="29" s="1"/>
  <c r="E113" i="29"/>
  <c r="AW112" i="29"/>
  <c r="AV112" i="29"/>
  <c r="AS112" i="29"/>
  <c r="AG112" i="29"/>
  <c r="K112" i="29"/>
  <c r="L112" i="29" s="1"/>
  <c r="R112" i="29" s="1"/>
  <c r="H112" i="29"/>
  <c r="I112" i="29" s="1"/>
  <c r="J112" i="29" s="1"/>
  <c r="E112" i="29"/>
  <c r="H111" i="29" s="1"/>
  <c r="I111" i="29" s="1"/>
  <c r="J111" i="29" s="1"/>
  <c r="AW111" i="29"/>
  <c r="AS111" i="29"/>
  <c r="AG111" i="29"/>
  <c r="E111" i="29"/>
  <c r="AW110" i="29"/>
  <c r="AU110" i="29"/>
  <c r="AS110" i="29"/>
  <c r="AG110" i="29"/>
  <c r="J110" i="29"/>
  <c r="I110" i="29"/>
  <c r="H110" i="29"/>
  <c r="E110" i="29"/>
  <c r="H109" i="29" s="1"/>
  <c r="AW109" i="29"/>
  <c r="AV109" i="29"/>
  <c r="AU109" i="29"/>
  <c r="AS109" i="29"/>
  <c r="AG109" i="29"/>
  <c r="L109" i="29"/>
  <c r="K109" i="29"/>
  <c r="I109" i="29"/>
  <c r="J109" i="29" s="1"/>
  <c r="E109" i="29"/>
  <c r="AW108" i="29"/>
  <c r="AU108" i="29"/>
  <c r="AS108" i="29"/>
  <c r="AG108" i="29"/>
  <c r="H108" i="29"/>
  <c r="I108" i="29" s="1"/>
  <c r="J108" i="29" s="1"/>
  <c r="E108" i="29"/>
  <c r="H107" i="29" s="1"/>
  <c r="I107" i="29" s="1"/>
  <c r="J107" i="29" s="1"/>
  <c r="AW107" i="29"/>
  <c r="AV107" i="29"/>
  <c r="AS107" i="29"/>
  <c r="AG107" i="29"/>
  <c r="K107" i="29"/>
  <c r="L107" i="29" s="1"/>
  <c r="R107" i="29" s="1"/>
  <c r="E107" i="29"/>
  <c r="H106" i="29" s="1"/>
  <c r="I106" i="29" s="1"/>
  <c r="B107" i="29"/>
  <c r="AV113" i="29" s="1"/>
  <c r="AW106" i="29"/>
  <c r="AV106" i="29"/>
  <c r="AU106" i="29"/>
  <c r="AS106" i="29"/>
  <c r="AG106" i="29"/>
  <c r="J106" i="29"/>
  <c r="E106" i="29"/>
  <c r="H105" i="29" s="1"/>
  <c r="I105" i="29" s="1"/>
  <c r="J105" i="29" s="1"/>
  <c r="P105" i="29" s="1"/>
  <c r="Q105" i="29" s="1"/>
  <c r="AW105" i="29"/>
  <c r="AV105" i="29"/>
  <c r="AU105" i="29"/>
  <c r="AS105" i="29"/>
  <c r="AG105" i="29"/>
  <c r="R105" i="29"/>
  <c r="K105" i="29"/>
  <c r="L105" i="29" s="1"/>
  <c r="O105" i="29" s="1"/>
  <c r="B105" i="29"/>
  <c r="AU114" i="29" s="1"/>
  <c r="E102" i="29"/>
  <c r="AZ101" i="29"/>
  <c r="AW101" i="29"/>
  <c r="AV101" i="29"/>
  <c r="AU101" i="29"/>
  <c r="AS101" i="29"/>
  <c r="AG101" i="29"/>
  <c r="K101" i="29"/>
  <c r="L101" i="29" s="1"/>
  <c r="H101" i="29"/>
  <c r="I101" i="29" s="1"/>
  <c r="J101" i="29" s="1"/>
  <c r="E101" i="29"/>
  <c r="AZ100" i="29"/>
  <c r="AW100" i="29"/>
  <c r="AS100" i="29"/>
  <c r="AG100" i="29"/>
  <c r="I100" i="29"/>
  <c r="J100" i="29" s="1"/>
  <c r="H100" i="29"/>
  <c r="E100" i="29"/>
  <c r="AZ99" i="29"/>
  <c r="AW99" i="29"/>
  <c r="AV99" i="29"/>
  <c r="AS99" i="29"/>
  <c r="AG99" i="29"/>
  <c r="K99" i="29"/>
  <c r="L99" i="29" s="1"/>
  <c r="I99" i="29"/>
  <c r="J99" i="29" s="1"/>
  <c r="H99" i="29"/>
  <c r="E99" i="29"/>
  <c r="AZ98" i="29"/>
  <c r="AW98" i="29"/>
  <c r="AS98" i="29"/>
  <c r="AG98" i="29"/>
  <c r="I98" i="29"/>
  <c r="J98" i="29" s="1"/>
  <c r="H98" i="29"/>
  <c r="E98" i="29"/>
  <c r="AZ97" i="29"/>
  <c r="AW97" i="29"/>
  <c r="AV97" i="29"/>
  <c r="AS97" i="29"/>
  <c r="AG97" i="29"/>
  <c r="K97" i="29"/>
  <c r="L97" i="29" s="1"/>
  <c r="I97" i="29"/>
  <c r="J97" i="29" s="1"/>
  <c r="H97" i="29"/>
  <c r="E97" i="29"/>
  <c r="AZ96" i="29"/>
  <c r="AW96" i="29"/>
  <c r="AS96" i="29"/>
  <c r="AG96" i="29"/>
  <c r="H96" i="29"/>
  <c r="I96" i="29" s="1"/>
  <c r="J96" i="29" s="1"/>
  <c r="E96" i="29"/>
  <c r="AZ95" i="29"/>
  <c r="AW95" i="29"/>
  <c r="AS95" i="29"/>
  <c r="AG95" i="29"/>
  <c r="K95" i="29"/>
  <c r="L95" i="29" s="1"/>
  <c r="I95" i="29"/>
  <c r="J95" i="29" s="1"/>
  <c r="H95" i="29"/>
  <c r="E95" i="29"/>
  <c r="AZ94" i="29"/>
  <c r="AW94" i="29"/>
  <c r="AS94" i="29"/>
  <c r="AG94" i="29"/>
  <c r="J94" i="29"/>
  <c r="I94" i="29"/>
  <c r="H94" i="29"/>
  <c r="E94" i="29"/>
  <c r="H93" i="29" s="1"/>
  <c r="I93" i="29" s="1"/>
  <c r="J93" i="29" s="1"/>
  <c r="AZ93" i="29"/>
  <c r="AW93" i="29"/>
  <c r="AU93" i="29"/>
  <c r="AS93" i="29"/>
  <c r="AG93" i="29"/>
  <c r="E93" i="29"/>
  <c r="H92" i="29" s="1"/>
  <c r="I92" i="29" s="1"/>
  <c r="J92" i="29" s="1"/>
  <c r="AZ92" i="29"/>
  <c r="AW92" i="29"/>
  <c r="AU92" i="29"/>
  <c r="AS92" i="29"/>
  <c r="AG92" i="29"/>
  <c r="E92" i="29"/>
  <c r="B92" i="29"/>
  <c r="AZ91" i="29"/>
  <c r="AW91" i="29"/>
  <c r="AV91" i="29"/>
  <c r="AS91" i="29"/>
  <c r="AG91" i="29"/>
  <c r="K91" i="29"/>
  <c r="L91" i="29" s="1"/>
  <c r="R91" i="29" s="1"/>
  <c r="H91" i="29"/>
  <c r="I91" i="29" s="1"/>
  <c r="J91" i="29" s="1"/>
  <c r="E91" i="29"/>
  <c r="H90" i="29" s="1"/>
  <c r="I90" i="29" s="1"/>
  <c r="J90" i="29" s="1"/>
  <c r="AZ90" i="29"/>
  <c r="AW90" i="29"/>
  <c r="AV90" i="29"/>
  <c r="AU90" i="29"/>
  <c r="AS90" i="29"/>
  <c r="AG90" i="29"/>
  <c r="K90" i="29"/>
  <c r="L90" i="29" s="1"/>
  <c r="B90" i="29"/>
  <c r="AU99" i="29" s="1"/>
  <c r="E86" i="29"/>
  <c r="AW85" i="29"/>
  <c r="AV85" i="29"/>
  <c r="AS85" i="29"/>
  <c r="AG85" i="29"/>
  <c r="K85" i="29"/>
  <c r="L85" i="29" s="1"/>
  <c r="H85" i="29"/>
  <c r="I85" i="29" s="1"/>
  <c r="J85" i="29" s="1"/>
  <c r="E85" i="29"/>
  <c r="H84" i="29" s="1"/>
  <c r="AW84" i="29"/>
  <c r="AS84" i="29"/>
  <c r="AG84" i="29"/>
  <c r="I84" i="29"/>
  <c r="J84" i="29" s="1"/>
  <c r="E84" i="29"/>
  <c r="AW83" i="29"/>
  <c r="AV83" i="29"/>
  <c r="AU83" i="29"/>
  <c r="AS83" i="29"/>
  <c r="AG83" i="29"/>
  <c r="J83" i="29"/>
  <c r="H83" i="29"/>
  <c r="I83" i="29" s="1"/>
  <c r="E83" i="29"/>
  <c r="H82" i="29" s="1"/>
  <c r="I82" i="29" s="1"/>
  <c r="J82" i="29" s="1"/>
  <c r="AW82" i="29"/>
  <c r="AU82" i="29"/>
  <c r="AS82" i="29"/>
  <c r="AG82" i="29"/>
  <c r="E82" i="29"/>
  <c r="AW81" i="29"/>
  <c r="AV81" i="29"/>
  <c r="AS81" i="29"/>
  <c r="AG81" i="29"/>
  <c r="K81" i="29"/>
  <c r="L81" i="29" s="1"/>
  <c r="H81" i="29"/>
  <c r="I81" i="29" s="1"/>
  <c r="J81" i="29" s="1"/>
  <c r="E81" i="29"/>
  <c r="AW80" i="29"/>
  <c r="AS80" i="29"/>
  <c r="AG80" i="29"/>
  <c r="H80" i="29"/>
  <c r="I80" i="29" s="1"/>
  <c r="J80" i="29" s="1"/>
  <c r="E80" i="29"/>
  <c r="AW79" i="29"/>
  <c r="AV79" i="29"/>
  <c r="AU79" i="29"/>
  <c r="AS79" i="29"/>
  <c r="AG79" i="29"/>
  <c r="I79" i="29"/>
  <c r="J79" i="29" s="1"/>
  <c r="H79" i="29"/>
  <c r="E79" i="29"/>
  <c r="H78" i="29" s="1"/>
  <c r="I78" i="29" s="1"/>
  <c r="J78" i="29" s="1"/>
  <c r="AW78" i="29"/>
  <c r="AV78" i="29"/>
  <c r="AU78" i="29"/>
  <c r="AS78" i="29"/>
  <c r="AG78" i="29"/>
  <c r="K78" i="29"/>
  <c r="L78" i="29" s="1"/>
  <c r="E78" i="29"/>
  <c r="AW77" i="29"/>
  <c r="AU77" i="29"/>
  <c r="AS77" i="29"/>
  <c r="AG77" i="29"/>
  <c r="J77" i="29"/>
  <c r="H77" i="29"/>
  <c r="I77" i="29" s="1"/>
  <c r="E77" i="29"/>
  <c r="AW76" i="29"/>
  <c r="AV76" i="29"/>
  <c r="AS76" i="29"/>
  <c r="AG76" i="29"/>
  <c r="K76" i="29"/>
  <c r="L76" i="29" s="1"/>
  <c r="H76" i="29"/>
  <c r="I76" i="29" s="1"/>
  <c r="J76" i="29" s="1"/>
  <c r="E76" i="29"/>
  <c r="H75" i="29" s="1"/>
  <c r="B76" i="29"/>
  <c r="AV80" i="29" s="1"/>
  <c r="AW75" i="29"/>
  <c r="AV75" i="29"/>
  <c r="AU75" i="29"/>
  <c r="AS75" i="29"/>
  <c r="AG75" i="29"/>
  <c r="R75" i="29"/>
  <c r="O75" i="29"/>
  <c r="P75" i="29" s="1"/>
  <c r="Q75" i="29" s="1"/>
  <c r="S75" i="29" s="1"/>
  <c r="U75" i="29" s="1"/>
  <c r="AT75" i="29" s="1"/>
  <c r="K75" i="29"/>
  <c r="L75" i="29" s="1"/>
  <c r="J75" i="29"/>
  <c r="I75" i="29"/>
  <c r="E75" i="29"/>
  <c r="H74" i="29" s="1"/>
  <c r="I74" i="29" s="1"/>
  <c r="J74" i="29" s="1"/>
  <c r="AW74" i="29"/>
  <c r="AV74" i="29"/>
  <c r="AU74" i="29"/>
  <c r="AS74" i="29"/>
  <c r="AG74" i="29"/>
  <c r="R74" i="29"/>
  <c r="P74" i="29"/>
  <c r="Q74" i="29" s="1"/>
  <c r="S74" i="29" s="1"/>
  <c r="U74" i="29" s="1"/>
  <c r="K74" i="29"/>
  <c r="L74" i="29" s="1"/>
  <c r="O74" i="29" s="1"/>
  <c r="B74" i="29"/>
  <c r="AU80" i="29" s="1"/>
  <c r="E70" i="29"/>
  <c r="H69" i="29" s="1"/>
  <c r="I69" i="29" s="1"/>
  <c r="J69" i="29" s="1"/>
  <c r="AE69" i="29"/>
  <c r="AD69" i="29"/>
  <c r="E69" i="29"/>
  <c r="H68" i="29" s="1"/>
  <c r="I68" i="29" s="1"/>
  <c r="J68" i="29" s="1"/>
  <c r="AE68" i="29"/>
  <c r="K68" i="29"/>
  <c r="L68" i="29" s="1"/>
  <c r="E68" i="29"/>
  <c r="AE67" i="29"/>
  <c r="H67" i="29"/>
  <c r="I67" i="29" s="1"/>
  <c r="J67" i="29" s="1"/>
  <c r="E67" i="29"/>
  <c r="AE66" i="29"/>
  <c r="AD66" i="29"/>
  <c r="I66" i="29"/>
  <c r="J66" i="29" s="1"/>
  <c r="H66" i="29"/>
  <c r="E66" i="29"/>
  <c r="H65" i="29" s="1"/>
  <c r="AE65" i="29"/>
  <c r="AD65" i="29"/>
  <c r="I65" i="29"/>
  <c r="J65" i="29" s="1"/>
  <c r="E65" i="29"/>
  <c r="AE64" i="29"/>
  <c r="AC64" i="29"/>
  <c r="H64" i="29"/>
  <c r="I64" i="29" s="1"/>
  <c r="J64" i="29" s="1"/>
  <c r="E64" i="29"/>
  <c r="H63" i="29" s="1"/>
  <c r="I63" i="29" s="1"/>
  <c r="J63" i="29" s="1"/>
  <c r="AE63" i="29"/>
  <c r="E63" i="29"/>
  <c r="H62" i="29" s="1"/>
  <c r="I62" i="29" s="1"/>
  <c r="AE62" i="29"/>
  <c r="AD62" i="29"/>
  <c r="J62" i="29"/>
  <c r="E62" i="29"/>
  <c r="H61" i="29" s="1"/>
  <c r="I61" i="29" s="1"/>
  <c r="J61" i="29" s="1"/>
  <c r="AE61" i="29"/>
  <c r="AD61" i="29"/>
  <c r="E61" i="29"/>
  <c r="AE60" i="29"/>
  <c r="K60" i="29"/>
  <c r="L60" i="29" s="1"/>
  <c r="J60" i="29"/>
  <c r="H60" i="29"/>
  <c r="I60" i="29" s="1"/>
  <c r="E60" i="29"/>
  <c r="B60" i="29"/>
  <c r="AD68" i="29" s="1"/>
  <c r="AE59" i="29"/>
  <c r="AC59" i="29"/>
  <c r="H59" i="29"/>
  <c r="I59" i="29" s="1"/>
  <c r="J59" i="29" s="1"/>
  <c r="E59" i="29"/>
  <c r="AE58" i="29"/>
  <c r="AD58" i="29"/>
  <c r="J58" i="29"/>
  <c r="I58" i="29"/>
  <c r="H58" i="29"/>
  <c r="B58" i="29"/>
  <c r="E54" i="29"/>
  <c r="AT53" i="29"/>
  <c r="AP53" i="29"/>
  <c r="AA53" i="29"/>
  <c r="H53" i="29"/>
  <c r="I53" i="29" s="1"/>
  <c r="J53" i="29" s="1"/>
  <c r="E53" i="29"/>
  <c r="AT52" i="29"/>
  <c r="AP52" i="29"/>
  <c r="AA52" i="29"/>
  <c r="H52" i="29"/>
  <c r="I52" i="29" s="1"/>
  <c r="J52" i="29" s="1"/>
  <c r="E52" i="29"/>
  <c r="AT51" i="29"/>
  <c r="AP51" i="29"/>
  <c r="AA51" i="29"/>
  <c r="I51" i="29"/>
  <c r="J51" i="29" s="1"/>
  <c r="H51" i="29"/>
  <c r="E51" i="29"/>
  <c r="AT50" i="29"/>
  <c r="AP50" i="29"/>
  <c r="AA50" i="29"/>
  <c r="J50" i="29"/>
  <c r="H50" i="29"/>
  <c r="I50" i="29" s="1"/>
  <c r="E50" i="29"/>
  <c r="AT49" i="29"/>
  <c r="AP49" i="29"/>
  <c r="AA49" i="29"/>
  <c r="K49" i="29"/>
  <c r="L49" i="29" s="1"/>
  <c r="I49" i="29"/>
  <c r="J49" i="29" s="1"/>
  <c r="H49" i="29"/>
  <c r="E49" i="29"/>
  <c r="AT48" i="29"/>
  <c r="AR48" i="29"/>
  <c r="AP48" i="29"/>
  <c r="AA48" i="29"/>
  <c r="J48" i="29"/>
  <c r="H48" i="29"/>
  <c r="I48" i="29" s="1"/>
  <c r="E48" i="29"/>
  <c r="AT47" i="29"/>
  <c r="AP47" i="29"/>
  <c r="AA47" i="29"/>
  <c r="K47" i="29"/>
  <c r="L47" i="29" s="1"/>
  <c r="H47" i="29"/>
  <c r="I47" i="29" s="1"/>
  <c r="J47" i="29" s="1"/>
  <c r="E47" i="29"/>
  <c r="H46" i="29" s="1"/>
  <c r="AT46" i="29"/>
  <c r="AP46" i="29"/>
  <c r="AA46" i="29"/>
  <c r="I46" i="29"/>
  <c r="J46" i="29" s="1"/>
  <c r="E46" i="29"/>
  <c r="AT45" i="29"/>
  <c r="AS45" i="29"/>
  <c r="AP45" i="29"/>
  <c r="AA45" i="29"/>
  <c r="H45" i="29"/>
  <c r="I45" i="29" s="1"/>
  <c r="J45" i="29" s="1"/>
  <c r="E45" i="29"/>
  <c r="AT44" i="29"/>
  <c r="AS44" i="29"/>
  <c r="AP44" i="29"/>
  <c r="AA44" i="29"/>
  <c r="I44" i="29"/>
  <c r="J44" i="29" s="1"/>
  <c r="H44" i="29"/>
  <c r="E44" i="29"/>
  <c r="B44" i="29"/>
  <c r="AT43" i="29"/>
  <c r="AS43" i="29"/>
  <c r="AP43" i="29"/>
  <c r="AA43" i="29"/>
  <c r="K43" i="29"/>
  <c r="L43" i="29" s="1"/>
  <c r="H43" i="29"/>
  <c r="I43" i="29" s="1"/>
  <c r="J43" i="29" s="1"/>
  <c r="E43" i="29"/>
  <c r="AT42" i="29"/>
  <c r="AP42" i="29"/>
  <c r="AA42" i="29"/>
  <c r="H42" i="29"/>
  <c r="I42" i="29" s="1"/>
  <c r="J42" i="29" s="1"/>
  <c r="E39" i="29"/>
  <c r="AT38" i="29"/>
  <c r="AP38" i="29"/>
  <c r="AM38" i="29"/>
  <c r="AD38" i="29"/>
  <c r="AA38" i="29"/>
  <c r="H38" i="29"/>
  <c r="I38" i="29" s="1"/>
  <c r="J38" i="29" s="1"/>
  <c r="E38" i="29"/>
  <c r="H37" i="29" s="1"/>
  <c r="AT37" i="29"/>
  <c r="AP37" i="29"/>
  <c r="AM37" i="29"/>
  <c r="AD37" i="29"/>
  <c r="AA37" i="29"/>
  <c r="I37" i="29"/>
  <c r="J37" i="29" s="1"/>
  <c r="E37" i="29"/>
  <c r="AT36" i="29"/>
  <c r="AP36" i="29"/>
  <c r="AM36" i="29"/>
  <c r="AD36" i="29"/>
  <c r="AA36" i="29"/>
  <c r="I36" i="29"/>
  <c r="J36" i="29" s="1"/>
  <c r="H36" i="29"/>
  <c r="E36" i="29"/>
  <c r="AT35" i="29"/>
  <c r="AP35" i="29"/>
  <c r="AM35" i="29"/>
  <c r="AD35" i="29"/>
  <c r="AA35" i="29"/>
  <c r="I35" i="29"/>
  <c r="J35" i="29" s="1"/>
  <c r="H35" i="29"/>
  <c r="E35" i="29"/>
  <c r="AT34" i="29"/>
  <c r="AP34" i="29"/>
  <c r="AM34" i="29"/>
  <c r="AD34" i="29"/>
  <c r="AA34" i="29"/>
  <c r="I34" i="29"/>
  <c r="J34" i="29" s="1"/>
  <c r="H34" i="29"/>
  <c r="E34" i="29"/>
  <c r="AT33" i="29"/>
  <c r="AP33" i="29"/>
  <c r="AM33" i="29"/>
  <c r="AD33" i="29"/>
  <c r="AA33" i="29"/>
  <c r="I33" i="29"/>
  <c r="J33" i="29" s="1"/>
  <c r="H33" i="29"/>
  <c r="E33" i="29"/>
  <c r="AT32" i="29"/>
  <c r="AP32" i="29"/>
  <c r="AM32" i="29"/>
  <c r="AD32" i="29"/>
  <c r="AA32" i="29"/>
  <c r="H32" i="29"/>
  <c r="I32" i="29" s="1"/>
  <c r="J32" i="29" s="1"/>
  <c r="E32" i="29"/>
  <c r="H31" i="29" s="1"/>
  <c r="AT31" i="29"/>
  <c r="AP31" i="29"/>
  <c r="AM31" i="29"/>
  <c r="AD31" i="29"/>
  <c r="AA31" i="29"/>
  <c r="I31" i="29"/>
  <c r="J31" i="29" s="1"/>
  <c r="E31" i="29"/>
  <c r="AT30" i="29"/>
  <c r="AP30" i="29"/>
  <c r="AM30" i="29"/>
  <c r="AD30" i="29"/>
  <c r="AA30" i="29"/>
  <c r="H30" i="29"/>
  <c r="I30" i="29" s="1"/>
  <c r="J30" i="29" s="1"/>
  <c r="E30" i="29"/>
  <c r="AT29" i="29"/>
  <c r="AP29" i="29"/>
  <c r="AM29" i="29"/>
  <c r="AD29" i="29"/>
  <c r="AA29" i="29"/>
  <c r="I29" i="29"/>
  <c r="J29" i="29" s="1"/>
  <c r="H29" i="29"/>
  <c r="E29" i="29"/>
  <c r="H28" i="29" s="1"/>
  <c r="AT28" i="29"/>
  <c r="AP28" i="29"/>
  <c r="AM28" i="29"/>
  <c r="AD28" i="29"/>
  <c r="AA28" i="29"/>
  <c r="I28" i="29"/>
  <c r="J28" i="29" s="1"/>
  <c r="E28" i="29"/>
  <c r="H27" i="29" s="1"/>
  <c r="I27" i="29" s="1"/>
  <c r="J27" i="29" s="1"/>
  <c r="AT27" i="29"/>
  <c r="AP27" i="29"/>
  <c r="AM27" i="29"/>
  <c r="AD27" i="29"/>
  <c r="AA27" i="29"/>
  <c r="K15" i="29"/>
  <c r="I5" i="29"/>
  <c r="G5" i="29"/>
  <c r="B42" i="29" s="1"/>
  <c r="I2" i="29"/>
  <c r="B29" i="29" s="1"/>
  <c r="G2" i="29"/>
  <c r="B27" i="29" s="1"/>
  <c r="E117" i="28"/>
  <c r="AW116" i="28"/>
  <c r="AV116" i="28"/>
  <c r="AU116" i="28"/>
  <c r="AS116" i="28"/>
  <c r="AG116" i="28"/>
  <c r="H116" i="28"/>
  <c r="I116" i="28" s="1"/>
  <c r="J116" i="28" s="1"/>
  <c r="E116" i="28"/>
  <c r="AW115" i="28"/>
  <c r="AV115" i="28"/>
  <c r="AS115" i="28"/>
  <c r="AG115" i="28"/>
  <c r="J115" i="28"/>
  <c r="H115" i="28"/>
  <c r="I115" i="28" s="1"/>
  <c r="E115" i="28"/>
  <c r="AW114" i="28"/>
  <c r="AS114" i="28"/>
  <c r="AG114" i="28"/>
  <c r="H114" i="28"/>
  <c r="I114" i="28" s="1"/>
  <c r="J114" i="28" s="1"/>
  <c r="E114" i="28"/>
  <c r="AW113" i="28"/>
  <c r="AS113" i="28"/>
  <c r="AG113" i="28"/>
  <c r="I113" i="28"/>
  <c r="J113" i="28" s="1"/>
  <c r="H113" i="28"/>
  <c r="E113" i="28"/>
  <c r="AW112" i="28"/>
  <c r="AU112" i="28"/>
  <c r="AS112" i="28"/>
  <c r="AG112" i="28"/>
  <c r="J112" i="28"/>
  <c r="I112" i="28"/>
  <c r="H112" i="28"/>
  <c r="E112" i="28"/>
  <c r="AW111" i="28"/>
  <c r="AV111" i="28"/>
  <c r="AU111" i="28"/>
  <c r="AS111" i="28"/>
  <c r="AG111" i="28"/>
  <c r="H111" i="28"/>
  <c r="I111" i="28" s="1"/>
  <c r="J111" i="28" s="1"/>
  <c r="E111" i="28"/>
  <c r="AW110" i="28"/>
  <c r="AV110" i="28"/>
  <c r="AS110" i="28"/>
  <c r="AG110" i="28"/>
  <c r="I110" i="28"/>
  <c r="J110" i="28" s="1"/>
  <c r="H110" i="28"/>
  <c r="E110" i="28"/>
  <c r="AW109" i="28"/>
  <c r="AS109" i="28"/>
  <c r="AG109" i="28"/>
  <c r="H109" i="28"/>
  <c r="I109" i="28" s="1"/>
  <c r="J109" i="28" s="1"/>
  <c r="E109" i="28"/>
  <c r="AW108" i="28"/>
  <c r="AS108" i="28"/>
  <c r="AG108" i="28"/>
  <c r="H108" i="28"/>
  <c r="I108" i="28" s="1"/>
  <c r="J108" i="28" s="1"/>
  <c r="E108" i="28"/>
  <c r="AW107" i="28"/>
  <c r="AU107" i="28"/>
  <c r="AS107" i="28"/>
  <c r="AG107" i="28"/>
  <c r="I107" i="28"/>
  <c r="J107" i="28" s="1"/>
  <c r="H107" i="28"/>
  <c r="E107" i="28"/>
  <c r="H106" i="28" s="1"/>
  <c r="B107" i="28"/>
  <c r="AW106" i="28"/>
  <c r="AS106" i="28"/>
  <c r="AG106" i="28"/>
  <c r="I106" i="28"/>
  <c r="J106" i="28" s="1"/>
  <c r="E106" i="28"/>
  <c r="AW105" i="28"/>
  <c r="AU105" i="28"/>
  <c r="AS105" i="28"/>
  <c r="AG105" i="28"/>
  <c r="H105" i="28"/>
  <c r="I105" i="28" s="1"/>
  <c r="J105" i="28" s="1"/>
  <c r="B105" i="28"/>
  <c r="E102" i="28"/>
  <c r="H101" i="28" s="1"/>
  <c r="I101" i="28" s="1"/>
  <c r="AZ101" i="28"/>
  <c r="AW101" i="28"/>
  <c r="AU101" i="28"/>
  <c r="AS101" i="28"/>
  <c r="AG101" i="28"/>
  <c r="J101" i="28"/>
  <c r="E101" i="28"/>
  <c r="H100" i="28" s="1"/>
  <c r="I100" i="28" s="1"/>
  <c r="J100" i="28" s="1"/>
  <c r="AZ100" i="28"/>
  <c r="AW100" i="28"/>
  <c r="AU100" i="28"/>
  <c r="AS100" i="28"/>
  <c r="AG100" i="28"/>
  <c r="E100" i="28"/>
  <c r="AZ99" i="28"/>
  <c r="AW99" i="28"/>
  <c r="AV99" i="28"/>
  <c r="AS99" i="28"/>
  <c r="AG99" i="28"/>
  <c r="K99" i="28"/>
  <c r="L99" i="28" s="1"/>
  <c r="R99" i="28" s="1"/>
  <c r="H99" i="28"/>
  <c r="I99" i="28" s="1"/>
  <c r="J99" i="28" s="1"/>
  <c r="E99" i="28"/>
  <c r="AZ98" i="28"/>
  <c r="AW98" i="28"/>
  <c r="AU98" i="28"/>
  <c r="AS98" i="28"/>
  <c r="AG98" i="28"/>
  <c r="R98" i="28"/>
  <c r="K98" i="28"/>
  <c r="L98" i="28" s="1"/>
  <c r="H98" i="28"/>
  <c r="I98" i="28" s="1"/>
  <c r="J98" i="28" s="1"/>
  <c r="E98" i="28"/>
  <c r="AZ97" i="28"/>
  <c r="AW97" i="28"/>
  <c r="AS97" i="28"/>
  <c r="AG97" i="28"/>
  <c r="H97" i="28"/>
  <c r="I97" i="28" s="1"/>
  <c r="J97" i="28" s="1"/>
  <c r="E97" i="28"/>
  <c r="AZ96" i="28"/>
  <c r="AW96" i="28"/>
  <c r="AV96" i="28"/>
  <c r="AS96" i="28"/>
  <c r="AG96" i="28"/>
  <c r="H96" i="28"/>
  <c r="I96" i="28" s="1"/>
  <c r="J96" i="28" s="1"/>
  <c r="E96" i="28"/>
  <c r="AZ95" i="28"/>
  <c r="AW95" i="28"/>
  <c r="AS95" i="28"/>
  <c r="AG95" i="28"/>
  <c r="K95" i="28"/>
  <c r="L95" i="28" s="1"/>
  <c r="H95" i="28"/>
  <c r="I95" i="28" s="1"/>
  <c r="J95" i="28" s="1"/>
  <c r="E95" i="28"/>
  <c r="H94" i="28" s="1"/>
  <c r="AZ94" i="28"/>
  <c r="AW94" i="28"/>
  <c r="AU94" i="28"/>
  <c r="AS94" i="28"/>
  <c r="AG94" i="28"/>
  <c r="K94" i="28"/>
  <c r="L94" i="28" s="1"/>
  <c r="I94" i="28"/>
  <c r="J94" i="28" s="1"/>
  <c r="E94" i="28"/>
  <c r="AZ93" i="28"/>
  <c r="AW93" i="28"/>
  <c r="AS93" i="28"/>
  <c r="AG93" i="28"/>
  <c r="I93" i="28"/>
  <c r="J93" i="28" s="1"/>
  <c r="H93" i="28"/>
  <c r="E93" i="28"/>
  <c r="AZ92" i="28"/>
  <c r="AW92" i="28"/>
  <c r="AV92" i="28"/>
  <c r="AS92" i="28"/>
  <c r="AG92" i="28"/>
  <c r="K92" i="28"/>
  <c r="L92" i="28" s="1"/>
  <c r="I92" i="28"/>
  <c r="J92" i="28" s="1"/>
  <c r="H92" i="28"/>
  <c r="E92" i="28"/>
  <c r="B92" i="28"/>
  <c r="AZ91" i="28"/>
  <c r="AW91" i="28"/>
  <c r="AU91" i="28"/>
  <c r="AS91" i="28"/>
  <c r="AG91" i="28"/>
  <c r="J91" i="28"/>
  <c r="I91" i="28"/>
  <c r="H91" i="28"/>
  <c r="E91" i="28"/>
  <c r="H90" i="28" s="1"/>
  <c r="I90" i="28" s="1"/>
  <c r="AZ90" i="28"/>
  <c r="AW90" i="28"/>
  <c r="AU90" i="28"/>
  <c r="AS90" i="28"/>
  <c r="AG90" i="28"/>
  <c r="J90" i="28"/>
  <c r="B90" i="28"/>
  <c r="E86" i="28"/>
  <c r="H85" i="28" s="1"/>
  <c r="I85" i="28" s="1"/>
  <c r="J85" i="28" s="1"/>
  <c r="AW85" i="28"/>
  <c r="AS85" i="28"/>
  <c r="AG85" i="28"/>
  <c r="E85" i="28"/>
  <c r="H84" i="28" s="1"/>
  <c r="I84" i="28" s="1"/>
  <c r="J84" i="28" s="1"/>
  <c r="AW84" i="28"/>
  <c r="AV84" i="28"/>
  <c r="AS84" i="28"/>
  <c r="AG84" i="28"/>
  <c r="E84" i="28"/>
  <c r="AW83" i="28"/>
  <c r="AS83" i="28"/>
  <c r="AG83" i="28"/>
  <c r="H83" i="28"/>
  <c r="I83" i="28" s="1"/>
  <c r="J83" i="28" s="1"/>
  <c r="E83" i="28"/>
  <c r="AW82" i="28"/>
  <c r="AU82" i="28"/>
  <c r="AS82" i="28"/>
  <c r="AG82" i="28"/>
  <c r="J82" i="28"/>
  <c r="I82" i="28"/>
  <c r="H82" i="28"/>
  <c r="E82" i="28"/>
  <c r="AW81" i="28"/>
  <c r="AV81" i="28"/>
  <c r="AU81" i="28"/>
  <c r="AS81" i="28"/>
  <c r="AG81" i="28"/>
  <c r="J81" i="28"/>
  <c r="H81" i="28"/>
  <c r="I81" i="28" s="1"/>
  <c r="E81" i="28"/>
  <c r="AW80" i="28"/>
  <c r="AV80" i="28"/>
  <c r="AS80" i="28"/>
  <c r="AG80" i="28"/>
  <c r="L80" i="28"/>
  <c r="K80" i="28"/>
  <c r="I80" i="28"/>
  <c r="J80" i="28" s="1"/>
  <c r="H80" i="28"/>
  <c r="E80" i="28"/>
  <c r="AW79" i="28"/>
  <c r="AS79" i="28"/>
  <c r="AG79" i="28"/>
  <c r="H79" i="28"/>
  <c r="I79" i="28" s="1"/>
  <c r="J79" i="28" s="1"/>
  <c r="E79" i="28"/>
  <c r="H78" i="28" s="1"/>
  <c r="I78" i="28" s="1"/>
  <c r="J78" i="28" s="1"/>
  <c r="AW78" i="28"/>
  <c r="AV78" i="28"/>
  <c r="AS78" i="28"/>
  <c r="AG78" i="28"/>
  <c r="E78" i="28"/>
  <c r="AW77" i="28"/>
  <c r="AU77" i="28"/>
  <c r="AS77" i="28"/>
  <c r="AG77" i="28"/>
  <c r="J77" i="28"/>
  <c r="I77" i="28"/>
  <c r="H77" i="28"/>
  <c r="E77" i="28"/>
  <c r="AW76" i="28"/>
  <c r="AV76" i="28"/>
  <c r="AU76" i="28"/>
  <c r="AS76" i="28"/>
  <c r="AG76" i="28"/>
  <c r="K76" i="28"/>
  <c r="L76" i="28" s="1"/>
  <c r="J76" i="28"/>
  <c r="H76" i="28"/>
  <c r="I76" i="28" s="1"/>
  <c r="E76" i="28"/>
  <c r="B76" i="28"/>
  <c r="AW75" i="28"/>
  <c r="AS75" i="28"/>
  <c r="AG75" i="28"/>
  <c r="H75" i="28"/>
  <c r="I75" i="28" s="1"/>
  <c r="J75" i="28" s="1"/>
  <c r="E75" i="28"/>
  <c r="H74" i="28" s="1"/>
  <c r="I74" i="28" s="1"/>
  <c r="J74" i="28" s="1"/>
  <c r="AW74" i="28"/>
  <c r="AV74" i="28"/>
  <c r="AS74" i="28"/>
  <c r="AG74" i="28"/>
  <c r="B74" i="28"/>
  <c r="E70" i="28"/>
  <c r="AE69" i="28"/>
  <c r="AD69" i="28"/>
  <c r="H69" i="28"/>
  <c r="I69" i="28" s="1"/>
  <c r="J69" i="28" s="1"/>
  <c r="E69" i="28"/>
  <c r="AE68" i="28"/>
  <c r="AD68" i="28"/>
  <c r="H68" i="28"/>
  <c r="I68" i="28" s="1"/>
  <c r="J68" i="28" s="1"/>
  <c r="E68" i="28"/>
  <c r="AE67" i="28"/>
  <c r="AD67" i="28"/>
  <c r="AC67" i="28"/>
  <c r="H67" i="28"/>
  <c r="I67" i="28" s="1"/>
  <c r="J67" i="28" s="1"/>
  <c r="E67" i="28"/>
  <c r="H66" i="28" s="1"/>
  <c r="I66" i="28" s="1"/>
  <c r="J66" i="28" s="1"/>
  <c r="AE66" i="28"/>
  <c r="E66" i="28"/>
  <c r="H65" i="28" s="1"/>
  <c r="I65" i="28" s="1"/>
  <c r="J65" i="28" s="1"/>
  <c r="AE65" i="28"/>
  <c r="AD65" i="28"/>
  <c r="K65" i="28"/>
  <c r="L65" i="28" s="1"/>
  <c r="E65" i="28"/>
  <c r="AE64" i="28"/>
  <c r="K64" i="28"/>
  <c r="L64" i="28" s="1"/>
  <c r="H64" i="28"/>
  <c r="I64" i="28" s="1"/>
  <c r="J64" i="28" s="1"/>
  <c r="E64" i="28"/>
  <c r="AE63" i="28"/>
  <c r="AD63" i="28"/>
  <c r="I63" i="28"/>
  <c r="J63" i="28" s="1"/>
  <c r="H63" i="28"/>
  <c r="E63" i="28"/>
  <c r="H62" i="28" s="1"/>
  <c r="AE62" i="28"/>
  <c r="AD62" i="28"/>
  <c r="I62" i="28"/>
  <c r="J62" i="28" s="1"/>
  <c r="E62" i="28"/>
  <c r="H61" i="28" s="1"/>
  <c r="I61" i="28" s="1"/>
  <c r="J61" i="28" s="1"/>
  <c r="AE61" i="28"/>
  <c r="AD61" i="28"/>
  <c r="AC61" i="28"/>
  <c r="E61" i="28"/>
  <c r="AE60" i="28"/>
  <c r="AD60" i="28"/>
  <c r="K60" i="28"/>
  <c r="L60" i="28" s="1"/>
  <c r="R60" i="28" s="1"/>
  <c r="H60" i="28"/>
  <c r="I60" i="28" s="1"/>
  <c r="J60" i="28" s="1"/>
  <c r="E60" i="28"/>
  <c r="H59" i="28" s="1"/>
  <c r="I59" i="28" s="1"/>
  <c r="J59" i="28" s="1"/>
  <c r="B60" i="28"/>
  <c r="AD64" i="28" s="1"/>
  <c r="AE59" i="28"/>
  <c r="AD59" i="28"/>
  <c r="K59" i="28"/>
  <c r="L59" i="28" s="1"/>
  <c r="R59" i="28" s="1"/>
  <c r="E59" i="28"/>
  <c r="H58" i="28" s="1"/>
  <c r="I58" i="28" s="1"/>
  <c r="J58" i="28" s="1"/>
  <c r="AE58" i="28"/>
  <c r="B58" i="28"/>
  <c r="E54" i="28"/>
  <c r="H53" i="28" s="1"/>
  <c r="I53" i="28" s="1"/>
  <c r="J53" i="28" s="1"/>
  <c r="AT53" i="28"/>
  <c r="AP53" i="28"/>
  <c r="AA53" i="28"/>
  <c r="E53" i="28"/>
  <c r="H52" i="28" s="1"/>
  <c r="I52" i="28" s="1"/>
  <c r="J52" i="28" s="1"/>
  <c r="AT52" i="28"/>
  <c r="AP52" i="28"/>
  <c r="AA52" i="28"/>
  <c r="E52" i="28"/>
  <c r="AT51" i="28"/>
  <c r="AP51" i="28"/>
  <c r="AA51" i="28"/>
  <c r="J51" i="28"/>
  <c r="H51" i="28"/>
  <c r="I51" i="28" s="1"/>
  <c r="E51" i="28"/>
  <c r="H50" i="28" s="1"/>
  <c r="I50" i="28" s="1"/>
  <c r="J50" i="28" s="1"/>
  <c r="AT50" i="28"/>
  <c r="AS50" i="28"/>
  <c r="AP50" i="28"/>
  <c r="AA50" i="28"/>
  <c r="E50" i="28"/>
  <c r="AT49" i="28"/>
  <c r="AP49" i="28"/>
  <c r="AA49" i="28"/>
  <c r="H49" i="28"/>
  <c r="I49" i="28" s="1"/>
  <c r="J49" i="28" s="1"/>
  <c r="E49" i="28"/>
  <c r="AT48" i="28"/>
  <c r="AP48" i="28"/>
  <c r="AA48" i="28"/>
  <c r="I48" i="28"/>
  <c r="J48" i="28" s="1"/>
  <c r="H48" i="28"/>
  <c r="E48" i="28"/>
  <c r="AT47" i="28"/>
  <c r="AS47" i="28"/>
  <c r="AP47" i="28"/>
  <c r="AA47" i="28"/>
  <c r="J47" i="28"/>
  <c r="H47" i="28"/>
  <c r="I47" i="28" s="1"/>
  <c r="E47" i="28"/>
  <c r="AT46" i="28"/>
  <c r="AS46" i="28"/>
  <c r="AP46" i="28"/>
  <c r="AA46" i="28"/>
  <c r="J46" i="28"/>
  <c r="H46" i="28"/>
  <c r="I46" i="28" s="1"/>
  <c r="E46" i="28"/>
  <c r="H45" i="28" s="1"/>
  <c r="I45" i="28" s="1"/>
  <c r="J45" i="28" s="1"/>
  <c r="AT45" i="28"/>
  <c r="AS45" i="28"/>
  <c r="AP45" i="28"/>
  <c r="AA45" i="28"/>
  <c r="E45" i="28"/>
  <c r="AT44" i="28"/>
  <c r="AP44" i="28"/>
  <c r="AA44" i="28"/>
  <c r="H44" i="28"/>
  <c r="I44" i="28" s="1"/>
  <c r="J44" i="28" s="1"/>
  <c r="E44" i="28"/>
  <c r="B44" i="28"/>
  <c r="AT43" i="28"/>
  <c r="AS43" i="28"/>
  <c r="AP43" i="28"/>
  <c r="AA43" i="28"/>
  <c r="J43" i="28"/>
  <c r="H43" i="28"/>
  <c r="I43" i="28" s="1"/>
  <c r="E43" i="28"/>
  <c r="AT42" i="28"/>
  <c r="AS42" i="28"/>
  <c r="AP42" i="28"/>
  <c r="AA42" i="28"/>
  <c r="I42" i="28"/>
  <c r="J42" i="28" s="1"/>
  <c r="H42" i="28"/>
  <c r="E39" i="28"/>
  <c r="H38" i="28" s="1"/>
  <c r="I38" i="28" s="1"/>
  <c r="J38" i="28" s="1"/>
  <c r="AT38" i="28"/>
  <c r="AP38" i="28"/>
  <c r="AM38" i="28"/>
  <c r="AD38" i="28"/>
  <c r="AA38" i="28"/>
  <c r="E38" i="28"/>
  <c r="AT37" i="28"/>
  <c r="AP37" i="28"/>
  <c r="AM37" i="28"/>
  <c r="AD37" i="28"/>
  <c r="AA37" i="28"/>
  <c r="H37" i="28"/>
  <c r="I37" i="28" s="1"/>
  <c r="J37" i="28" s="1"/>
  <c r="E37" i="28"/>
  <c r="AT36" i="28"/>
  <c r="AR36" i="28"/>
  <c r="AP36" i="28"/>
  <c r="AM36" i="28"/>
  <c r="AD36" i="28"/>
  <c r="AA36" i="28"/>
  <c r="I36" i="28"/>
  <c r="J36" i="28" s="1"/>
  <c r="H36" i="28"/>
  <c r="E36" i="28"/>
  <c r="AT35" i="28"/>
  <c r="AP35" i="28"/>
  <c r="AM35" i="28"/>
  <c r="AD35" i="28"/>
  <c r="AA35" i="28"/>
  <c r="H35" i="28"/>
  <c r="I35" i="28" s="1"/>
  <c r="J35" i="28" s="1"/>
  <c r="E35" i="28"/>
  <c r="AT34" i="28"/>
  <c r="AR34" i="28"/>
  <c r="AP34" i="28"/>
  <c r="AM34" i="28"/>
  <c r="AD34" i="28"/>
  <c r="AA34" i="28"/>
  <c r="I34" i="28"/>
  <c r="J34" i="28" s="1"/>
  <c r="H34" i="28"/>
  <c r="E34" i="28"/>
  <c r="AT33" i="28"/>
  <c r="AP33" i="28"/>
  <c r="AM33" i="28"/>
  <c r="AD33" i="28"/>
  <c r="AA33" i="28"/>
  <c r="H33" i="28"/>
  <c r="I33" i="28" s="1"/>
  <c r="J33" i="28" s="1"/>
  <c r="E33" i="28"/>
  <c r="AT32" i="28"/>
  <c r="AR32" i="28"/>
  <c r="AP32" i="28"/>
  <c r="AM32" i="28"/>
  <c r="AD32" i="28"/>
  <c r="AA32" i="28"/>
  <c r="I32" i="28"/>
  <c r="J32" i="28" s="1"/>
  <c r="H32" i="28"/>
  <c r="E32" i="28"/>
  <c r="H31" i="28" s="1"/>
  <c r="AT31" i="28"/>
  <c r="AP31" i="28"/>
  <c r="AM31" i="28"/>
  <c r="AD31" i="28"/>
  <c r="AA31" i="28"/>
  <c r="I31" i="28"/>
  <c r="J31" i="28" s="1"/>
  <c r="E31" i="28"/>
  <c r="H30" i="28" s="1"/>
  <c r="I30" i="28" s="1"/>
  <c r="AT30" i="28"/>
  <c r="AS30" i="28"/>
  <c r="AR30" i="28"/>
  <c r="AP30" i="28"/>
  <c r="AM30" i="28"/>
  <c r="AD30" i="28"/>
  <c r="AA30" i="28"/>
  <c r="J30" i="28"/>
  <c r="E30" i="28"/>
  <c r="H29" i="28" s="1"/>
  <c r="AT29" i="28"/>
  <c r="AP29" i="28"/>
  <c r="AM29" i="28"/>
  <c r="AD29" i="28"/>
  <c r="AA29" i="28"/>
  <c r="J29" i="28"/>
  <c r="I29" i="28"/>
  <c r="E29" i="28"/>
  <c r="AT28" i="28"/>
  <c r="AP28" i="28"/>
  <c r="AM28" i="28"/>
  <c r="AD28" i="28"/>
  <c r="AA28" i="28"/>
  <c r="H28" i="28"/>
  <c r="I28" i="28" s="1"/>
  <c r="J28" i="28" s="1"/>
  <c r="E28" i="28"/>
  <c r="AT27" i="28"/>
  <c r="AP27" i="28"/>
  <c r="AM27" i="28"/>
  <c r="AD27" i="28"/>
  <c r="AA27" i="28"/>
  <c r="K27" i="28"/>
  <c r="L27" i="28" s="1"/>
  <c r="O27" i="28" s="1"/>
  <c r="J27" i="28"/>
  <c r="P27" i="28" s="1"/>
  <c r="Q27" i="28" s="1"/>
  <c r="H27" i="28"/>
  <c r="I27" i="28" s="1"/>
  <c r="K15" i="28"/>
  <c r="I5" i="28"/>
  <c r="G5" i="28"/>
  <c r="B42" i="28" s="1"/>
  <c r="I2" i="28"/>
  <c r="B29" i="28" s="1"/>
  <c r="G2" i="28"/>
  <c r="B27" i="28" s="1"/>
  <c r="K38" i="28" s="1"/>
  <c r="L38" i="28" s="1"/>
  <c r="E117" i="27"/>
  <c r="H116" i="27" s="1"/>
  <c r="AW116" i="27"/>
  <c r="AS116" i="27"/>
  <c r="AG116" i="27"/>
  <c r="I116" i="27"/>
  <c r="J116" i="27" s="1"/>
  <c r="E116" i="27"/>
  <c r="AW115" i="27"/>
  <c r="AU115" i="27"/>
  <c r="AS115" i="27"/>
  <c r="AG115" i="27"/>
  <c r="K115" i="27"/>
  <c r="L115" i="27" s="1"/>
  <c r="H115" i="27"/>
  <c r="I115" i="27" s="1"/>
  <c r="J115" i="27" s="1"/>
  <c r="E115" i="27"/>
  <c r="AW114" i="27"/>
  <c r="AV114" i="27"/>
  <c r="AS114" i="27"/>
  <c r="AG114" i="27"/>
  <c r="L114" i="27"/>
  <c r="K114" i="27"/>
  <c r="I114" i="27"/>
  <c r="J114" i="27" s="1"/>
  <c r="H114" i="27"/>
  <c r="E114" i="27"/>
  <c r="AW113" i="27"/>
  <c r="AU113" i="27"/>
  <c r="AS113" i="27"/>
  <c r="AG113" i="27"/>
  <c r="J113" i="27"/>
  <c r="H113" i="27"/>
  <c r="I113" i="27" s="1"/>
  <c r="E113" i="27"/>
  <c r="AW112" i="27"/>
  <c r="AV112" i="27"/>
  <c r="AS112" i="27"/>
  <c r="AG112" i="27"/>
  <c r="K112" i="27"/>
  <c r="L112" i="27" s="1"/>
  <c r="R112" i="27" s="1"/>
  <c r="H112" i="27"/>
  <c r="I112" i="27" s="1"/>
  <c r="J112" i="27" s="1"/>
  <c r="E112" i="27"/>
  <c r="H111" i="27" s="1"/>
  <c r="AW111" i="27"/>
  <c r="AS111" i="27"/>
  <c r="AG111" i="27"/>
  <c r="I111" i="27"/>
  <c r="J111" i="27" s="1"/>
  <c r="E111" i="27"/>
  <c r="AW110" i="27"/>
  <c r="AU110" i="27"/>
  <c r="AS110" i="27"/>
  <c r="AG110" i="27"/>
  <c r="J110" i="27"/>
  <c r="I110" i="27"/>
  <c r="H110" i="27"/>
  <c r="E110" i="27"/>
  <c r="H109" i="27" s="1"/>
  <c r="AW109" i="27"/>
  <c r="AV109" i="27"/>
  <c r="AU109" i="27"/>
  <c r="AS109" i="27"/>
  <c r="AG109" i="27"/>
  <c r="L109" i="27"/>
  <c r="K109" i="27"/>
  <c r="I109" i="27"/>
  <c r="J109" i="27" s="1"/>
  <c r="E109" i="27"/>
  <c r="AW108" i="27"/>
  <c r="AU108" i="27"/>
  <c r="AS108" i="27"/>
  <c r="AG108" i="27"/>
  <c r="H108" i="27"/>
  <c r="I108" i="27" s="1"/>
  <c r="J108" i="27" s="1"/>
  <c r="E108" i="27"/>
  <c r="H107" i="27" s="1"/>
  <c r="I107" i="27" s="1"/>
  <c r="J107" i="27" s="1"/>
  <c r="AW107" i="27"/>
  <c r="AV107" i="27"/>
  <c r="AS107" i="27"/>
  <c r="AG107" i="27"/>
  <c r="K107" i="27"/>
  <c r="L107" i="27" s="1"/>
  <c r="R107" i="27" s="1"/>
  <c r="E107" i="27"/>
  <c r="H106" i="27" s="1"/>
  <c r="I106" i="27" s="1"/>
  <c r="J106" i="27" s="1"/>
  <c r="B107" i="27"/>
  <c r="AV113" i="27" s="1"/>
  <c r="AW106" i="27"/>
  <c r="AV106" i="27"/>
  <c r="AU106" i="27"/>
  <c r="AS106" i="27"/>
  <c r="AG106" i="27"/>
  <c r="E106" i="27"/>
  <c r="AW105" i="27"/>
  <c r="AV105" i="27"/>
  <c r="AU105" i="27"/>
  <c r="AS105" i="27"/>
  <c r="AG105" i="27"/>
  <c r="R105" i="27"/>
  <c r="P105" i="27"/>
  <c r="Q105" i="27" s="1"/>
  <c r="S105" i="27" s="1"/>
  <c r="U105" i="27" s="1"/>
  <c r="K105" i="27"/>
  <c r="L105" i="27" s="1"/>
  <c r="O105" i="27" s="1"/>
  <c r="J105" i="27"/>
  <c r="H105" i="27"/>
  <c r="I105" i="27" s="1"/>
  <c r="B105" i="27"/>
  <c r="AU114" i="27" s="1"/>
  <c r="E102" i="27"/>
  <c r="AZ101" i="27"/>
  <c r="AW101" i="27"/>
  <c r="AV101" i="27"/>
  <c r="AU101" i="27"/>
  <c r="AS101" i="27"/>
  <c r="AG101" i="27"/>
  <c r="K101" i="27"/>
  <c r="L101" i="27" s="1"/>
  <c r="H101" i="27"/>
  <c r="I101" i="27" s="1"/>
  <c r="J101" i="27" s="1"/>
  <c r="E101" i="27"/>
  <c r="AZ100" i="27"/>
  <c r="AW100" i="27"/>
  <c r="AS100" i="27"/>
  <c r="AG100" i="27"/>
  <c r="I100" i="27"/>
  <c r="J100" i="27" s="1"/>
  <c r="H100" i="27"/>
  <c r="E100" i="27"/>
  <c r="AZ99" i="27"/>
  <c r="AW99" i="27"/>
  <c r="AV99" i="27"/>
  <c r="AS99" i="27"/>
  <c r="AG99" i="27"/>
  <c r="I99" i="27"/>
  <c r="J99" i="27" s="1"/>
  <c r="H99" i="27"/>
  <c r="E99" i="27"/>
  <c r="AZ98" i="27"/>
  <c r="AW98" i="27"/>
  <c r="AS98" i="27"/>
  <c r="AG98" i="27"/>
  <c r="I98" i="27"/>
  <c r="J98" i="27" s="1"/>
  <c r="H98" i="27"/>
  <c r="E98" i="27"/>
  <c r="AZ97" i="27"/>
  <c r="AW97" i="27"/>
  <c r="AV97" i="27"/>
  <c r="AS97" i="27"/>
  <c r="AG97" i="27"/>
  <c r="K97" i="27"/>
  <c r="L97" i="27" s="1"/>
  <c r="I97" i="27"/>
  <c r="J97" i="27" s="1"/>
  <c r="H97" i="27"/>
  <c r="E97" i="27"/>
  <c r="AZ96" i="27"/>
  <c r="AW96" i="27"/>
  <c r="AS96" i="27"/>
  <c r="AG96" i="27"/>
  <c r="H96" i="27"/>
  <c r="I96" i="27" s="1"/>
  <c r="J96" i="27" s="1"/>
  <c r="E96" i="27"/>
  <c r="AZ95" i="27"/>
  <c r="AW95" i="27"/>
  <c r="AS95" i="27"/>
  <c r="AG95" i="27"/>
  <c r="K95" i="27"/>
  <c r="L95" i="27" s="1"/>
  <c r="H95" i="27"/>
  <c r="I95" i="27" s="1"/>
  <c r="J95" i="27" s="1"/>
  <c r="E95" i="27"/>
  <c r="AZ94" i="27"/>
  <c r="AW94" i="27"/>
  <c r="AU94" i="27"/>
  <c r="AS94" i="27"/>
  <c r="AG94" i="27"/>
  <c r="K94" i="27"/>
  <c r="L94" i="27" s="1"/>
  <c r="R94" i="27" s="1"/>
  <c r="H94" i="27"/>
  <c r="I94" i="27" s="1"/>
  <c r="J94" i="27" s="1"/>
  <c r="E94" i="27"/>
  <c r="H93" i="27" s="1"/>
  <c r="I93" i="27" s="1"/>
  <c r="J93" i="27" s="1"/>
  <c r="AZ93" i="27"/>
  <c r="AW93" i="27"/>
  <c r="AV93" i="27"/>
  <c r="AU93" i="27"/>
  <c r="AS93" i="27"/>
  <c r="AG93" i="27"/>
  <c r="R93" i="27"/>
  <c r="K93" i="27"/>
  <c r="L93" i="27" s="1"/>
  <c r="E93" i="27"/>
  <c r="AZ92" i="27"/>
  <c r="AW92" i="27"/>
  <c r="AV92" i="27"/>
  <c r="AU92" i="27"/>
  <c r="AS92" i="27"/>
  <c r="AG92" i="27"/>
  <c r="K92" i="27"/>
  <c r="L92" i="27" s="1"/>
  <c r="R92" i="27" s="1"/>
  <c r="H92" i="27"/>
  <c r="I92" i="27" s="1"/>
  <c r="J92" i="27" s="1"/>
  <c r="E92" i="27"/>
  <c r="H91" i="27" s="1"/>
  <c r="I91" i="27" s="1"/>
  <c r="J91" i="27" s="1"/>
  <c r="B92" i="27"/>
  <c r="AZ91" i="27"/>
  <c r="AW91" i="27"/>
  <c r="AV91" i="27"/>
  <c r="AS91" i="27"/>
  <c r="AG91" i="27"/>
  <c r="L91" i="27"/>
  <c r="K91" i="27"/>
  <c r="E91" i="27"/>
  <c r="AZ90" i="27"/>
  <c r="AW90" i="27"/>
  <c r="AS90" i="27"/>
  <c r="AG90" i="27"/>
  <c r="L90" i="27"/>
  <c r="O90" i="27" s="1"/>
  <c r="K90" i="27"/>
  <c r="H90" i="27"/>
  <c r="I90" i="27" s="1"/>
  <c r="J90" i="27" s="1"/>
  <c r="P90" i="27" s="1"/>
  <c r="Q90" i="27" s="1"/>
  <c r="B90" i="27"/>
  <c r="K99" i="27" s="1"/>
  <c r="L99" i="27" s="1"/>
  <c r="E86" i="27"/>
  <c r="H85" i="27" s="1"/>
  <c r="I85" i="27" s="1"/>
  <c r="J85" i="27" s="1"/>
  <c r="AW85" i="27"/>
  <c r="AV85" i="27"/>
  <c r="AS85" i="27"/>
  <c r="AG85" i="27"/>
  <c r="K85" i="27"/>
  <c r="L85" i="27" s="1"/>
  <c r="E85" i="27"/>
  <c r="AW84" i="27"/>
  <c r="AS84" i="27"/>
  <c r="AG84" i="27"/>
  <c r="H84" i="27"/>
  <c r="I84" i="27" s="1"/>
  <c r="J84" i="27" s="1"/>
  <c r="E84" i="27"/>
  <c r="H83" i="27" s="1"/>
  <c r="I83" i="27" s="1"/>
  <c r="J83" i="27" s="1"/>
  <c r="AW83" i="27"/>
  <c r="AV83" i="27"/>
  <c r="AS83" i="27"/>
  <c r="AG83" i="27"/>
  <c r="E83" i="27"/>
  <c r="AW82" i="27"/>
  <c r="AU82" i="27"/>
  <c r="AS82" i="27"/>
  <c r="AG82" i="27"/>
  <c r="J82" i="27"/>
  <c r="I82" i="27"/>
  <c r="H82" i="27"/>
  <c r="E82" i="27"/>
  <c r="AW81" i="27"/>
  <c r="AV81" i="27"/>
  <c r="AU81" i="27"/>
  <c r="AS81" i="27"/>
  <c r="AG81" i="27"/>
  <c r="K81" i="27"/>
  <c r="L81" i="27" s="1"/>
  <c r="J81" i="27"/>
  <c r="H81" i="27"/>
  <c r="I81" i="27" s="1"/>
  <c r="E81" i="27"/>
  <c r="AW80" i="27"/>
  <c r="AV80" i="27"/>
  <c r="AS80" i="27"/>
  <c r="AG80" i="27"/>
  <c r="I80" i="27"/>
  <c r="J80" i="27" s="1"/>
  <c r="H80" i="27"/>
  <c r="E80" i="27"/>
  <c r="AW79" i="27"/>
  <c r="AS79" i="27"/>
  <c r="AG79" i="27"/>
  <c r="J79" i="27"/>
  <c r="I79" i="27"/>
  <c r="H79" i="27"/>
  <c r="E79" i="27"/>
  <c r="H78" i="27" s="1"/>
  <c r="I78" i="27" s="1"/>
  <c r="J78" i="27" s="1"/>
  <c r="AW78" i="27"/>
  <c r="AV78" i="27"/>
  <c r="AS78" i="27"/>
  <c r="AG78" i="27"/>
  <c r="E78" i="27"/>
  <c r="AW77" i="27"/>
  <c r="AU77" i="27"/>
  <c r="AS77" i="27"/>
  <c r="AG77" i="27"/>
  <c r="J77" i="27"/>
  <c r="I77" i="27"/>
  <c r="H77" i="27"/>
  <c r="E77" i="27"/>
  <c r="AW76" i="27"/>
  <c r="AV76" i="27"/>
  <c r="AU76" i="27"/>
  <c r="AS76" i="27"/>
  <c r="AG76" i="27"/>
  <c r="K76" i="27"/>
  <c r="L76" i="27" s="1"/>
  <c r="J76" i="27"/>
  <c r="H76" i="27"/>
  <c r="I76" i="27" s="1"/>
  <c r="E76" i="27"/>
  <c r="H75" i="27" s="1"/>
  <c r="I75" i="27" s="1"/>
  <c r="J75" i="27" s="1"/>
  <c r="B76" i="27"/>
  <c r="AW75" i="27"/>
  <c r="AV75" i="27"/>
  <c r="AS75" i="27"/>
  <c r="AG75" i="27"/>
  <c r="E75" i="27"/>
  <c r="H74" i="27" s="1"/>
  <c r="I74" i="27" s="1"/>
  <c r="J74" i="27" s="1"/>
  <c r="AW74" i="27"/>
  <c r="AV74" i="27"/>
  <c r="AS74" i="27"/>
  <c r="AG74" i="27"/>
  <c r="B74" i="27"/>
  <c r="K80" i="27" s="1"/>
  <c r="L80" i="27" s="1"/>
  <c r="E70" i="27"/>
  <c r="AE69" i="27"/>
  <c r="AD69" i="27"/>
  <c r="H69" i="27"/>
  <c r="I69" i="27" s="1"/>
  <c r="J69" i="27" s="1"/>
  <c r="E69" i="27"/>
  <c r="AE68" i="27"/>
  <c r="I68" i="27"/>
  <c r="J68" i="27" s="1"/>
  <c r="H68" i="27"/>
  <c r="E68" i="27"/>
  <c r="AE67" i="27"/>
  <c r="H67" i="27"/>
  <c r="I67" i="27" s="1"/>
  <c r="J67" i="27" s="1"/>
  <c r="E67" i="27"/>
  <c r="H66" i="27" s="1"/>
  <c r="I66" i="27" s="1"/>
  <c r="J66" i="27" s="1"/>
  <c r="AE66" i="27"/>
  <c r="AD66" i="27"/>
  <c r="E66" i="27"/>
  <c r="H65" i="27" s="1"/>
  <c r="I65" i="27" s="1"/>
  <c r="J65" i="27" s="1"/>
  <c r="AE65" i="27"/>
  <c r="AD65" i="27"/>
  <c r="E65" i="27"/>
  <c r="AE64" i="27"/>
  <c r="J64" i="27"/>
  <c r="H64" i="27"/>
  <c r="I64" i="27" s="1"/>
  <c r="E64" i="27"/>
  <c r="H63" i="27" s="1"/>
  <c r="AE63" i="27"/>
  <c r="AD63" i="27"/>
  <c r="I63" i="27"/>
  <c r="J63" i="27" s="1"/>
  <c r="E63" i="27"/>
  <c r="H62" i="27" s="1"/>
  <c r="AE62" i="27"/>
  <c r="AD62" i="27"/>
  <c r="I62" i="27"/>
  <c r="J62" i="27" s="1"/>
  <c r="E62" i="27"/>
  <c r="AE61" i="27"/>
  <c r="AD61" i="27"/>
  <c r="I61" i="27"/>
  <c r="J61" i="27" s="1"/>
  <c r="H61" i="27"/>
  <c r="E61" i="27"/>
  <c r="AE60" i="27"/>
  <c r="H60" i="27"/>
  <c r="I60" i="27" s="1"/>
  <c r="J60" i="27" s="1"/>
  <c r="E60" i="27"/>
  <c r="H59" i="27" s="1"/>
  <c r="I59" i="27" s="1"/>
  <c r="J59" i="27" s="1"/>
  <c r="B60" i="27"/>
  <c r="AD64" i="27" s="1"/>
  <c r="AE59" i="27"/>
  <c r="E59" i="27"/>
  <c r="H58" i="27" s="1"/>
  <c r="I58" i="27" s="1"/>
  <c r="J58" i="27" s="1"/>
  <c r="AE58" i="27"/>
  <c r="AD58" i="27"/>
  <c r="B58" i="27"/>
  <c r="K65" i="27" s="1"/>
  <c r="L65" i="27" s="1"/>
  <c r="E54" i="27"/>
  <c r="H53" i="27" s="1"/>
  <c r="I53" i="27" s="1"/>
  <c r="J53" i="27" s="1"/>
  <c r="AT53" i="27"/>
  <c r="AR53" i="27"/>
  <c r="AP53" i="27"/>
  <c r="AA53" i="27"/>
  <c r="E53" i="27"/>
  <c r="H52" i="27" s="1"/>
  <c r="I52" i="27" s="1"/>
  <c r="J52" i="27" s="1"/>
  <c r="AT52" i="27"/>
  <c r="AS52" i="27"/>
  <c r="AP52" i="27"/>
  <c r="AA52" i="27"/>
  <c r="E52" i="27"/>
  <c r="AT51" i="27"/>
  <c r="AP51" i="27"/>
  <c r="AA51" i="27"/>
  <c r="J51" i="27"/>
  <c r="I51" i="27"/>
  <c r="H51" i="27"/>
  <c r="E51" i="27"/>
  <c r="AT50" i="27"/>
  <c r="AP50" i="27"/>
  <c r="AA50" i="27"/>
  <c r="H50" i="27"/>
  <c r="I50" i="27" s="1"/>
  <c r="J50" i="27" s="1"/>
  <c r="E50" i="27"/>
  <c r="AT49" i="27"/>
  <c r="AP49" i="27"/>
  <c r="AA49" i="27"/>
  <c r="H49" i="27"/>
  <c r="I49" i="27" s="1"/>
  <c r="J49" i="27" s="1"/>
  <c r="E49" i="27"/>
  <c r="AT48" i="27"/>
  <c r="AR48" i="27"/>
  <c r="AP48" i="27"/>
  <c r="AA48" i="27"/>
  <c r="J48" i="27"/>
  <c r="I48" i="27"/>
  <c r="H48" i="27"/>
  <c r="E48" i="27"/>
  <c r="AT47" i="27"/>
  <c r="AR47" i="27"/>
  <c r="AP47" i="27"/>
  <c r="AA47" i="27"/>
  <c r="J47" i="27"/>
  <c r="H47" i="27"/>
  <c r="I47" i="27" s="1"/>
  <c r="E47" i="27"/>
  <c r="H46" i="27" s="1"/>
  <c r="I46" i="27" s="1"/>
  <c r="J46" i="27" s="1"/>
  <c r="AT46" i="27"/>
  <c r="AS46" i="27"/>
  <c r="AP46" i="27"/>
  <c r="AA46" i="27"/>
  <c r="E46" i="27"/>
  <c r="AT45" i="27"/>
  <c r="AP45" i="27"/>
  <c r="AA45" i="27"/>
  <c r="K45" i="27"/>
  <c r="L45" i="27" s="1"/>
  <c r="R45" i="27" s="1"/>
  <c r="H45" i="27"/>
  <c r="I45" i="27" s="1"/>
  <c r="J45" i="27" s="1"/>
  <c r="E45" i="27"/>
  <c r="AT44" i="27"/>
  <c r="AP44" i="27"/>
  <c r="AA44" i="27"/>
  <c r="H44" i="27"/>
  <c r="I44" i="27" s="1"/>
  <c r="J44" i="27" s="1"/>
  <c r="E44" i="27"/>
  <c r="B44" i="27"/>
  <c r="AT43" i="27"/>
  <c r="AS43" i="27"/>
  <c r="AP43" i="27"/>
  <c r="AA43" i="27"/>
  <c r="J43" i="27"/>
  <c r="H43" i="27"/>
  <c r="I43" i="27" s="1"/>
  <c r="E43" i="27"/>
  <c r="AT42" i="27"/>
  <c r="AS42" i="27"/>
  <c r="AP42" i="27"/>
  <c r="AA42" i="27"/>
  <c r="K42" i="27"/>
  <c r="L42" i="27" s="1"/>
  <c r="I42" i="27"/>
  <c r="J42" i="27" s="1"/>
  <c r="H42" i="27"/>
  <c r="E39" i="27"/>
  <c r="H38" i="27" s="1"/>
  <c r="I38" i="27" s="1"/>
  <c r="J38" i="27" s="1"/>
  <c r="AT38" i="27"/>
  <c r="AP38" i="27"/>
  <c r="AM38" i="27"/>
  <c r="AD38" i="27"/>
  <c r="AA38" i="27"/>
  <c r="K38" i="27"/>
  <c r="L38" i="27" s="1"/>
  <c r="E38" i="27"/>
  <c r="AT37" i="27"/>
  <c r="AP37" i="27"/>
  <c r="AM37" i="27"/>
  <c r="AD37" i="27"/>
  <c r="AA37" i="27"/>
  <c r="H37" i="27"/>
  <c r="I37" i="27" s="1"/>
  <c r="J37" i="27" s="1"/>
  <c r="E37" i="27"/>
  <c r="AT36" i="27"/>
  <c r="AR36" i="27"/>
  <c r="AP36" i="27"/>
  <c r="AM36" i="27"/>
  <c r="AD36" i="27"/>
  <c r="AA36" i="27"/>
  <c r="K36" i="27"/>
  <c r="L36" i="27" s="1"/>
  <c r="I36" i="27"/>
  <c r="J36" i="27" s="1"/>
  <c r="H36" i="27"/>
  <c r="E36" i="27"/>
  <c r="AT35" i="27"/>
  <c r="AR35" i="27"/>
  <c r="AP35" i="27"/>
  <c r="AM35" i="27"/>
  <c r="AD35" i="27"/>
  <c r="AA35" i="27"/>
  <c r="H35" i="27"/>
  <c r="I35" i="27" s="1"/>
  <c r="J35" i="27" s="1"/>
  <c r="E35" i="27"/>
  <c r="AT34" i="27"/>
  <c r="AR34" i="27"/>
  <c r="AP34" i="27"/>
  <c r="AM34" i="27"/>
  <c r="AD34" i="27"/>
  <c r="AA34" i="27"/>
  <c r="K34" i="27"/>
  <c r="L34" i="27" s="1"/>
  <c r="I34" i="27"/>
  <c r="J34" i="27" s="1"/>
  <c r="H34" i="27"/>
  <c r="E34" i="27"/>
  <c r="AT33" i="27"/>
  <c r="AR33" i="27"/>
  <c r="AP33" i="27"/>
  <c r="AM33" i="27"/>
  <c r="AD33" i="27"/>
  <c r="AA33" i="27"/>
  <c r="H33" i="27"/>
  <c r="I33" i="27" s="1"/>
  <c r="J33" i="27" s="1"/>
  <c r="E33" i="27"/>
  <c r="AT32" i="27"/>
  <c r="AR32" i="27"/>
  <c r="AP32" i="27"/>
  <c r="AM32" i="27"/>
  <c r="AD32" i="27"/>
  <c r="AA32" i="27"/>
  <c r="K32" i="27"/>
  <c r="L32" i="27" s="1"/>
  <c r="I32" i="27"/>
  <c r="J32" i="27" s="1"/>
  <c r="H32" i="27"/>
  <c r="E32" i="27"/>
  <c r="AT31" i="27"/>
  <c r="AR31" i="27"/>
  <c r="AP31" i="27"/>
  <c r="AM31" i="27"/>
  <c r="AD31" i="27"/>
  <c r="AA31" i="27"/>
  <c r="I31" i="27"/>
  <c r="J31" i="27" s="1"/>
  <c r="H31" i="27"/>
  <c r="E31" i="27"/>
  <c r="H30" i="27" s="1"/>
  <c r="I30" i="27" s="1"/>
  <c r="AT30" i="27"/>
  <c r="AS30" i="27"/>
  <c r="AR30" i="27"/>
  <c r="AP30" i="27"/>
  <c r="AM30" i="27"/>
  <c r="AD30" i="27"/>
  <c r="AA30" i="27"/>
  <c r="J30" i="27"/>
  <c r="E30" i="27"/>
  <c r="H29" i="27" s="1"/>
  <c r="I29" i="27" s="1"/>
  <c r="J29" i="27" s="1"/>
  <c r="AT29" i="27"/>
  <c r="AP29" i="27"/>
  <c r="AM29" i="27"/>
  <c r="AD29" i="27"/>
  <c r="AA29" i="27"/>
  <c r="E29" i="27"/>
  <c r="AT28" i="27"/>
  <c r="AP28" i="27"/>
  <c r="AM28" i="27"/>
  <c r="AD28" i="27"/>
  <c r="AA28" i="27"/>
  <c r="K28" i="27"/>
  <c r="L28" i="27" s="1"/>
  <c r="H28" i="27"/>
  <c r="I28" i="27" s="1"/>
  <c r="J28" i="27" s="1"/>
  <c r="E28" i="27"/>
  <c r="AT27" i="27"/>
  <c r="AP27" i="27"/>
  <c r="AM27" i="27"/>
  <c r="AD27" i="27"/>
  <c r="AA27" i="27"/>
  <c r="K27" i="27"/>
  <c r="L27" i="27" s="1"/>
  <c r="J27" i="27"/>
  <c r="H27" i="27"/>
  <c r="I27" i="27" s="1"/>
  <c r="B27" i="27"/>
  <c r="AR37" i="27" s="1"/>
  <c r="K15" i="27"/>
  <c r="I5" i="27"/>
  <c r="G5" i="27"/>
  <c r="B42" i="27" s="1"/>
  <c r="I2" i="27"/>
  <c r="B29" i="27" s="1"/>
  <c r="AS37" i="27" s="1"/>
  <c r="G2" i="27"/>
  <c r="E102" i="26"/>
  <c r="H101" i="26" s="1"/>
  <c r="AZ101" i="26"/>
  <c r="AW101" i="26"/>
  <c r="AV101" i="26"/>
  <c r="AS101" i="26"/>
  <c r="AG101" i="26"/>
  <c r="K101" i="26"/>
  <c r="L101" i="26" s="1"/>
  <c r="I101" i="26"/>
  <c r="J101" i="26" s="1"/>
  <c r="E101" i="26"/>
  <c r="AZ100" i="26"/>
  <c r="AW100" i="26"/>
  <c r="AS100" i="26"/>
  <c r="AG100" i="26"/>
  <c r="I100" i="26"/>
  <c r="J100" i="26" s="1"/>
  <c r="H100" i="26"/>
  <c r="E100" i="26"/>
  <c r="H99" i="26" s="1"/>
  <c r="I99" i="26" s="1"/>
  <c r="J99" i="26" s="1"/>
  <c r="AZ99" i="26"/>
  <c r="AW99" i="26"/>
  <c r="AU99" i="26"/>
  <c r="AS99" i="26"/>
  <c r="AG99" i="26"/>
  <c r="E99" i="26"/>
  <c r="H98" i="26" s="1"/>
  <c r="I98" i="26" s="1"/>
  <c r="J98" i="26" s="1"/>
  <c r="AZ98" i="26"/>
  <c r="AW98" i="26"/>
  <c r="AU98" i="26"/>
  <c r="AS98" i="26"/>
  <c r="AG98" i="26"/>
  <c r="E98" i="26"/>
  <c r="H97" i="26" s="1"/>
  <c r="I97" i="26" s="1"/>
  <c r="J97" i="26" s="1"/>
  <c r="AZ97" i="26"/>
  <c r="AW97" i="26"/>
  <c r="AU97" i="26"/>
  <c r="AS97" i="26"/>
  <c r="AG97" i="26"/>
  <c r="E97" i="26"/>
  <c r="H96" i="26" s="1"/>
  <c r="AZ96" i="26"/>
  <c r="AW96" i="26"/>
  <c r="AU96" i="26"/>
  <c r="AS96" i="26"/>
  <c r="AG96" i="26"/>
  <c r="I96" i="26"/>
  <c r="J96" i="26" s="1"/>
  <c r="E96" i="26"/>
  <c r="H95" i="26" s="1"/>
  <c r="I95" i="26" s="1"/>
  <c r="AZ95" i="26"/>
  <c r="AW95" i="26"/>
  <c r="AU95" i="26"/>
  <c r="AS95" i="26"/>
  <c r="AG95" i="26"/>
  <c r="J95" i="26"/>
  <c r="E95" i="26"/>
  <c r="H94" i="26" s="1"/>
  <c r="I94" i="26" s="1"/>
  <c r="J94" i="26" s="1"/>
  <c r="AZ94" i="26"/>
  <c r="AW94" i="26"/>
  <c r="AU94" i="26"/>
  <c r="AS94" i="26"/>
  <c r="AG94" i="26"/>
  <c r="K94" i="26"/>
  <c r="L94" i="26" s="1"/>
  <c r="E94" i="26"/>
  <c r="AZ93" i="26"/>
  <c r="AW93" i="26"/>
  <c r="AV93" i="26"/>
  <c r="AS93" i="26"/>
  <c r="AG93" i="26"/>
  <c r="K93" i="26"/>
  <c r="L93" i="26" s="1"/>
  <c r="R93" i="26" s="1"/>
  <c r="H93" i="26"/>
  <c r="I93" i="26" s="1"/>
  <c r="J93" i="26" s="1"/>
  <c r="E93" i="26"/>
  <c r="AZ92" i="26"/>
  <c r="AW92" i="26"/>
  <c r="AV92" i="26"/>
  <c r="AU92" i="26"/>
  <c r="AS92" i="26"/>
  <c r="AG92" i="26"/>
  <c r="R92" i="26"/>
  <c r="K92" i="26"/>
  <c r="L92" i="26" s="1"/>
  <c r="J92" i="26"/>
  <c r="H92" i="26"/>
  <c r="I92" i="26" s="1"/>
  <c r="E92" i="26"/>
  <c r="B92" i="26"/>
  <c r="AZ91" i="26"/>
  <c r="AW91" i="26"/>
  <c r="AS91" i="26"/>
  <c r="AG91" i="26"/>
  <c r="L91" i="26"/>
  <c r="K91" i="26"/>
  <c r="I91" i="26"/>
  <c r="J91" i="26" s="1"/>
  <c r="H91" i="26"/>
  <c r="E91" i="26"/>
  <c r="AZ90" i="26"/>
  <c r="AW90" i="26"/>
  <c r="AV90" i="26"/>
  <c r="AU90" i="26"/>
  <c r="AS90" i="26"/>
  <c r="AG90" i="26"/>
  <c r="K90" i="26"/>
  <c r="L90" i="26" s="1"/>
  <c r="I90" i="26"/>
  <c r="J90" i="26" s="1"/>
  <c r="H90" i="26"/>
  <c r="B90" i="26"/>
  <c r="AU101" i="26" s="1"/>
  <c r="E86" i="26"/>
  <c r="AW85" i="26"/>
  <c r="AS85" i="26"/>
  <c r="AG85" i="26"/>
  <c r="H85" i="26"/>
  <c r="I85" i="26" s="1"/>
  <c r="J85" i="26" s="1"/>
  <c r="E85" i="26"/>
  <c r="AW84" i="26"/>
  <c r="AU84" i="26"/>
  <c r="AS84" i="26"/>
  <c r="AG84" i="26"/>
  <c r="K84" i="26"/>
  <c r="L84" i="26" s="1"/>
  <c r="R84" i="26" s="1"/>
  <c r="J84" i="26"/>
  <c r="H84" i="26"/>
  <c r="I84" i="26" s="1"/>
  <c r="E84" i="26"/>
  <c r="AW83" i="26"/>
  <c r="AV83" i="26"/>
  <c r="AS83" i="26"/>
  <c r="AG83" i="26"/>
  <c r="K83" i="26"/>
  <c r="L83" i="26" s="1"/>
  <c r="I83" i="26"/>
  <c r="J83" i="26" s="1"/>
  <c r="H83" i="26"/>
  <c r="E83" i="26"/>
  <c r="AW82" i="26"/>
  <c r="AU82" i="26"/>
  <c r="AS82" i="26"/>
  <c r="AG82" i="26"/>
  <c r="J82" i="26"/>
  <c r="I82" i="26"/>
  <c r="H82" i="26"/>
  <c r="E82" i="26"/>
  <c r="H81" i="26" s="1"/>
  <c r="I81" i="26" s="1"/>
  <c r="J81" i="26" s="1"/>
  <c r="AW81" i="26"/>
  <c r="AV81" i="26"/>
  <c r="AS81" i="26"/>
  <c r="AG81" i="26"/>
  <c r="K81" i="26"/>
  <c r="L81" i="26" s="1"/>
  <c r="R81" i="26" s="1"/>
  <c r="E81" i="26"/>
  <c r="AW80" i="26"/>
  <c r="AS80" i="26"/>
  <c r="AG80" i="26"/>
  <c r="I80" i="26"/>
  <c r="J80" i="26" s="1"/>
  <c r="H80" i="26"/>
  <c r="E80" i="26"/>
  <c r="AW79" i="26"/>
  <c r="AU79" i="26"/>
  <c r="AS79" i="26"/>
  <c r="AG79" i="26"/>
  <c r="J79" i="26"/>
  <c r="I79" i="26"/>
  <c r="H79" i="26"/>
  <c r="E79" i="26"/>
  <c r="H78" i="26" s="1"/>
  <c r="I78" i="26" s="1"/>
  <c r="J78" i="26" s="1"/>
  <c r="AW78" i="26"/>
  <c r="AV78" i="26"/>
  <c r="AU78" i="26"/>
  <c r="AS78" i="26"/>
  <c r="AG78" i="26"/>
  <c r="L78" i="26"/>
  <c r="K78" i="26"/>
  <c r="E78" i="26"/>
  <c r="AW77" i="26"/>
  <c r="AU77" i="26"/>
  <c r="AS77" i="26"/>
  <c r="AG77" i="26"/>
  <c r="J77" i="26"/>
  <c r="I77" i="26"/>
  <c r="H77" i="26"/>
  <c r="E77" i="26"/>
  <c r="H76" i="26" s="1"/>
  <c r="I76" i="26" s="1"/>
  <c r="J76" i="26" s="1"/>
  <c r="AW76" i="26"/>
  <c r="AV76" i="26"/>
  <c r="AS76" i="26"/>
  <c r="AG76" i="26"/>
  <c r="K76" i="26"/>
  <c r="L76" i="26" s="1"/>
  <c r="R76" i="26" s="1"/>
  <c r="E76" i="26"/>
  <c r="H75" i="26" s="1"/>
  <c r="B76" i="26"/>
  <c r="AV99" i="26" s="1"/>
  <c r="AW75" i="26"/>
  <c r="AU75" i="26"/>
  <c r="AS75" i="26"/>
  <c r="AG75" i="26"/>
  <c r="I75" i="26"/>
  <c r="J75" i="26" s="1"/>
  <c r="E75" i="26"/>
  <c r="AW74" i="26"/>
  <c r="AV74" i="26"/>
  <c r="AU74" i="26"/>
  <c r="AS74" i="26"/>
  <c r="AG74" i="26"/>
  <c r="K74" i="26"/>
  <c r="L74" i="26" s="1"/>
  <c r="H74" i="26"/>
  <c r="I74" i="26" s="1"/>
  <c r="J74" i="26" s="1"/>
  <c r="B74" i="26"/>
  <c r="AU83" i="26" s="1"/>
  <c r="E70" i="26"/>
  <c r="AE69" i="26"/>
  <c r="AD69" i="26"/>
  <c r="I69" i="26"/>
  <c r="J69" i="26" s="1"/>
  <c r="H69" i="26"/>
  <c r="E69" i="26"/>
  <c r="AE68" i="26"/>
  <c r="L68" i="26"/>
  <c r="K68" i="26"/>
  <c r="I68" i="26"/>
  <c r="J68" i="26" s="1"/>
  <c r="H68" i="26"/>
  <c r="E68" i="26"/>
  <c r="AE67" i="26"/>
  <c r="AC67" i="26"/>
  <c r="H67" i="26"/>
  <c r="I67" i="26" s="1"/>
  <c r="J67" i="26" s="1"/>
  <c r="E67" i="26"/>
  <c r="AE66" i="26"/>
  <c r="AD66" i="26"/>
  <c r="J66" i="26"/>
  <c r="I66" i="26"/>
  <c r="H66" i="26"/>
  <c r="E66" i="26"/>
  <c r="H65" i="26" s="1"/>
  <c r="I65" i="26" s="1"/>
  <c r="J65" i="26" s="1"/>
  <c r="AE65" i="26"/>
  <c r="AD65" i="26"/>
  <c r="E65" i="26"/>
  <c r="AE64" i="26"/>
  <c r="AC64" i="26"/>
  <c r="K64" i="26"/>
  <c r="L64" i="26" s="1"/>
  <c r="H64" i="26"/>
  <c r="I64" i="26" s="1"/>
  <c r="J64" i="26" s="1"/>
  <c r="E64" i="26"/>
  <c r="H63" i="26" s="1"/>
  <c r="I63" i="26" s="1"/>
  <c r="AE63" i="26"/>
  <c r="AD63" i="26"/>
  <c r="J63" i="26"/>
  <c r="E63" i="26"/>
  <c r="H62" i="26" s="1"/>
  <c r="I62" i="26" s="1"/>
  <c r="J62" i="26" s="1"/>
  <c r="AE62" i="26"/>
  <c r="AD62" i="26"/>
  <c r="E62" i="26"/>
  <c r="H61" i="26" s="1"/>
  <c r="AE61" i="26"/>
  <c r="AD61" i="26"/>
  <c r="I61" i="26"/>
  <c r="J61" i="26" s="1"/>
  <c r="E61" i="26"/>
  <c r="AE60" i="26"/>
  <c r="AD60" i="26"/>
  <c r="H60" i="26"/>
  <c r="I60" i="26" s="1"/>
  <c r="J60" i="26" s="1"/>
  <c r="E60" i="26"/>
  <c r="B60" i="26"/>
  <c r="AD68" i="26" s="1"/>
  <c r="AE59" i="26"/>
  <c r="AD59" i="26"/>
  <c r="H59" i="26"/>
  <c r="I59" i="26" s="1"/>
  <c r="J59" i="26" s="1"/>
  <c r="E59" i="26"/>
  <c r="H58" i="26" s="1"/>
  <c r="I58" i="26" s="1"/>
  <c r="J58" i="26" s="1"/>
  <c r="AE58" i="26"/>
  <c r="AD58" i="26"/>
  <c r="B58" i="26"/>
  <c r="K67" i="26" s="1"/>
  <c r="L67" i="26" s="1"/>
  <c r="E54" i="26"/>
  <c r="H53" i="26" s="1"/>
  <c r="I53" i="26" s="1"/>
  <c r="J53" i="26" s="1"/>
  <c r="AT53" i="26"/>
  <c r="AR53" i="26"/>
  <c r="AP53" i="26"/>
  <c r="AA53" i="26"/>
  <c r="E53" i="26"/>
  <c r="H52" i="26" s="1"/>
  <c r="AT52" i="26"/>
  <c r="AP52" i="26"/>
  <c r="AA52" i="26"/>
  <c r="I52" i="26"/>
  <c r="J52" i="26" s="1"/>
  <c r="E52" i="26"/>
  <c r="AT51" i="26"/>
  <c r="AP51" i="26"/>
  <c r="AA51" i="26"/>
  <c r="H51" i="26"/>
  <c r="I51" i="26" s="1"/>
  <c r="J51" i="26" s="1"/>
  <c r="E51" i="26"/>
  <c r="H50" i="26" s="1"/>
  <c r="I50" i="26" s="1"/>
  <c r="J50" i="26" s="1"/>
  <c r="AT50" i="26"/>
  <c r="AP50" i="26"/>
  <c r="AA50" i="26"/>
  <c r="E50" i="26"/>
  <c r="H49" i="26" s="1"/>
  <c r="I49" i="26" s="1"/>
  <c r="J49" i="26" s="1"/>
  <c r="AT49" i="26"/>
  <c r="AP49" i="26"/>
  <c r="AA49" i="26"/>
  <c r="L49" i="26"/>
  <c r="K49" i="26"/>
  <c r="E49" i="26"/>
  <c r="AT48" i="26"/>
  <c r="AP48" i="26"/>
  <c r="AA48" i="26"/>
  <c r="H48" i="26"/>
  <c r="I48" i="26" s="1"/>
  <c r="J48" i="26" s="1"/>
  <c r="E48" i="26"/>
  <c r="AT47" i="26"/>
  <c r="AP47" i="26"/>
  <c r="AA47" i="26"/>
  <c r="H47" i="26"/>
  <c r="I47" i="26" s="1"/>
  <c r="J47" i="26" s="1"/>
  <c r="E47" i="26"/>
  <c r="H46" i="26" s="1"/>
  <c r="AT46" i="26"/>
  <c r="AP46" i="26"/>
  <c r="AA46" i="26"/>
  <c r="I46" i="26"/>
  <c r="J46" i="26" s="1"/>
  <c r="E46" i="26"/>
  <c r="AT45" i="26"/>
  <c r="AR45" i="26"/>
  <c r="AP45" i="26"/>
  <c r="AA45" i="26"/>
  <c r="K45" i="26"/>
  <c r="L45" i="26" s="1"/>
  <c r="J45" i="26"/>
  <c r="H45" i="26"/>
  <c r="I45" i="26" s="1"/>
  <c r="E45" i="26"/>
  <c r="AT44" i="26"/>
  <c r="AP44" i="26"/>
  <c r="AA44" i="26"/>
  <c r="I44" i="26"/>
  <c r="J44" i="26" s="1"/>
  <c r="H44" i="26"/>
  <c r="E44" i="26"/>
  <c r="B44" i="26"/>
  <c r="AT43" i="26"/>
  <c r="AP43" i="26"/>
  <c r="AA43" i="26"/>
  <c r="H43" i="26"/>
  <c r="I43" i="26" s="1"/>
  <c r="J43" i="26" s="1"/>
  <c r="E43" i="26"/>
  <c r="AT42" i="26"/>
  <c r="AP42" i="26"/>
  <c r="AA42" i="26"/>
  <c r="H42" i="26"/>
  <c r="I42" i="26" s="1"/>
  <c r="J42" i="26" s="1"/>
  <c r="E39" i="26"/>
  <c r="AT38" i="26"/>
  <c r="AP38" i="26"/>
  <c r="AM38" i="26"/>
  <c r="AD38" i="26"/>
  <c r="AA38" i="26"/>
  <c r="H38" i="26"/>
  <c r="I38" i="26" s="1"/>
  <c r="J38" i="26" s="1"/>
  <c r="E38" i="26"/>
  <c r="H37" i="26" s="1"/>
  <c r="I37" i="26" s="1"/>
  <c r="J37" i="26" s="1"/>
  <c r="AT37" i="26"/>
  <c r="AP37" i="26"/>
  <c r="AM37" i="26"/>
  <c r="AD37" i="26"/>
  <c r="AA37" i="26"/>
  <c r="E37" i="26"/>
  <c r="AT36" i="26"/>
  <c r="AP36" i="26"/>
  <c r="AM36" i="26"/>
  <c r="AD36" i="26"/>
  <c r="AA36" i="26"/>
  <c r="H36" i="26"/>
  <c r="I36" i="26" s="1"/>
  <c r="J36" i="26" s="1"/>
  <c r="E36" i="26"/>
  <c r="AT35" i="26"/>
  <c r="AP35" i="26"/>
  <c r="AM35" i="26"/>
  <c r="AD35" i="26"/>
  <c r="AA35" i="26"/>
  <c r="I35" i="26"/>
  <c r="J35" i="26" s="1"/>
  <c r="H35" i="26"/>
  <c r="E35" i="26"/>
  <c r="AT34" i="26"/>
  <c r="AP34" i="26"/>
  <c r="AM34" i="26"/>
  <c r="AD34" i="26"/>
  <c r="AA34" i="26"/>
  <c r="I34" i="26"/>
  <c r="J34" i="26" s="1"/>
  <c r="H34" i="26"/>
  <c r="E34" i="26"/>
  <c r="AT33" i="26"/>
  <c r="AP33" i="26"/>
  <c r="AM33" i="26"/>
  <c r="AD33" i="26"/>
  <c r="AA33" i="26"/>
  <c r="I33" i="26"/>
  <c r="J33" i="26" s="1"/>
  <c r="H33" i="26"/>
  <c r="E33" i="26"/>
  <c r="AT32" i="26"/>
  <c r="AP32" i="26"/>
  <c r="AM32" i="26"/>
  <c r="AD32" i="26"/>
  <c r="AA32" i="26"/>
  <c r="I32" i="26"/>
  <c r="J32" i="26" s="1"/>
  <c r="H32" i="26"/>
  <c r="E32" i="26"/>
  <c r="AT31" i="26"/>
  <c r="AP31" i="26"/>
  <c r="AM31" i="26"/>
  <c r="AD31" i="26"/>
  <c r="AA31" i="26"/>
  <c r="H31" i="26"/>
  <c r="I31" i="26" s="1"/>
  <c r="J31" i="26" s="1"/>
  <c r="E31" i="26"/>
  <c r="H30" i="26" s="1"/>
  <c r="I30" i="26" s="1"/>
  <c r="J30" i="26" s="1"/>
  <c r="AT30" i="26"/>
  <c r="AP30" i="26"/>
  <c r="AM30" i="26"/>
  <c r="AD30" i="26"/>
  <c r="AA30" i="26"/>
  <c r="E30" i="26"/>
  <c r="H29" i="26" s="1"/>
  <c r="I29" i="26" s="1"/>
  <c r="J29" i="26" s="1"/>
  <c r="AT29" i="26"/>
  <c r="AP29" i="26"/>
  <c r="AM29" i="26"/>
  <c r="AD29" i="26"/>
  <c r="AA29" i="26"/>
  <c r="E29" i="26"/>
  <c r="H28" i="26" s="1"/>
  <c r="I28" i="26" s="1"/>
  <c r="AT28" i="26"/>
  <c r="AP28" i="26"/>
  <c r="AM28" i="26"/>
  <c r="AD28" i="26"/>
  <c r="AA28" i="26"/>
  <c r="J28" i="26"/>
  <c r="E28" i="26"/>
  <c r="AT27" i="26"/>
  <c r="AP27" i="26"/>
  <c r="AM27" i="26"/>
  <c r="AD27" i="26"/>
  <c r="AA27" i="26"/>
  <c r="H27" i="26"/>
  <c r="I27" i="26" s="1"/>
  <c r="J27" i="26" s="1"/>
  <c r="B27" i="26"/>
  <c r="K15" i="26"/>
  <c r="I5" i="26"/>
  <c r="G5" i="26"/>
  <c r="B42" i="26" s="1"/>
  <c r="I2" i="26"/>
  <c r="B29" i="26" s="1"/>
  <c r="G2" i="26"/>
  <c r="E102" i="25"/>
  <c r="AZ101" i="25"/>
  <c r="AW101" i="25"/>
  <c r="AS101" i="25"/>
  <c r="AG101" i="25"/>
  <c r="I101" i="25"/>
  <c r="J101" i="25" s="1"/>
  <c r="H101" i="25"/>
  <c r="E101" i="25"/>
  <c r="AZ100" i="25"/>
  <c r="AW100" i="25"/>
  <c r="AV100" i="25"/>
  <c r="AS100" i="25"/>
  <c r="AG100" i="25"/>
  <c r="H100" i="25"/>
  <c r="I100" i="25" s="1"/>
  <c r="J100" i="25" s="1"/>
  <c r="E100" i="25"/>
  <c r="H99" i="25" s="1"/>
  <c r="AZ99" i="25"/>
  <c r="AW99" i="25"/>
  <c r="AU99" i="25"/>
  <c r="AS99" i="25"/>
  <c r="AG99" i="25"/>
  <c r="K99" i="25"/>
  <c r="L99" i="25" s="1"/>
  <c r="R99" i="25" s="1"/>
  <c r="I99" i="25"/>
  <c r="J99" i="25" s="1"/>
  <c r="E99" i="25"/>
  <c r="H98" i="25" s="1"/>
  <c r="I98" i="25" s="1"/>
  <c r="AZ98" i="25"/>
  <c r="AW98" i="25"/>
  <c r="AU98" i="25"/>
  <c r="AS98" i="25"/>
  <c r="AG98" i="25"/>
  <c r="J98" i="25"/>
  <c r="E98" i="25"/>
  <c r="H97" i="25" s="1"/>
  <c r="AZ97" i="25"/>
  <c r="AW97" i="25"/>
  <c r="AU97" i="25"/>
  <c r="AS97" i="25"/>
  <c r="AG97" i="25"/>
  <c r="K97" i="25"/>
  <c r="L97" i="25" s="1"/>
  <c r="R97" i="25" s="1"/>
  <c r="I97" i="25"/>
  <c r="J97" i="25" s="1"/>
  <c r="E97" i="25"/>
  <c r="H96" i="25" s="1"/>
  <c r="I96" i="25" s="1"/>
  <c r="J96" i="25" s="1"/>
  <c r="AZ96" i="25"/>
  <c r="AW96" i="25"/>
  <c r="AU96" i="25"/>
  <c r="AS96" i="25"/>
  <c r="AG96" i="25"/>
  <c r="E96" i="25"/>
  <c r="H95" i="25" s="1"/>
  <c r="AZ95" i="25"/>
  <c r="AW95" i="25"/>
  <c r="AU95" i="25"/>
  <c r="AS95" i="25"/>
  <c r="AG95" i="25"/>
  <c r="R95" i="25"/>
  <c r="K95" i="25"/>
  <c r="L95" i="25" s="1"/>
  <c r="I95" i="25"/>
  <c r="J95" i="25" s="1"/>
  <c r="E95" i="25"/>
  <c r="AZ94" i="25"/>
  <c r="AW94" i="25"/>
  <c r="AU94" i="25"/>
  <c r="AS94" i="25"/>
  <c r="AG94" i="25"/>
  <c r="R94" i="25"/>
  <c r="K94" i="25"/>
  <c r="L94" i="25" s="1"/>
  <c r="H94" i="25"/>
  <c r="I94" i="25" s="1"/>
  <c r="J94" i="25" s="1"/>
  <c r="E94" i="25"/>
  <c r="AZ93" i="25"/>
  <c r="AW93" i="25"/>
  <c r="AV93" i="25"/>
  <c r="AU93" i="25"/>
  <c r="AS93" i="25"/>
  <c r="AG93" i="25"/>
  <c r="R93" i="25"/>
  <c r="K93" i="25"/>
  <c r="L93" i="25" s="1"/>
  <c r="H93" i="25"/>
  <c r="I93" i="25" s="1"/>
  <c r="J93" i="25" s="1"/>
  <c r="E93" i="25"/>
  <c r="AZ92" i="25"/>
  <c r="AW92" i="25"/>
  <c r="AV92" i="25"/>
  <c r="AU92" i="25"/>
  <c r="AS92" i="25"/>
  <c r="AG92" i="25"/>
  <c r="K92" i="25"/>
  <c r="L92" i="25" s="1"/>
  <c r="R92" i="25" s="1"/>
  <c r="H92" i="25"/>
  <c r="I92" i="25" s="1"/>
  <c r="J92" i="25" s="1"/>
  <c r="E92" i="25"/>
  <c r="H91" i="25" s="1"/>
  <c r="B92" i="25"/>
  <c r="AZ91" i="25"/>
  <c r="AW91" i="25"/>
  <c r="AV91" i="25"/>
  <c r="AS91" i="25"/>
  <c r="AG91" i="25"/>
  <c r="L91" i="25"/>
  <c r="K91" i="25"/>
  <c r="I91" i="25"/>
  <c r="J91" i="25" s="1"/>
  <c r="E91" i="25"/>
  <c r="AZ90" i="25"/>
  <c r="AW90" i="25"/>
  <c r="AU90" i="25"/>
  <c r="AS90" i="25"/>
  <c r="AG90" i="25"/>
  <c r="L90" i="25"/>
  <c r="K90" i="25"/>
  <c r="I90" i="25"/>
  <c r="J90" i="25" s="1"/>
  <c r="H90" i="25"/>
  <c r="B90" i="25"/>
  <c r="AU100" i="25" s="1"/>
  <c r="E86" i="25"/>
  <c r="H85" i="25" s="1"/>
  <c r="AW85" i="25"/>
  <c r="AV85" i="25"/>
  <c r="AS85" i="25"/>
  <c r="AG85" i="25"/>
  <c r="K85" i="25"/>
  <c r="L85" i="25" s="1"/>
  <c r="I85" i="25"/>
  <c r="J85" i="25" s="1"/>
  <c r="E85" i="25"/>
  <c r="AW84" i="25"/>
  <c r="AU84" i="25"/>
  <c r="AS84" i="25"/>
  <c r="AG84" i="25"/>
  <c r="K84" i="25"/>
  <c r="L84" i="25" s="1"/>
  <c r="H84" i="25"/>
  <c r="I84" i="25" s="1"/>
  <c r="J84" i="25" s="1"/>
  <c r="E84" i="25"/>
  <c r="AW83" i="25"/>
  <c r="AS83" i="25"/>
  <c r="AG83" i="25"/>
  <c r="H83" i="25"/>
  <c r="I83" i="25" s="1"/>
  <c r="J83" i="25" s="1"/>
  <c r="E83" i="25"/>
  <c r="AW82" i="25"/>
  <c r="AS82" i="25"/>
  <c r="AG82" i="25"/>
  <c r="I82" i="25"/>
  <c r="J82" i="25" s="1"/>
  <c r="H82" i="25"/>
  <c r="E82" i="25"/>
  <c r="AW81" i="25"/>
  <c r="AV81" i="25"/>
  <c r="AU81" i="25"/>
  <c r="AS81" i="25"/>
  <c r="AG81" i="25"/>
  <c r="K81" i="25"/>
  <c r="L81" i="25" s="1"/>
  <c r="J81" i="25"/>
  <c r="H81" i="25"/>
  <c r="I81" i="25" s="1"/>
  <c r="E81" i="25"/>
  <c r="AW80" i="25"/>
  <c r="AV80" i="25"/>
  <c r="AS80" i="25"/>
  <c r="AG80" i="25"/>
  <c r="L80" i="25"/>
  <c r="K80" i="25"/>
  <c r="I80" i="25"/>
  <c r="J80" i="25" s="1"/>
  <c r="H80" i="25"/>
  <c r="E80" i="25"/>
  <c r="AW79" i="25"/>
  <c r="AU79" i="25"/>
  <c r="AS79" i="25"/>
  <c r="AG79" i="25"/>
  <c r="J79" i="25"/>
  <c r="H79" i="25"/>
  <c r="I79" i="25" s="1"/>
  <c r="E79" i="25"/>
  <c r="H78" i="25" s="1"/>
  <c r="I78" i="25" s="1"/>
  <c r="J78" i="25" s="1"/>
  <c r="AW78" i="25"/>
  <c r="AV78" i="25"/>
  <c r="AS78" i="25"/>
  <c r="AG78" i="25"/>
  <c r="E78" i="25"/>
  <c r="AW77" i="25"/>
  <c r="AU77" i="25"/>
  <c r="AS77" i="25"/>
  <c r="AG77" i="25"/>
  <c r="J77" i="25"/>
  <c r="I77" i="25"/>
  <c r="H77" i="25"/>
  <c r="E77" i="25"/>
  <c r="AW76" i="25"/>
  <c r="AV76" i="25"/>
  <c r="AU76" i="25"/>
  <c r="AS76" i="25"/>
  <c r="AG76" i="25"/>
  <c r="R76" i="25"/>
  <c r="K76" i="25"/>
  <c r="L76" i="25" s="1"/>
  <c r="H76" i="25"/>
  <c r="I76" i="25" s="1"/>
  <c r="J76" i="25" s="1"/>
  <c r="E76" i="25"/>
  <c r="B76" i="25"/>
  <c r="AV98" i="25" s="1"/>
  <c r="AW75" i="25"/>
  <c r="AS75" i="25"/>
  <c r="AG75" i="25"/>
  <c r="J75" i="25"/>
  <c r="H75" i="25"/>
  <c r="I75" i="25" s="1"/>
  <c r="E75" i="25"/>
  <c r="H74" i="25" s="1"/>
  <c r="I74" i="25" s="1"/>
  <c r="J74" i="25" s="1"/>
  <c r="AW74" i="25"/>
  <c r="AV74" i="25"/>
  <c r="AS74" i="25"/>
  <c r="AG74" i="25"/>
  <c r="B74" i="25"/>
  <c r="E70" i="25"/>
  <c r="AE69" i="25"/>
  <c r="AD69" i="25"/>
  <c r="H69" i="25"/>
  <c r="I69" i="25" s="1"/>
  <c r="J69" i="25" s="1"/>
  <c r="E69" i="25"/>
  <c r="AE68" i="25"/>
  <c r="I68" i="25"/>
  <c r="J68" i="25" s="1"/>
  <c r="H68" i="25"/>
  <c r="E68" i="25"/>
  <c r="AE67" i="25"/>
  <c r="AC67" i="25"/>
  <c r="H67" i="25"/>
  <c r="I67" i="25" s="1"/>
  <c r="J67" i="25" s="1"/>
  <c r="E67" i="25"/>
  <c r="H66" i="25" s="1"/>
  <c r="I66" i="25" s="1"/>
  <c r="J66" i="25" s="1"/>
  <c r="AE66" i="25"/>
  <c r="E66" i="25"/>
  <c r="H65" i="25" s="1"/>
  <c r="AE65" i="25"/>
  <c r="AD65" i="25"/>
  <c r="K65" i="25"/>
  <c r="L65" i="25" s="1"/>
  <c r="I65" i="25"/>
  <c r="J65" i="25" s="1"/>
  <c r="E65" i="25"/>
  <c r="AE64" i="25"/>
  <c r="J64" i="25"/>
  <c r="H64" i="25"/>
  <c r="I64" i="25" s="1"/>
  <c r="E64" i="25"/>
  <c r="H63" i="25" s="1"/>
  <c r="I63" i="25" s="1"/>
  <c r="AE63" i="25"/>
  <c r="AD63" i="25"/>
  <c r="J63" i="25"/>
  <c r="E63" i="25"/>
  <c r="H62" i="25" s="1"/>
  <c r="AE62" i="25"/>
  <c r="AD62" i="25"/>
  <c r="I62" i="25"/>
  <c r="J62" i="25" s="1"/>
  <c r="E62" i="25"/>
  <c r="H61" i="25" s="1"/>
  <c r="I61" i="25" s="1"/>
  <c r="J61" i="25" s="1"/>
  <c r="AE61" i="25"/>
  <c r="AD61" i="25"/>
  <c r="E61" i="25"/>
  <c r="AE60" i="25"/>
  <c r="AD60" i="25"/>
  <c r="H60" i="25"/>
  <c r="I60" i="25" s="1"/>
  <c r="J60" i="25" s="1"/>
  <c r="E60" i="25"/>
  <c r="H59" i="25" s="1"/>
  <c r="I59" i="25" s="1"/>
  <c r="J59" i="25" s="1"/>
  <c r="B60" i="25"/>
  <c r="AD64" i="25" s="1"/>
  <c r="AE59" i="25"/>
  <c r="AD59" i="25"/>
  <c r="E59" i="25"/>
  <c r="H58" i="25" s="1"/>
  <c r="I58" i="25" s="1"/>
  <c r="AE58" i="25"/>
  <c r="AD58" i="25"/>
  <c r="J58" i="25"/>
  <c r="B58" i="25"/>
  <c r="K67" i="25" s="1"/>
  <c r="L67" i="25" s="1"/>
  <c r="E54" i="25"/>
  <c r="H53" i="25" s="1"/>
  <c r="AT53" i="25"/>
  <c r="AP53" i="25"/>
  <c r="AA53" i="25"/>
  <c r="I53" i="25"/>
  <c r="J53" i="25" s="1"/>
  <c r="E53" i="25"/>
  <c r="H52" i="25" s="1"/>
  <c r="AT52" i="25"/>
  <c r="AP52" i="25"/>
  <c r="AA52" i="25"/>
  <c r="I52" i="25"/>
  <c r="J52" i="25" s="1"/>
  <c r="E52" i="25"/>
  <c r="AT51" i="25"/>
  <c r="AP51" i="25"/>
  <c r="AA51" i="25"/>
  <c r="H51" i="25"/>
  <c r="I51" i="25" s="1"/>
  <c r="J51" i="25" s="1"/>
  <c r="E51" i="25"/>
  <c r="AT50" i="25"/>
  <c r="AP50" i="25"/>
  <c r="AA50" i="25"/>
  <c r="H50" i="25"/>
  <c r="I50" i="25" s="1"/>
  <c r="J50" i="25" s="1"/>
  <c r="E50" i="25"/>
  <c r="H49" i="25" s="1"/>
  <c r="I49" i="25" s="1"/>
  <c r="J49" i="25" s="1"/>
  <c r="AT49" i="25"/>
  <c r="AP49" i="25"/>
  <c r="AA49" i="25"/>
  <c r="E49" i="25"/>
  <c r="AT48" i="25"/>
  <c r="AP48" i="25"/>
  <c r="AA48" i="25"/>
  <c r="J48" i="25"/>
  <c r="I48" i="25"/>
  <c r="H48" i="25"/>
  <c r="E48" i="25"/>
  <c r="H47" i="25" s="1"/>
  <c r="I47" i="25" s="1"/>
  <c r="J47" i="25" s="1"/>
  <c r="AT47" i="25"/>
  <c r="AP47" i="25"/>
  <c r="AA47" i="25"/>
  <c r="E47" i="25"/>
  <c r="AT46" i="25"/>
  <c r="AP46" i="25"/>
  <c r="AA46" i="25"/>
  <c r="H46" i="25"/>
  <c r="I46" i="25" s="1"/>
  <c r="J46" i="25" s="1"/>
  <c r="E46" i="25"/>
  <c r="AT45" i="25"/>
  <c r="AP45" i="25"/>
  <c r="AA45" i="25"/>
  <c r="H45" i="25"/>
  <c r="I45" i="25" s="1"/>
  <c r="J45" i="25" s="1"/>
  <c r="E45" i="25"/>
  <c r="H44" i="25" s="1"/>
  <c r="I44" i="25" s="1"/>
  <c r="J44" i="25" s="1"/>
  <c r="AT44" i="25"/>
  <c r="AP44" i="25"/>
  <c r="AA44" i="25"/>
  <c r="E44" i="25"/>
  <c r="B44" i="25"/>
  <c r="AT43" i="25"/>
  <c r="AP43" i="25"/>
  <c r="AA43" i="25"/>
  <c r="H43" i="25"/>
  <c r="I43" i="25" s="1"/>
  <c r="J43" i="25" s="1"/>
  <c r="E43" i="25"/>
  <c r="AT42" i="25"/>
  <c r="AP42" i="25"/>
  <c r="AA42" i="25"/>
  <c r="I42" i="25"/>
  <c r="J42" i="25" s="1"/>
  <c r="H42" i="25"/>
  <c r="E39" i="25"/>
  <c r="H38" i="25" s="1"/>
  <c r="I38" i="25" s="1"/>
  <c r="J38" i="25" s="1"/>
  <c r="AT38" i="25"/>
  <c r="AP38" i="25"/>
  <c r="AM38" i="25"/>
  <c r="AD38" i="25"/>
  <c r="AA38" i="25"/>
  <c r="K38" i="25"/>
  <c r="L38" i="25" s="1"/>
  <c r="E38" i="25"/>
  <c r="AT37" i="25"/>
  <c r="AS37" i="25"/>
  <c r="AP37" i="25"/>
  <c r="AM37" i="25"/>
  <c r="AD37" i="25"/>
  <c r="AA37" i="25"/>
  <c r="I37" i="25"/>
  <c r="J37" i="25" s="1"/>
  <c r="H37" i="25"/>
  <c r="E37" i="25"/>
  <c r="AT36" i="25"/>
  <c r="AP36" i="25"/>
  <c r="AM36" i="25"/>
  <c r="AD36" i="25"/>
  <c r="AA36" i="25"/>
  <c r="I36" i="25"/>
  <c r="J36" i="25" s="1"/>
  <c r="H36" i="25"/>
  <c r="E36" i="25"/>
  <c r="H35" i="25" s="1"/>
  <c r="I35" i="25" s="1"/>
  <c r="J35" i="25" s="1"/>
  <c r="AT35" i="25"/>
  <c r="AP35" i="25"/>
  <c r="AM35" i="25"/>
  <c r="AD35" i="25"/>
  <c r="AA35" i="25"/>
  <c r="L35" i="25"/>
  <c r="K35" i="25"/>
  <c r="E35" i="25"/>
  <c r="AT34" i="25"/>
  <c r="AP34" i="25"/>
  <c r="AM34" i="25"/>
  <c r="AD34" i="25"/>
  <c r="AA34" i="25"/>
  <c r="I34" i="25"/>
  <c r="J34" i="25" s="1"/>
  <c r="H34" i="25"/>
  <c r="E34" i="25"/>
  <c r="H33" i="25" s="1"/>
  <c r="I33" i="25" s="1"/>
  <c r="J33" i="25" s="1"/>
  <c r="AT33" i="25"/>
  <c r="AP33" i="25"/>
  <c r="AM33" i="25"/>
  <c r="AD33" i="25"/>
  <c r="AA33" i="25"/>
  <c r="K33" i="25"/>
  <c r="L33" i="25" s="1"/>
  <c r="E33" i="25"/>
  <c r="AT32" i="25"/>
  <c r="AP32" i="25"/>
  <c r="AM32" i="25"/>
  <c r="AD32" i="25"/>
  <c r="AA32" i="25"/>
  <c r="H32" i="25"/>
  <c r="I32" i="25" s="1"/>
  <c r="J32" i="25" s="1"/>
  <c r="E32" i="25"/>
  <c r="H31" i="25" s="1"/>
  <c r="I31" i="25" s="1"/>
  <c r="J31" i="25" s="1"/>
  <c r="AT31" i="25"/>
  <c r="AR31" i="25"/>
  <c r="AP31" i="25"/>
  <c r="AM31" i="25"/>
  <c r="AD31" i="25"/>
  <c r="AA31" i="25"/>
  <c r="E31" i="25"/>
  <c r="H30" i="25" s="1"/>
  <c r="I30" i="25" s="1"/>
  <c r="J30" i="25" s="1"/>
  <c r="AT30" i="25"/>
  <c r="AP30" i="25"/>
  <c r="AM30" i="25"/>
  <c r="AD30" i="25"/>
  <c r="AA30" i="25"/>
  <c r="E30" i="25"/>
  <c r="AT29" i="25"/>
  <c r="AR29" i="25"/>
  <c r="AP29" i="25"/>
  <c r="AM29" i="25"/>
  <c r="AD29" i="25"/>
  <c r="AA29" i="25"/>
  <c r="I29" i="25"/>
  <c r="J29" i="25" s="1"/>
  <c r="H29" i="25"/>
  <c r="E29" i="25"/>
  <c r="H28" i="25" s="1"/>
  <c r="I28" i="25" s="1"/>
  <c r="AT28" i="25"/>
  <c r="AP28" i="25"/>
  <c r="AM28" i="25"/>
  <c r="AD28" i="25"/>
  <c r="AA28" i="25"/>
  <c r="J28" i="25"/>
  <c r="E28" i="25"/>
  <c r="AT27" i="25"/>
  <c r="AP27" i="25"/>
  <c r="AM27" i="25"/>
  <c r="AD27" i="25"/>
  <c r="AA27" i="25"/>
  <c r="H27" i="25"/>
  <c r="I27" i="25" s="1"/>
  <c r="J27" i="25" s="1"/>
  <c r="B27" i="25"/>
  <c r="K15" i="25"/>
  <c r="I5" i="25"/>
  <c r="G5" i="25"/>
  <c r="B42" i="25" s="1"/>
  <c r="I2" i="25"/>
  <c r="B29" i="25" s="1"/>
  <c r="G2" i="25"/>
  <c r="E102" i="24"/>
  <c r="AZ101" i="24"/>
  <c r="AW101" i="24"/>
  <c r="AS101" i="24"/>
  <c r="AG101" i="24"/>
  <c r="H101" i="24"/>
  <c r="I101" i="24" s="1"/>
  <c r="J101" i="24" s="1"/>
  <c r="E101" i="24"/>
  <c r="H100" i="24" s="1"/>
  <c r="I100" i="24" s="1"/>
  <c r="J100" i="24" s="1"/>
  <c r="AZ100" i="24"/>
  <c r="AW100" i="24"/>
  <c r="AV100" i="24"/>
  <c r="AS100" i="24"/>
  <c r="AG100" i="24"/>
  <c r="E100" i="24"/>
  <c r="H99" i="24" s="1"/>
  <c r="AZ99" i="24"/>
  <c r="AW99" i="24"/>
  <c r="AU99" i="24"/>
  <c r="AS99" i="24"/>
  <c r="AG99" i="24"/>
  <c r="I99" i="24"/>
  <c r="J99" i="24" s="1"/>
  <c r="E99" i="24"/>
  <c r="AZ98" i="24"/>
  <c r="AW98" i="24"/>
  <c r="AV98" i="24"/>
  <c r="AS98" i="24"/>
  <c r="AG98" i="24"/>
  <c r="I98" i="24"/>
  <c r="J98" i="24" s="1"/>
  <c r="H98" i="24"/>
  <c r="E98" i="24"/>
  <c r="H97" i="24" s="1"/>
  <c r="AZ97" i="24"/>
  <c r="AW97" i="24"/>
  <c r="AU97" i="24"/>
  <c r="AS97" i="24"/>
  <c r="AG97" i="24"/>
  <c r="I97" i="24"/>
  <c r="J97" i="24" s="1"/>
  <c r="E97" i="24"/>
  <c r="AZ96" i="24"/>
  <c r="AW96" i="24"/>
  <c r="AV96" i="24"/>
  <c r="AS96" i="24"/>
  <c r="AG96" i="24"/>
  <c r="I96" i="24"/>
  <c r="J96" i="24" s="1"/>
  <c r="H96" i="24"/>
  <c r="E96" i="24"/>
  <c r="H95" i="24" s="1"/>
  <c r="AZ95" i="24"/>
  <c r="AW95" i="24"/>
  <c r="AU95" i="24"/>
  <c r="AS95" i="24"/>
  <c r="AG95" i="24"/>
  <c r="I95" i="24"/>
  <c r="J95" i="24" s="1"/>
  <c r="E95" i="24"/>
  <c r="AZ94" i="24"/>
  <c r="AW94" i="24"/>
  <c r="AV94" i="24"/>
  <c r="AS94" i="24"/>
  <c r="AG94" i="24"/>
  <c r="H94" i="24"/>
  <c r="I94" i="24" s="1"/>
  <c r="J94" i="24" s="1"/>
  <c r="E94" i="24"/>
  <c r="H93" i="24" s="1"/>
  <c r="I93" i="24" s="1"/>
  <c r="J93" i="24" s="1"/>
  <c r="AZ93" i="24"/>
  <c r="AW93" i="24"/>
  <c r="AV93" i="24"/>
  <c r="AU93" i="24"/>
  <c r="AS93" i="24"/>
  <c r="AG93" i="24"/>
  <c r="R93" i="24"/>
  <c r="K93" i="24"/>
  <c r="L93" i="24" s="1"/>
  <c r="E93" i="24"/>
  <c r="AZ92" i="24"/>
  <c r="AW92" i="24"/>
  <c r="AS92" i="24"/>
  <c r="AG92" i="24"/>
  <c r="H92" i="24"/>
  <c r="I92" i="24" s="1"/>
  <c r="J92" i="24" s="1"/>
  <c r="E92" i="24"/>
  <c r="H91" i="24" s="1"/>
  <c r="I91" i="24" s="1"/>
  <c r="J91" i="24" s="1"/>
  <c r="B92" i="24"/>
  <c r="AZ91" i="24"/>
  <c r="AW91" i="24"/>
  <c r="AV91" i="24"/>
  <c r="AS91" i="24"/>
  <c r="AG91" i="24"/>
  <c r="L91" i="24"/>
  <c r="K91" i="24"/>
  <c r="E91" i="24"/>
  <c r="AZ90" i="24"/>
  <c r="AW90" i="24"/>
  <c r="AV90" i="24"/>
  <c r="AS90" i="24"/>
  <c r="AG90" i="24"/>
  <c r="H90" i="24"/>
  <c r="I90" i="24" s="1"/>
  <c r="J90" i="24" s="1"/>
  <c r="B90" i="24"/>
  <c r="AU100" i="24" s="1"/>
  <c r="E86" i="24"/>
  <c r="AW85" i="24"/>
  <c r="AV85" i="24"/>
  <c r="AS85" i="24"/>
  <c r="AG85" i="24"/>
  <c r="H85" i="24"/>
  <c r="I85" i="24" s="1"/>
  <c r="J85" i="24" s="1"/>
  <c r="E85" i="24"/>
  <c r="AW84" i="24"/>
  <c r="AV84" i="24"/>
  <c r="AS84" i="24"/>
  <c r="AG84" i="24"/>
  <c r="H84" i="24"/>
  <c r="I84" i="24" s="1"/>
  <c r="J84" i="24" s="1"/>
  <c r="E84" i="24"/>
  <c r="AW83" i="24"/>
  <c r="AV83" i="24"/>
  <c r="AS83" i="24"/>
  <c r="AG83" i="24"/>
  <c r="I83" i="24"/>
  <c r="J83" i="24" s="1"/>
  <c r="H83" i="24"/>
  <c r="E83" i="24"/>
  <c r="AW82" i="24"/>
  <c r="AS82" i="24"/>
  <c r="AG82" i="24"/>
  <c r="I82" i="24"/>
  <c r="J82" i="24" s="1"/>
  <c r="H82" i="24"/>
  <c r="E82" i="24"/>
  <c r="AW81" i="24"/>
  <c r="AV81" i="24"/>
  <c r="AS81" i="24"/>
  <c r="AG81" i="24"/>
  <c r="J81" i="24"/>
  <c r="I81" i="24"/>
  <c r="H81" i="24"/>
  <c r="E81" i="24"/>
  <c r="AW80" i="24"/>
  <c r="AV80" i="24"/>
  <c r="AS80" i="24"/>
  <c r="AG80" i="24"/>
  <c r="H80" i="24"/>
  <c r="I80" i="24" s="1"/>
  <c r="J80" i="24" s="1"/>
  <c r="E80" i="24"/>
  <c r="AW79" i="24"/>
  <c r="AV79" i="24"/>
  <c r="AS79" i="24"/>
  <c r="AG79" i="24"/>
  <c r="I79" i="24"/>
  <c r="J79" i="24" s="1"/>
  <c r="H79" i="24"/>
  <c r="E79" i="24"/>
  <c r="AW78" i="24"/>
  <c r="AS78" i="24"/>
  <c r="AG78" i="24"/>
  <c r="H78" i="24"/>
  <c r="I78" i="24" s="1"/>
  <c r="J78" i="24" s="1"/>
  <c r="E78" i="24"/>
  <c r="AW77" i="24"/>
  <c r="AS77" i="24"/>
  <c r="AG77" i="24"/>
  <c r="J77" i="24"/>
  <c r="I77" i="24"/>
  <c r="H77" i="24"/>
  <c r="E77" i="24"/>
  <c r="AW76" i="24"/>
  <c r="AV76" i="24"/>
  <c r="AS76" i="24"/>
  <c r="AG76" i="24"/>
  <c r="K76" i="24"/>
  <c r="L76" i="24" s="1"/>
  <c r="J76" i="24"/>
  <c r="I76" i="24"/>
  <c r="H76" i="24"/>
  <c r="E76" i="24"/>
  <c r="H75" i="24" s="1"/>
  <c r="I75" i="24" s="1"/>
  <c r="J75" i="24" s="1"/>
  <c r="B76" i="24"/>
  <c r="AV92" i="24" s="1"/>
  <c r="AW75" i="24"/>
  <c r="AV75" i="24"/>
  <c r="AS75" i="24"/>
  <c r="AG75" i="24"/>
  <c r="E75" i="24"/>
  <c r="AW74" i="24"/>
  <c r="AV74" i="24"/>
  <c r="AS74" i="24"/>
  <c r="AG74" i="24"/>
  <c r="H74" i="24"/>
  <c r="I74" i="24" s="1"/>
  <c r="J74" i="24" s="1"/>
  <c r="B74" i="24"/>
  <c r="K81" i="24" s="1"/>
  <c r="L81" i="24" s="1"/>
  <c r="E70" i="24"/>
  <c r="AE69" i="24"/>
  <c r="AD69" i="24"/>
  <c r="AC69" i="24"/>
  <c r="I69" i="24"/>
  <c r="J69" i="24" s="1"/>
  <c r="H69" i="24"/>
  <c r="E69" i="24"/>
  <c r="AE68" i="24"/>
  <c r="AC68" i="24"/>
  <c r="H68" i="24"/>
  <c r="I68" i="24" s="1"/>
  <c r="J68" i="24" s="1"/>
  <c r="E68" i="24"/>
  <c r="AE67" i="24"/>
  <c r="AC67" i="24"/>
  <c r="H67" i="24"/>
  <c r="I67" i="24" s="1"/>
  <c r="J67" i="24" s="1"/>
  <c r="E67" i="24"/>
  <c r="H66" i="24" s="1"/>
  <c r="I66" i="24" s="1"/>
  <c r="J66" i="24" s="1"/>
  <c r="AE66" i="24"/>
  <c r="E66" i="24"/>
  <c r="H65" i="24" s="1"/>
  <c r="I65" i="24" s="1"/>
  <c r="J65" i="24" s="1"/>
  <c r="AE65" i="24"/>
  <c r="L65" i="24"/>
  <c r="K65" i="24"/>
  <c r="E65" i="24"/>
  <c r="AE64" i="24"/>
  <c r="R64" i="24"/>
  <c r="K64" i="24"/>
  <c r="L64" i="24" s="1"/>
  <c r="J64" i="24"/>
  <c r="I64" i="24"/>
  <c r="H64" i="24"/>
  <c r="E64" i="24"/>
  <c r="AE63" i="24"/>
  <c r="AD63" i="24"/>
  <c r="I63" i="24"/>
  <c r="J63" i="24" s="1"/>
  <c r="H63" i="24"/>
  <c r="E63" i="24"/>
  <c r="AE62" i="24"/>
  <c r="AD62" i="24"/>
  <c r="I62" i="24"/>
  <c r="J62" i="24" s="1"/>
  <c r="H62" i="24"/>
  <c r="E62" i="24"/>
  <c r="AE61" i="24"/>
  <c r="AD61" i="24"/>
  <c r="AC61" i="24"/>
  <c r="H61" i="24"/>
  <c r="I61" i="24" s="1"/>
  <c r="J61" i="24" s="1"/>
  <c r="E61" i="24"/>
  <c r="AE60" i="24"/>
  <c r="AC60" i="24"/>
  <c r="H60" i="24"/>
  <c r="I60" i="24" s="1"/>
  <c r="J60" i="24" s="1"/>
  <c r="E60" i="24"/>
  <c r="B60" i="24"/>
  <c r="AD64" i="24" s="1"/>
  <c r="AE59" i="24"/>
  <c r="H59" i="24"/>
  <c r="I59" i="24" s="1"/>
  <c r="J59" i="24" s="1"/>
  <c r="E59" i="24"/>
  <c r="H58" i="24" s="1"/>
  <c r="I58" i="24" s="1"/>
  <c r="J58" i="24" s="1"/>
  <c r="AE58" i="24"/>
  <c r="B58" i="24"/>
  <c r="AC62" i="24" s="1"/>
  <c r="E54" i="24"/>
  <c r="H53" i="24" s="1"/>
  <c r="AT53" i="24"/>
  <c r="AP53" i="24"/>
  <c r="AA53" i="24"/>
  <c r="J53" i="24"/>
  <c r="I53" i="24"/>
  <c r="E53" i="24"/>
  <c r="AT52" i="24"/>
  <c r="AR52" i="24"/>
  <c r="AP52" i="24"/>
  <c r="AA52" i="24"/>
  <c r="H52" i="24"/>
  <c r="I52" i="24" s="1"/>
  <c r="J52" i="24" s="1"/>
  <c r="E52" i="24"/>
  <c r="AT51" i="24"/>
  <c r="AP51" i="24"/>
  <c r="AA51" i="24"/>
  <c r="I51" i="24"/>
  <c r="J51" i="24" s="1"/>
  <c r="H51" i="24"/>
  <c r="E51" i="24"/>
  <c r="H50" i="24" s="1"/>
  <c r="I50" i="24" s="1"/>
  <c r="J50" i="24" s="1"/>
  <c r="AT50" i="24"/>
  <c r="AP50" i="24"/>
  <c r="AA50" i="24"/>
  <c r="E50" i="24"/>
  <c r="H49" i="24" s="1"/>
  <c r="I49" i="24" s="1"/>
  <c r="J49" i="24" s="1"/>
  <c r="AT49" i="24"/>
  <c r="AP49" i="24"/>
  <c r="AA49" i="24"/>
  <c r="E49" i="24"/>
  <c r="AT48" i="24"/>
  <c r="AR48" i="24"/>
  <c r="AP48" i="24"/>
  <c r="AA48" i="24"/>
  <c r="J48" i="24"/>
  <c r="I48" i="24"/>
  <c r="H48" i="24"/>
  <c r="E48" i="24"/>
  <c r="AT47" i="24"/>
  <c r="AS47" i="24"/>
  <c r="AR47" i="24"/>
  <c r="AP47" i="24"/>
  <c r="AA47" i="24"/>
  <c r="J47" i="24"/>
  <c r="I47" i="24"/>
  <c r="H47" i="24"/>
  <c r="E47" i="24"/>
  <c r="H46" i="24" s="1"/>
  <c r="I46" i="24" s="1"/>
  <c r="J46" i="24" s="1"/>
  <c r="AT46" i="24"/>
  <c r="AS46" i="24"/>
  <c r="AP46" i="24"/>
  <c r="AA46" i="24"/>
  <c r="E46" i="24"/>
  <c r="H45" i="24" s="1"/>
  <c r="I45" i="24" s="1"/>
  <c r="J45" i="24" s="1"/>
  <c r="AT45" i="24"/>
  <c r="AP45" i="24"/>
  <c r="AA45" i="24"/>
  <c r="E45" i="24"/>
  <c r="H44" i="24" s="1"/>
  <c r="I44" i="24" s="1"/>
  <c r="J44" i="24" s="1"/>
  <c r="AT44" i="24"/>
  <c r="AP44" i="24"/>
  <c r="AA44" i="24"/>
  <c r="E44" i="24"/>
  <c r="H43" i="24" s="1"/>
  <c r="I43" i="24" s="1"/>
  <c r="J43" i="24" s="1"/>
  <c r="AT43" i="24"/>
  <c r="AS43" i="24"/>
  <c r="AP43" i="24"/>
  <c r="AA43" i="24"/>
  <c r="E43" i="24"/>
  <c r="AT42" i="24"/>
  <c r="AS42" i="24"/>
  <c r="AP42" i="24"/>
  <c r="AA42" i="24"/>
  <c r="K42" i="24"/>
  <c r="L42" i="24" s="1"/>
  <c r="H42" i="24"/>
  <c r="I42" i="24" s="1"/>
  <c r="J42" i="24" s="1"/>
  <c r="E39" i="24"/>
  <c r="H38" i="24" s="1"/>
  <c r="I38" i="24" s="1"/>
  <c r="J38" i="24" s="1"/>
  <c r="AT38" i="24"/>
  <c r="AP38" i="24"/>
  <c r="AM38" i="24"/>
  <c r="AD38" i="24"/>
  <c r="AA38" i="24"/>
  <c r="K38" i="24"/>
  <c r="L38" i="24" s="1"/>
  <c r="E38" i="24"/>
  <c r="AT37" i="24"/>
  <c r="AR37" i="24"/>
  <c r="AP37" i="24"/>
  <c r="AM37" i="24"/>
  <c r="AD37" i="24"/>
  <c r="AA37" i="24"/>
  <c r="H37" i="24"/>
  <c r="I37" i="24" s="1"/>
  <c r="J37" i="24" s="1"/>
  <c r="E37" i="24"/>
  <c r="H36" i="24" s="1"/>
  <c r="I36" i="24" s="1"/>
  <c r="J36" i="24" s="1"/>
  <c r="AT36" i="24"/>
  <c r="AR36" i="24"/>
  <c r="AP36" i="24"/>
  <c r="AM36" i="24"/>
  <c r="AD36" i="24"/>
  <c r="AA36" i="24"/>
  <c r="K36" i="24"/>
  <c r="L36" i="24" s="1"/>
  <c r="E36" i="24"/>
  <c r="AT35" i="24"/>
  <c r="AP35" i="24"/>
  <c r="AM35" i="24"/>
  <c r="AD35" i="24"/>
  <c r="AA35" i="24"/>
  <c r="H35" i="24"/>
  <c r="I35" i="24" s="1"/>
  <c r="J35" i="24" s="1"/>
  <c r="E35" i="24"/>
  <c r="H34" i="24" s="1"/>
  <c r="I34" i="24" s="1"/>
  <c r="J34" i="24" s="1"/>
  <c r="AT34" i="24"/>
  <c r="AR34" i="24"/>
  <c r="AP34" i="24"/>
  <c r="AM34" i="24"/>
  <c r="AD34" i="24"/>
  <c r="AA34" i="24"/>
  <c r="L34" i="24"/>
  <c r="K34" i="24"/>
  <c r="E34" i="24"/>
  <c r="AT33" i="24"/>
  <c r="AP33" i="24"/>
  <c r="AM33" i="24"/>
  <c r="AD33" i="24"/>
  <c r="AA33" i="24"/>
  <c r="H33" i="24"/>
  <c r="I33" i="24" s="1"/>
  <c r="J33" i="24" s="1"/>
  <c r="E33" i="24"/>
  <c r="H32" i="24" s="1"/>
  <c r="I32" i="24" s="1"/>
  <c r="J32" i="24" s="1"/>
  <c r="AT32" i="24"/>
  <c r="AR32" i="24"/>
  <c r="AP32" i="24"/>
  <c r="AM32" i="24"/>
  <c r="AD32" i="24"/>
  <c r="AA32" i="24"/>
  <c r="K32" i="24"/>
  <c r="L32" i="24" s="1"/>
  <c r="E32" i="24"/>
  <c r="AT31" i="24"/>
  <c r="AP31" i="24"/>
  <c r="AM31" i="24"/>
  <c r="AD31" i="24"/>
  <c r="AA31" i="24"/>
  <c r="I31" i="24"/>
  <c r="J31" i="24" s="1"/>
  <c r="H31" i="24"/>
  <c r="E31" i="24"/>
  <c r="AT30" i="24"/>
  <c r="AR30" i="24"/>
  <c r="AP30" i="24"/>
  <c r="AM30" i="24"/>
  <c r="AD30" i="24"/>
  <c r="AA30" i="24"/>
  <c r="K30" i="24"/>
  <c r="L30" i="24" s="1"/>
  <c r="I30" i="24"/>
  <c r="J30" i="24" s="1"/>
  <c r="H30" i="24"/>
  <c r="E30" i="24"/>
  <c r="AT29" i="24"/>
  <c r="AP29" i="24"/>
  <c r="AM29" i="24"/>
  <c r="AD29" i="24"/>
  <c r="AA29" i="24"/>
  <c r="J29" i="24"/>
  <c r="H29" i="24"/>
  <c r="I29" i="24" s="1"/>
  <c r="E29" i="24"/>
  <c r="AT28" i="24"/>
  <c r="AS28" i="24"/>
  <c r="AR28" i="24"/>
  <c r="AP28" i="24"/>
  <c r="AM28" i="24"/>
  <c r="AD28" i="24"/>
  <c r="AA28" i="24"/>
  <c r="H28" i="24"/>
  <c r="I28" i="24" s="1"/>
  <c r="J28" i="24" s="1"/>
  <c r="E28" i="24"/>
  <c r="H27" i="24" s="1"/>
  <c r="AT27" i="24"/>
  <c r="AP27" i="24"/>
  <c r="AM27" i="24"/>
  <c r="AD27" i="24"/>
  <c r="AA27" i="24"/>
  <c r="K27" i="24"/>
  <c r="L27" i="24" s="1"/>
  <c r="O27" i="24" s="1"/>
  <c r="I27" i="24"/>
  <c r="J27" i="24" s="1"/>
  <c r="B27" i="24"/>
  <c r="AR35" i="24" s="1"/>
  <c r="K15" i="24"/>
  <c r="I5" i="24"/>
  <c r="B44" i="24" s="1"/>
  <c r="G5" i="24"/>
  <c r="B42" i="24" s="1"/>
  <c r="I2" i="24"/>
  <c r="B29" i="24" s="1"/>
  <c r="G2" i="24"/>
  <c r="E102" i="23"/>
  <c r="H101" i="23" s="1"/>
  <c r="I101" i="23" s="1"/>
  <c r="J101" i="23" s="1"/>
  <c r="AZ101" i="23"/>
  <c r="AW101" i="23"/>
  <c r="AV101" i="23"/>
  <c r="AU101" i="23"/>
  <c r="AS101" i="23"/>
  <c r="AG101" i="23"/>
  <c r="L101" i="23"/>
  <c r="K101" i="23"/>
  <c r="E101" i="23"/>
  <c r="AZ100" i="23"/>
  <c r="AW100" i="23"/>
  <c r="AS100" i="23"/>
  <c r="AG100" i="23"/>
  <c r="I100" i="23"/>
  <c r="J100" i="23" s="1"/>
  <c r="H100" i="23"/>
  <c r="E100" i="23"/>
  <c r="AZ99" i="23"/>
  <c r="AW99" i="23"/>
  <c r="AV99" i="23"/>
  <c r="AS99" i="23"/>
  <c r="AG99" i="23"/>
  <c r="L99" i="23"/>
  <c r="K99" i="23"/>
  <c r="I99" i="23"/>
  <c r="J99" i="23" s="1"/>
  <c r="H99" i="23"/>
  <c r="E99" i="23"/>
  <c r="H98" i="23" s="1"/>
  <c r="I98" i="23" s="1"/>
  <c r="J98" i="23" s="1"/>
  <c r="AZ98" i="23"/>
  <c r="AW98" i="23"/>
  <c r="AU98" i="23"/>
  <c r="AS98" i="23"/>
  <c r="AG98" i="23"/>
  <c r="E98" i="23"/>
  <c r="AZ97" i="23"/>
  <c r="AW97" i="23"/>
  <c r="AV97" i="23"/>
  <c r="AS97" i="23"/>
  <c r="AG97" i="23"/>
  <c r="L97" i="23"/>
  <c r="R97" i="23" s="1"/>
  <c r="K97" i="23"/>
  <c r="I97" i="23"/>
  <c r="J97" i="23" s="1"/>
  <c r="H97" i="23"/>
  <c r="E97" i="23"/>
  <c r="AZ96" i="23"/>
  <c r="AW96" i="23"/>
  <c r="AU96" i="23"/>
  <c r="AS96" i="23"/>
  <c r="AG96" i="23"/>
  <c r="H96" i="23"/>
  <c r="I96" i="23" s="1"/>
  <c r="J96" i="23" s="1"/>
  <c r="E96" i="23"/>
  <c r="AZ95" i="23"/>
  <c r="AW95" i="23"/>
  <c r="AV95" i="23"/>
  <c r="AS95" i="23"/>
  <c r="AG95" i="23"/>
  <c r="K95" i="23"/>
  <c r="L95" i="23" s="1"/>
  <c r="R95" i="23" s="1"/>
  <c r="I95" i="23"/>
  <c r="J95" i="23" s="1"/>
  <c r="H95" i="23"/>
  <c r="E95" i="23"/>
  <c r="H94" i="23" s="1"/>
  <c r="I94" i="23" s="1"/>
  <c r="J94" i="23" s="1"/>
  <c r="AZ94" i="23"/>
  <c r="AW94" i="23"/>
  <c r="AU94" i="23"/>
  <c r="AS94" i="23"/>
  <c r="AG94" i="23"/>
  <c r="R94" i="23"/>
  <c r="K94" i="23"/>
  <c r="L94" i="23" s="1"/>
  <c r="E94" i="23"/>
  <c r="AZ93" i="23"/>
  <c r="AW93" i="23"/>
  <c r="AU93" i="23"/>
  <c r="AS93" i="23"/>
  <c r="AG93" i="23"/>
  <c r="H93" i="23"/>
  <c r="I93" i="23" s="1"/>
  <c r="J93" i="23" s="1"/>
  <c r="E93" i="23"/>
  <c r="H92" i="23" s="1"/>
  <c r="I92" i="23" s="1"/>
  <c r="J92" i="23" s="1"/>
  <c r="AZ92" i="23"/>
  <c r="AW92" i="23"/>
  <c r="AV92" i="23"/>
  <c r="AU92" i="23"/>
  <c r="AS92" i="23"/>
  <c r="AG92" i="23"/>
  <c r="R92" i="23"/>
  <c r="K92" i="23"/>
  <c r="L92" i="23" s="1"/>
  <c r="E92" i="23"/>
  <c r="B92" i="23"/>
  <c r="AZ91" i="23"/>
  <c r="AW91" i="23"/>
  <c r="AS91" i="23"/>
  <c r="AG91" i="23"/>
  <c r="K91" i="23"/>
  <c r="L91" i="23" s="1"/>
  <c r="I91" i="23"/>
  <c r="J91" i="23" s="1"/>
  <c r="H91" i="23"/>
  <c r="E91" i="23"/>
  <c r="H90" i="23" s="1"/>
  <c r="I90" i="23" s="1"/>
  <c r="AZ90" i="23"/>
  <c r="AW90" i="23"/>
  <c r="AU90" i="23"/>
  <c r="AS90" i="23"/>
  <c r="AG90" i="23"/>
  <c r="L90" i="23"/>
  <c r="K90" i="23"/>
  <c r="J90" i="23"/>
  <c r="B90" i="23"/>
  <c r="AU99" i="23" s="1"/>
  <c r="E86" i="23"/>
  <c r="AW85" i="23"/>
  <c r="AS85" i="23"/>
  <c r="AG85" i="23"/>
  <c r="H85" i="23"/>
  <c r="I85" i="23" s="1"/>
  <c r="J85" i="23" s="1"/>
  <c r="E85" i="23"/>
  <c r="H84" i="23" s="1"/>
  <c r="AW84" i="23"/>
  <c r="AU84" i="23"/>
  <c r="AS84" i="23"/>
  <c r="AG84" i="23"/>
  <c r="K84" i="23"/>
  <c r="L84" i="23" s="1"/>
  <c r="I84" i="23"/>
  <c r="J84" i="23" s="1"/>
  <c r="E84" i="23"/>
  <c r="AW83" i="23"/>
  <c r="AV83" i="23"/>
  <c r="AU83" i="23"/>
  <c r="AS83" i="23"/>
  <c r="AG83" i="23"/>
  <c r="L83" i="23"/>
  <c r="K83" i="23"/>
  <c r="J83" i="23"/>
  <c r="H83" i="23"/>
  <c r="I83" i="23" s="1"/>
  <c r="E83" i="23"/>
  <c r="AW82" i="23"/>
  <c r="AV82" i="23"/>
  <c r="AS82" i="23"/>
  <c r="AG82" i="23"/>
  <c r="K82" i="23"/>
  <c r="L82" i="23" s="1"/>
  <c r="R82" i="23" s="1"/>
  <c r="I82" i="23"/>
  <c r="J82" i="23" s="1"/>
  <c r="H82" i="23"/>
  <c r="E82" i="23"/>
  <c r="H81" i="23" s="1"/>
  <c r="I81" i="23" s="1"/>
  <c r="J81" i="23" s="1"/>
  <c r="AW81" i="23"/>
  <c r="AS81" i="23"/>
  <c r="AG81" i="23"/>
  <c r="E81" i="23"/>
  <c r="AW80" i="23"/>
  <c r="AS80" i="23"/>
  <c r="AG80" i="23"/>
  <c r="I80" i="23"/>
  <c r="J80" i="23" s="1"/>
  <c r="H80" i="23"/>
  <c r="E80" i="23"/>
  <c r="H79" i="23" s="1"/>
  <c r="AW79" i="23"/>
  <c r="AS79" i="23"/>
  <c r="AG79" i="23"/>
  <c r="I79" i="23"/>
  <c r="J79" i="23" s="1"/>
  <c r="E79" i="23"/>
  <c r="AW78" i="23"/>
  <c r="AU78" i="23"/>
  <c r="AS78" i="23"/>
  <c r="AG78" i="23"/>
  <c r="K78" i="23"/>
  <c r="L78" i="23" s="1"/>
  <c r="R78" i="23" s="1"/>
  <c r="J78" i="23"/>
  <c r="H78" i="23"/>
  <c r="I78" i="23" s="1"/>
  <c r="E78" i="23"/>
  <c r="AW77" i="23"/>
  <c r="AV77" i="23"/>
  <c r="AS77" i="23"/>
  <c r="AG77" i="23"/>
  <c r="K77" i="23"/>
  <c r="L77" i="23" s="1"/>
  <c r="I77" i="23"/>
  <c r="J77" i="23" s="1"/>
  <c r="H77" i="23"/>
  <c r="E77" i="23"/>
  <c r="AW76" i="23"/>
  <c r="AU76" i="23"/>
  <c r="AS76" i="23"/>
  <c r="AG76" i="23"/>
  <c r="H76" i="23"/>
  <c r="I76" i="23" s="1"/>
  <c r="J76" i="23" s="1"/>
  <c r="E76" i="23"/>
  <c r="B76" i="23"/>
  <c r="AW75" i="23"/>
  <c r="AU75" i="23"/>
  <c r="AS75" i="23"/>
  <c r="AG75" i="23"/>
  <c r="H75" i="23"/>
  <c r="I75" i="23" s="1"/>
  <c r="J75" i="23" s="1"/>
  <c r="E75" i="23"/>
  <c r="AW74" i="23"/>
  <c r="AV74" i="23"/>
  <c r="AS74" i="23"/>
  <c r="AG74" i="23"/>
  <c r="K74" i="23"/>
  <c r="L74" i="23" s="1"/>
  <c r="R74" i="23" s="1"/>
  <c r="I74" i="23"/>
  <c r="J74" i="23" s="1"/>
  <c r="H74" i="23"/>
  <c r="B74" i="23"/>
  <c r="E70" i="23"/>
  <c r="AE69" i="23"/>
  <c r="H69" i="23"/>
  <c r="I69" i="23" s="1"/>
  <c r="J69" i="23" s="1"/>
  <c r="E69" i="23"/>
  <c r="AE68" i="23"/>
  <c r="J68" i="23"/>
  <c r="H68" i="23"/>
  <c r="I68" i="23" s="1"/>
  <c r="E68" i="23"/>
  <c r="AE67" i="23"/>
  <c r="J67" i="23"/>
  <c r="I67" i="23"/>
  <c r="H67" i="23"/>
  <c r="E67" i="23"/>
  <c r="H66" i="23" s="1"/>
  <c r="AE66" i="23"/>
  <c r="AC66" i="23"/>
  <c r="I66" i="23"/>
  <c r="J66" i="23" s="1"/>
  <c r="E66" i="23"/>
  <c r="AE65" i="23"/>
  <c r="AD65" i="23"/>
  <c r="AC65" i="23"/>
  <c r="I65" i="23"/>
  <c r="J65" i="23" s="1"/>
  <c r="H65" i="23"/>
  <c r="E65" i="23"/>
  <c r="AE64" i="23"/>
  <c r="H64" i="23"/>
  <c r="I64" i="23" s="1"/>
  <c r="J64" i="23" s="1"/>
  <c r="E64" i="23"/>
  <c r="H63" i="23" s="1"/>
  <c r="I63" i="23" s="1"/>
  <c r="J63" i="23" s="1"/>
  <c r="AE63" i="23"/>
  <c r="E63" i="23"/>
  <c r="AE62" i="23"/>
  <c r="AD62" i="23"/>
  <c r="R62" i="23"/>
  <c r="K62" i="23"/>
  <c r="L62" i="23" s="1"/>
  <c r="H62" i="23"/>
  <c r="I62" i="23" s="1"/>
  <c r="J62" i="23" s="1"/>
  <c r="E62" i="23"/>
  <c r="AE61" i="23"/>
  <c r="AD61" i="23"/>
  <c r="J61" i="23"/>
  <c r="I61" i="23"/>
  <c r="H61" i="23"/>
  <c r="E61" i="23"/>
  <c r="AE60" i="23"/>
  <c r="AD60" i="23"/>
  <c r="AC60" i="23"/>
  <c r="H60" i="23"/>
  <c r="I60" i="23" s="1"/>
  <c r="J60" i="23" s="1"/>
  <c r="E60" i="23"/>
  <c r="B60" i="23"/>
  <c r="AD68" i="23" s="1"/>
  <c r="AE59" i="23"/>
  <c r="AD59" i="23"/>
  <c r="I59" i="23"/>
  <c r="J59" i="23" s="1"/>
  <c r="H59" i="23"/>
  <c r="E59" i="23"/>
  <c r="AE58" i="23"/>
  <c r="AC58" i="23"/>
  <c r="H58" i="23"/>
  <c r="I58" i="23" s="1"/>
  <c r="J58" i="23" s="1"/>
  <c r="B58" i="23"/>
  <c r="E54" i="23"/>
  <c r="AT53" i="23"/>
  <c r="AR53" i="23"/>
  <c r="AP53" i="23"/>
  <c r="AA53" i="23"/>
  <c r="R53" i="23"/>
  <c r="K53" i="23"/>
  <c r="L53" i="23" s="1"/>
  <c r="H53" i="23"/>
  <c r="I53" i="23" s="1"/>
  <c r="J53" i="23" s="1"/>
  <c r="E53" i="23"/>
  <c r="H52" i="23" s="1"/>
  <c r="I52" i="23" s="1"/>
  <c r="J52" i="23" s="1"/>
  <c r="AT52" i="23"/>
  <c r="AS52" i="23"/>
  <c r="AP52" i="23"/>
  <c r="AA52" i="23"/>
  <c r="E52" i="23"/>
  <c r="H51" i="23" s="1"/>
  <c r="I51" i="23" s="1"/>
  <c r="J51" i="23" s="1"/>
  <c r="AT51" i="23"/>
  <c r="AP51" i="23"/>
  <c r="AA51" i="23"/>
  <c r="E51" i="23"/>
  <c r="H50" i="23" s="1"/>
  <c r="I50" i="23" s="1"/>
  <c r="J50" i="23" s="1"/>
  <c r="AT50" i="23"/>
  <c r="AP50" i="23"/>
  <c r="AA50" i="23"/>
  <c r="E50" i="23"/>
  <c r="AT49" i="23"/>
  <c r="AR49" i="23"/>
  <c r="AP49" i="23"/>
  <c r="AA49" i="23"/>
  <c r="I49" i="23"/>
  <c r="J49" i="23" s="1"/>
  <c r="H49" i="23"/>
  <c r="E49" i="23"/>
  <c r="AT48" i="23"/>
  <c r="AS48" i="23"/>
  <c r="AR48" i="23"/>
  <c r="AP48" i="23"/>
  <c r="AA48" i="23"/>
  <c r="R48" i="23"/>
  <c r="K48" i="23"/>
  <c r="L48" i="23" s="1"/>
  <c r="H48" i="23"/>
  <c r="I48" i="23" s="1"/>
  <c r="J48" i="23" s="1"/>
  <c r="E48" i="23"/>
  <c r="AT47" i="23"/>
  <c r="AP47" i="23"/>
  <c r="AA47" i="23"/>
  <c r="L47" i="23"/>
  <c r="K47" i="23"/>
  <c r="I47" i="23"/>
  <c r="J47" i="23" s="1"/>
  <c r="H47" i="23"/>
  <c r="E47" i="23"/>
  <c r="AT46" i="23"/>
  <c r="AR46" i="23"/>
  <c r="AP46" i="23"/>
  <c r="AA46" i="23"/>
  <c r="K46" i="23"/>
  <c r="L46" i="23" s="1"/>
  <c r="R46" i="23" s="1"/>
  <c r="H46" i="23"/>
  <c r="I46" i="23" s="1"/>
  <c r="J46" i="23" s="1"/>
  <c r="E46" i="23"/>
  <c r="AT45" i="23"/>
  <c r="AP45" i="23"/>
  <c r="AA45" i="23"/>
  <c r="I45" i="23"/>
  <c r="J45" i="23" s="1"/>
  <c r="H45" i="23"/>
  <c r="E45" i="23"/>
  <c r="AT44" i="23"/>
  <c r="AR44" i="23"/>
  <c r="AP44" i="23"/>
  <c r="AA44" i="23"/>
  <c r="J44" i="23"/>
  <c r="I44" i="23"/>
  <c r="H44" i="23"/>
  <c r="E44" i="23"/>
  <c r="H43" i="23" s="1"/>
  <c r="AT43" i="23"/>
  <c r="AP43" i="23"/>
  <c r="AA43" i="23"/>
  <c r="L43" i="23"/>
  <c r="K43" i="23"/>
  <c r="I43" i="23"/>
  <c r="J43" i="23" s="1"/>
  <c r="E43" i="23"/>
  <c r="AT42" i="23"/>
  <c r="AR42" i="23"/>
  <c r="AP42" i="23"/>
  <c r="AA42" i="23"/>
  <c r="J42" i="23"/>
  <c r="I42" i="23"/>
  <c r="H42" i="23"/>
  <c r="B42" i="23"/>
  <c r="E39" i="23"/>
  <c r="H38" i="23" s="1"/>
  <c r="I38" i="23" s="1"/>
  <c r="J38" i="23" s="1"/>
  <c r="AT38" i="23"/>
  <c r="AR38" i="23"/>
  <c r="AP38" i="23"/>
  <c r="AM38" i="23"/>
  <c r="AD38" i="23"/>
  <c r="AA38" i="23"/>
  <c r="L38" i="23"/>
  <c r="K38" i="23"/>
  <c r="E38" i="23"/>
  <c r="AT37" i="23"/>
  <c r="AR37" i="23"/>
  <c r="AP37" i="23"/>
  <c r="AM37" i="23"/>
  <c r="AD37" i="23"/>
  <c r="AA37" i="23"/>
  <c r="J37" i="23"/>
  <c r="I37" i="23"/>
  <c r="H37" i="23"/>
  <c r="E37" i="23"/>
  <c r="H36" i="23" s="1"/>
  <c r="I36" i="23" s="1"/>
  <c r="AT36" i="23"/>
  <c r="AR36" i="23"/>
  <c r="AP36" i="23"/>
  <c r="AM36" i="23"/>
  <c r="AD36" i="23"/>
  <c r="AA36" i="23"/>
  <c r="J36" i="23"/>
  <c r="E36" i="23"/>
  <c r="H35" i="23" s="1"/>
  <c r="I35" i="23" s="1"/>
  <c r="AT35" i="23"/>
  <c r="AP35" i="23"/>
  <c r="AM35" i="23"/>
  <c r="AD35" i="23"/>
  <c r="AA35" i="23"/>
  <c r="J35" i="23"/>
  <c r="E35" i="23"/>
  <c r="H34" i="23" s="1"/>
  <c r="I34" i="23" s="1"/>
  <c r="AT34" i="23"/>
  <c r="AR34" i="23"/>
  <c r="AP34" i="23"/>
  <c r="AM34" i="23"/>
  <c r="AD34" i="23"/>
  <c r="AA34" i="23"/>
  <c r="J34" i="23"/>
  <c r="E34" i="23"/>
  <c r="H33" i="23" s="1"/>
  <c r="AT33" i="23"/>
  <c r="AS33" i="23"/>
  <c r="AP33" i="23"/>
  <c r="AM33" i="23"/>
  <c r="AD33" i="23"/>
  <c r="AA33" i="23"/>
  <c r="I33" i="23"/>
  <c r="J33" i="23" s="1"/>
  <c r="E33" i="23"/>
  <c r="H32" i="23" s="1"/>
  <c r="I32" i="23" s="1"/>
  <c r="AT32" i="23"/>
  <c r="AS32" i="23"/>
  <c r="AR32" i="23"/>
  <c r="AP32" i="23"/>
  <c r="AM32" i="23"/>
  <c r="AD32" i="23"/>
  <c r="AA32" i="23"/>
  <c r="K32" i="23"/>
  <c r="L32" i="23" s="1"/>
  <c r="J32" i="23"/>
  <c r="E32" i="23"/>
  <c r="H31" i="23" s="1"/>
  <c r="I31" i="23" s="1"/>
  <c r="J31" i="23" s="1"/>
  <c r="AT31" i="23"/>
  <c r="AP31" i="23"/>
  <c r="AM31" i="23"/>
  <c r="AD31" i="23"/>
  <c r="AA31" i="23"/>
  <c r="K31" i="23"/>
  <c r="L31" i="23" s="1"/>
  <c r="R31" i="23" s="1"/>
  <c r="E31" i="23"/>
  <c r="AT30" i="23"/>
  <c r="AS30" i="23"/>
  <c r="AR30" i="23"/>
  <c r="AP30" i="23"/>
  <c r="AM30" i="23"/>
  <c r="AD30" i="23"/>
  <c r="AA30" i="23"/>
  <c r="L30" i="23"/>
  <c r="K30" i="23"/>
  <c r="H30" i="23"/>
  <c r="I30" i="23" s="1"/>
  <c r="J30" i="23" s="1"/>
  <c r="E30" i="23"/>
  <c r="AT29" i="23"/>
  <c r="AP29" i="23"/>
  <c r="AM29" i="23"/>
  <c r="AD29" i="23"/>
  <c r="AA29" i="23"/>
  <c r="R29" i="23"/>
  <c r="K29" i="23"/>
  <c r="L29" i="23" s="1"/>
  <c r="H29" i="23"/>
  <c r="I29" i="23" s="1"/>
  <c r="J29" i="23" s="1"/>
  <c r="E29" i="23"/>
  <c r="AT28" i="23"/>
  <c r="AR28" i="23"/>
  <c r="AP28" i="23"/>
  <c r="AM28" i="23"/>
  <c r="AD28" i="23"/>
  <c r="AA28" i="23"/>
  <c r="I28" i="23"/>
  <c r="J28" i="23" s="1"/>
  <c r="H28" i="23"/>
  <c r="E28" i="23"/>
  <c r="H27" i="23" s="1"/>
  <c r="AT27" i="23"/>
  <c r="AR27" i="23"/>
  <c r="AP27" i="23"/>
  <c r="AM27" i="23"/>
  <c r="AD27" i="23"/>
  <c r="AA27" i="23"/>
  <c r="K27" i="23"/>
  <c r="L27" i="23" s="1"/>
  <c r="I27" i="23"/>
  <c r="J27" i="23" s="1"/>
  <c r="K15" i="23"/>
  <c r="I5" i="23"/>
  <c r="B44" i="23" s="1"/>
  <c r="AS47" i="23" s="1"/>
  <c r="G5" i="23"/>
  <c r="I2" i="23"/>
  <c r="B29" i="23" s="1"/>
  <c r="AS35" i="23" s="1"/>
  <c r="G2" i="23"/>
  <c r="B27" i="23" s="1"/>
  <c r="E102" i="22"/>
  <c r="H101" i="22" s="1"/>
  <c r="I101" i="22" s="1"/>
  <c r="AZ101" i="22"/>
  <c r="AW101" i="22"/>
  <c r="AU101" i="22"/>
  <c r="AS101" i="22"/>
  <c r="AG101" i="22"/>
  <c r="L101" i="22"/>
  <c r="R101" i="22" s="1"/>
  <c r="K101" i="22"/>
  <c r="J101" i="22"/>
  <c r="E101" i="22"/>
  <c r="AZ100" i="22"/>
  <c r="AW100" i="22"/>
  <c r="AU100" i="22"/>
  <c r="AS100" i="22"/>
  <c r="AG100" i="22"/>
  <c r="R100" i="22"/>
  <c r="K100" i="22"/>
  <c r="L100" i="22" s="1"/>
  <c r="I100" i="22"/>
  <c r="J100" i="22" s="1"/>
  <c r="H100" i="22"/>
  <c r="E100" i="22"/>
  <c r="AZ99" i="22"/>
  <c r="AW99" i="22"/>
  <c r="AV99" i="22"/>
  <c r="AS99" i="22"/>
  <c r="AG99" i="22"/>
  <c r="K99" i="22"/>
  <c r="L99" i="22" s="1"/>
  <c r="R99" i="22" s="1"/>
  <c r="H99" i="22"/>
  <c r="I99" i="22" s="1"/>
  <c r="J99" i="22" s="1"/>
  <c r="E99" i="22"/>
  <c r="AZ98" i="22"/>
  <c r="AW98" i="22"/>
  <c r="AV98" i="22"/>
  <c r="AS98" i="22"/>
  <c r="AG98" i="22"/>
  <c r="K98" i="22"/>
  <c r="L98" i="22" s="1"/>
  <c r="J98" i="22"/>
  <c r="H98" i="22"/>
  <c r="I98" i="22" s="1"/>
  <c r="E98" i="22"/>
  <c r="AZ97" i="22"/>
  <c r="AW97" i="22"/>
  <c r="AS97" i="22"/>
  <c r="AG97" i="22"/>
  <c r="H97" i="22"/>
  <c r="I97" i="22" s="1"/>
  <c r="J97" i="22" s="1"/>
  <c r="E97" i="22"/>
  <c r="H96" i="22" s="1"/>
  <c r="I96" i="22" s="1"/>
  <c r="J96" i="22" s="1"/>
  <c r="AZ96" i="22"/>
  <c r="AW96" i="22"/>
  <c r="AU96" i="22"/>
  <c r="AS96" i="22"/>
  <c r="AG96" i="22"/>
  <c r="K96" i="22"/>
  <c r="L96" i="22" s="1"/>
  <c r="E96" i="22"/>
  <c r="AZ95" i="22"/>
  <c r="AW95" i="22"/>
  <c r="AV95" i="22"/>
  <c r="AS95" i="22"/>
  <c r="AG95" i="22"/>
  <c r="K95" i="22"/>
  <c r="L95" i="22" s="1"/>
  <c r="H95" i="22"/>
  <c r="I95" i="22" s="1"/>
  <c r="J95" i="22" s="1"/>
  <c r="E95" i="22"/>
  <c r="H94" i="22" s="1"/>
  <c r="I94" i="22" s="1"/>
  <c r="J94" i="22" s="1"/>
  <c r="AZ94" i="22"/>
  <c r="AW94" i="22"/>
  <c r="AU94" i="22"/>
  <c r="AS94" i="22"/>
  <c r="AG94" i="22"/>
  <c r="K94" i="22"/>
  <c r="L94" i="22" s="1"/>
  <c r="E94" i="22"/>
  <c r="AZ93" i="22"/>
  <c r="AW93" i="22"/>
  <c r="AS93" i="22"/>
  <c r="AG93" i="22"/>
  <c r="I93" i="22"/>
  <c r="J93" i="22" s="1"/>
  <c r="H93" i="22"/>
  <c r="E93" i="22"/>
  <c r="H92" i="22" s="1"/>
  <c r="AZ92" i="22"/>
  <c r="AW92" i="22"/>
  <c r="AV92" i="22"/>
  <c r="AU92" i="22"/>
  <c r="AS92" i="22"/>
  <c r="AG92" i="22"/>
  <c r="K92" i="22"/>
  <c r="L92" i="22" s="1"/>
  <c r="I92" i="22"/>
  <c r="J92" i="22" s="1"/>
  <c r="E92" i="22"/>
  <c r="B92" i="22"/>
  <c r="AZ91" i="22"/>
  <c r="AW91" i="22"/>
  <c r="AU91" i="22"/>
  <c r="AS91" i="22"/>
  <c r="AG91" i="22"/>
  <c r="H91" i="22"/>
  <c r="I91" i="22" s="1"/>
  <c r="J91" i="22" s="1"/>
  <c r="E91" i="22"/>
  <c r="H90" i="22" s="1"/>
  <c r="I90" i="22" s="1"/>
  <c r="J90" i="22" s="1"/>
  <c r="AZ90" i="22"/>
  <c r="AW90" i="22"/>
  <c r="AU90" i="22"/>
  <c r="AS90" i="22"/>
  <c r="AG90" i="22"/>
  <c r="L90" i="22"/>
  <c r="R90" i="22" s="1"/>
  <c r="K90" i="22"/>
  <c r="B90" i="22"/>
  <c r="E86" i="22"/>
  <c r="AW85" i="22"/>
  <c r="AU85" i="22"/>
  <c r="AS85" i="22"/>
  <c r="AG85" i="22"/>
  <c r="R85" i="22"/>
  <c r="H85" i="22"/>
  <c r="I85" i="22" s="1"/>
  <c r="J85" i="22" s="1"/>
  <c r="E85" i="22"/>
  <c r="H84" i="22" s="1"/>
  <c r="I84" i="22" s="1"/>
  <c r="J84" i="22" s="1"/>
  <c r="AW84" i="22"/>
  <c r="AU84" i="22"/>
  <c r="AS84" i="22"/>
  <c r="AG84" i="22"/>
  <c r="L84" i="22"/>
  <c r="K84" i="22"/>
  <c r="E84" i="22"/>
  <c r="AW83" i="22"/>
  <c r="AU83" i="22"/>
  <c r="AS83" i="22"/>
  <c r="AG83" i="22"/>
  <c r="K83" i="22"/>
  <c r="L83" i="22" s="1"/>
  <c r="J83" i="22"/>
  <c r="I83" i="22"/>
  <c r="H83" i="22"/>
  <c r="E83" i="22"/>
  <c r="H82" i="22" s="1"/>
  <c r="I82" i="22" s="1"/>
  <c r="J82" i="22" s="1"/>
  <c r="AW82" i="22"/>
  <c r="AV82" i="22"/>
  <c r="AU82" i="22"/>
  <c r="AS82" i="22"/>
  <c r="AG82" i="22"/>
  <c r="K82" i="22"/>
  <c r="L82" i="22" s="1"/>
  <c r="R82" i="22" s="1"/>
  <c r="E82" i="22"/>
  <c r="AW81" i="22"/>
  <c r="AS81" i="22"/>
  <c r="AG81" i="22"/>
  <c r="L81" i="22"/>
  <c r="R81" i="22" s="1"/>
  <c r="K81" i="22"/>
  <c r="H81" i="22"/>
  <c r="I81" i="22" s="1"/>
  <c r="J81" i="22" s="1"/>
  <c r="E81" i="22"/>
  <c r="H80" i="22" s="1"/>
  <c r="AW80" i="22"/>
  <c r="AU80" i="22"/>
  <c r="AS80" i="22"/>
  <c r="AG80" i="22"/>
  <c r="I80" i="22"/>
  <c r="J80" i="22" s="1"/>
  <c r="E80" i="22"/>
  <c r="H79" i="22" s="1"/>
  <c r="I79" i="22" s="1"/>
  <c r="J79" i="22" s="1"/>
  <c r="AW79" i="22"/>
  <c r="AU79" i="22"/>
  <c r="AS79" i="22"/>
  <c r="AG79" i="22"/>
  <c r="K79" i="22"/>
  <c r="L79" i="22" s="1"/>
  <c r="R79" i="22" s="1"/>
  <c r="E79" i="22"/>
  <c r="H78" i="22" s="1"/>
  <c r="I78" i="22" s="1"/>
  <c r="J78" i="22" s="1"/>
  <c r="AW78" i="22"/>
  <c r="AU78" i="22"/>
  <c r="AS78" i="22"/>
  <c r="AG78" i="22"/>
  <c r="L78" i="22"/>
  <c r="K78" i="22"/>
  <c r="E78" i="22"/>
  <c r="H77" i="22" s="1"/>
  <c r="I77" i="22" s="1"/>
  <c r="J77" i="22" s="1"/>
  <c r="AW77" i="22"/>
  <c r="AV77" i="22"/>
  <c r="AU77" i="22"/>
  <c r="AS77" i="22"/>
  <c r="AG77" i="22"/>
  <c r="K77" i="22"/>
  <c r="L77" i="22" s="1"/>
  <c r="E77" i="22"/>
  <c r="AW76" i="22"/>
  <c r="AS76" i="22"/>
  <c r="AG76" i="22"/>
  <c r="L76" i="22"/>
  <c r="R76" i="22" s="1"/>
  <c r="K76" i="22"/>
  <c r="H76" i="22"/>
  <c r="I76" i="22" s="1"/>
  <c r="J76" i="22" s="1"/>
  <c r="E76" i="22"/>
  <c r="H75" i="22" s="1"/>
  <c r="I75" i="22" s="1"/>
  <c r="J75" i="22" s="1"/>
  <c r="B76" i="22"/>
  <c r="AV96" i="22" s="1"/>
  <c r="AW75" i="22"/>
  <c r="AU75" i="22"/>
  <c r="AS75" i="22"/>
  <c r="AG75" i="22"/>
  <c r="K75" i="22"/>
  <c r="L75" i="22" s="1"/>
  <c r="E75" i="22"/>
  <c r="AW74" i="22"/>
  <c r="AV74" i="22"/>
  <c r="AU74" i="22"/>
  <c r="AS74" i="22"/>
  <c r="AG74" i="22"/>
  <c r="K74" i="22"/>
  <c r="L74" i="22" s="1"/>
  <c r="I74" i="22"/>
  <c r="J74" i="22" s="1"/>
  <c r="H74" i="22"/>
  <c r="B74" i="22"/>
  <c r="K85" i="22" s="1"/>
  <c r="L85" i="22" s="1"/>
  <c r="E70" i="22"/>
  <c r="H69" i="22" s="1"/>
  <c r="I69" i="22" s="1"/>
  <c r="AE69" i="22"/>
  <c r="L69" i="22"/>
  <c r="R69" i="22" s="1"/>
  <c r="K69" i="22"/>
  <c r="J69" i="22"/>
  <c r="E69" i="22"/>
  <c r="H68" i="22" s="1"/>
  <c r="I68" i="22" s="1"/>
  <c r="AE68" i="22"/>
  <c r="AD68" i="22"/>
  <c r="L68" i="22"/>
  <c r="K68" i="22"/>
  <c r="J68" i="22"/>
  <c r="E68" i="22"/>
  <c r="H67" i="22" s="1"/>
  <c r="AE67" i="22"/>
  <c r="AD67" i="22"/>
  <c r="L67" i="22"/>
  <c r="K67" i="22"/>
  <c r="I67" i="22"/>
  <c r="J67" i="22" s="1"/>
  <c r="E67" i="22"/>
  <c r="AE66" i="22"/>
  <c r="AD66" i="22"/>
  <c r="AC66" i="22"/>
  <c r="K66" i="22"/>
  <c r="L66" i="22" s="1"/>
  <c r="I66" i="22"/>
  <c r="J66" i="22" s="1"/>
  <c r="H66" i="22"/>
  <c r="E66" i="22"/>
  <c r="AE65" i="22"/>
  <c r="AD65" i="22"/>
  <c r="AC65" i="22"/>
  <c r="I65" i="22"/>
  <c r="J65" i="22" s="1"/>
  <c r="H65" i="22"/>
  <c r="E65" i="22"/>
  <c r="H64" i="22" s="1"/>
  <c r="I64" i="22" s="1"/>
  <c r="J64" i="22" s="1"/>
  <c r="AE64" i="22"/>
  <c r="AD64" i="22"/>
  <c r="AC64" i="22"/>
  <c r="E64" i="22"/>
  <c r="H63" i="22" s="1"/>
  <c r="I63" i="22" s="1"/>
  <c r="J63" i="22" s="1"/>
  <c r="AE63" i="22"/>
  <c r="AC63" i="22"/>
  <c r="K63" i="22"/>
  <c r="L63" i="22" s="1"/>
  <c r="R63" i="22" s="1"/>
  <c r="E63" i="22"/>
  <c r="H62" i="22" s="1"/>
  <c r="I62" i="22" s="1"/>
  <c r="J62" i="22" s="1"/>
  <c r="AE62" i="22"/>
  <c r="K62" i="22"/>
  <c r="L62" i="22" s="1"/>
  <c r="R62" i="22" s="1"/>
  <c r="E62" i="22"/>
  <c r="H61" i="22" s="1"/>
  <c r="I61" i="22" s="1"/>
  <c r="AE61" i="22"/>
  <c r="L61" i="22"/>
  <c r="R61" i="22" s="1"/>
  <c r="K61" i="22"/>
  <c r="J61" i="22"/>
  <c r="E61" i="22"/>
  <c r="H60" i="22" s="1"/>
  <c r="AE60" i="22"/>
  <c r="AD60" i="22"/>
  <c r="L60" i="22"/>
  <c r="K60" i="22"/>
  <c r="I60" i="22"/>
  <c r="J60" i="22" s="1"/>
  <c r="E60" i="22"/>
  <c r="B60" i="22"/>
  <c r="AE59" i="22"/>
  <c r="AD59" i="22"/>
  <c r="L59" i="22"/>
  <c r="K59" i="22"/>
  <c r="J59" i="22"/>
  <c r="I59" i="22"/>
  <c r="H59" i="22"/>
  <c r="E59" i="22"/>
  <c r="AE58" i="22"/>
  <c r="AD58" i="22"/>
  <c r="AC58" i="22"/>
  <c r="R58" i="22"/>
  <c r="K58" i="22"/>
  <c r="L58" i="22" s="1"/>
  <c r="O58" i="22" s="1"/>
  <c r="H58" i="22"/>
  <c r="I58" i="22" s="1"/>
  <c r="J58" i="22" s="1"/>
  <c r="B58" i="22"/>
  <c r="AC68" i="22" s="1"/>
  <c r="E54" i="22"/>
  <c r="AT53" i="22"/>
  <c r="AS53" i="22"/>
  <c r="AP53" i="22"/>
  <c r="AA53" i="22"/>
  <c r="H53" i="22"/>
  <c r="I53" i="22" s="1"/>
  <c r="J53" i="22" s="1"/>
  <c r="E53" i="22"/>
  <c r="AT52" i="22"/>
  <c r="AP52" i="22"/>
  <c r="AA52" i="22"/>
  <c r="H52" i="22"/>
  <c r="I52" i="22" s="1"/>
  <c r="J52" i="22" s="1"/>
  <c r="E52" i="22"/>
  <c r="H51" i="22" s="1"/>
  <c r="I51" i="22" s="1"/>
  <c r="J51" i="22" s="1"/>
  <c r="AT51" i="22"/>
  <c r="AP51" i="22"/>
  <c r="AA51" i="22"/>
  <c r="E51" i="22"/>
  <c r="AT50" i="22"/>
  <c r="AP50" i="22"/>
  <c r="AA50" i="22"/>
  <c r="I50" i="22"/>
  <c r="J50" i="22" s="1"/>
  <c r="H50" i="22"/>
  <c r="E50" i="22"/>
  <c r="AT49" i="22"/>
  <c r="AP49" i="22"/>
  <c r="AA49" i="22"/>
  <c r="J49" i="22"/>
  <c r="I49" i="22"/>
  <c r="H49" i="22"/>
  <c r="E49" i="22"/>
  <c r="AT48" i="22"/>
  <c r="AP48" i="22"/>
  <c r="AA48" i="22"/>
  <c r="H48" i="22"/>
  <c r="I48" i="22" s="1"/>
  <c r="J48" i="22" s="1"/>
  <c r="E48" i="22"/>
  <c r="AT47" i="22"/>
  <c r="AP47" i="22"/>
  <c r="AA47" i="22"/>
  <c r="H47" i="22"/>
  <c r="I47" i="22" s="1"/>
  <c r="J47" i="22" s="1"/>
  <c r="E47" i="22"/>
  <c r="H46" i="22" s="1"/>
  <c r="I46" i="22" s="1"/>
  <c r="J46" i="22" s="1"/>
  <c r="AT46" i="22"/>
  <c r="AP46" i="22"/>
  <c r="AA46" i="22"/>
  <c r="E46" i="22"/>
  <c r="AT45" i="22"/>
  <c r="AS45" i="22"/>
  <c r="AP45" i="22"/>
  <c r="AA45" i="22"/>
  <c r="I45" i="22"/>
  <c r="J45" i="22" s="1"/>
  <c r="H45" i="22"/>
  <c r="E45" i="22"/>
  <c r="AT44" i="22"/>
  <c r="AR44" i="22"/>
  <c r="AP44" i="22"/>
  <c r="AA44" i="22"/>
  <c r="J44" i="22"/>
  <c r="I44" i="22"/>
  <c r="H44" i="22"/>
  <c r="E44" i="22"/>
  <c r="H43" i="22" s="1"/>
  <c r="B44" i="22"/>
  <c r="AT43" i="22"/>
  <c r="AP43" i="22"/>
  <c r="AA43" i="22"/>
  <c r="I43" i="22"/>
  <c r="J43" i="22" s="1"/>
  <c r="E43" i="22"/>
  <c r="AT42" i="22"/>
  <c r="AP42" i="22"/>
  <c r="AA42" i="22"/>
  <c r="H42" i="22"/>
  <c r="I42" i="22" s="1"/>
  <c r="J42" i="22" s="1"/>
  <c r="E39" i="22"/>
  <c r="AT38" i="22"/>
  <c r="AP38" i="22"/>
  <c r="AM38" i="22"/>
  <c r="AD38" i="22"/>
  <c r="AA38" i="22"/>
  <c r="I38" i="22"/>
  <c r="J38" i="22" s="1"/>
  <c r="H38" i="22"/>
  <c r="E38" i="22"/>
  <c r="H37" i="22" s="1"/>
  <c r="I37" i="22" s="1"/>
  <c r="AT37" i="22"/>
  <c r="AP37" i="22"/>
  <c r="AM37" i="22"/>
  <c r="AD37" i="22"/>
  <c r="AA37" i="22"/>
  <c r="J37" i="22"/>
  <c r="E37" i="22"/>
  <c r="H36" i="22" s="1"/>
  <c r="I36" i="22" s="1"/>
  <c r="J36" i="22" s="1"/>
  <c r="AT36" i="22"/>
  <c r="AP36" i="22"/>
  <c r="AM36" i="22"/>
  <c r="AD36" i="22"/>
  <c r="AA36" i="22"/>
  <c r="E36" i="22"/>
  <c r="H35" i="22" s="1"/>
  <c r="I35" i="22" s="1"/>
  <c r="AT35" i="22"/>
  <c r="AS35" i="22"/>
  <c r="AP35" i="22"/>
  <c r="AM35" i="22"/>
  <c r="AD35" i="22"/>
  <c r="AA35" i="22"/>
  <c r="J35" i="22"/>
  <c r="E35" i="22"/>
  <c r="H34" i="22" s="1"/>
  <c r="I34" i="22" s="1"/>
  <c r="J34" i="22" s="1"/>
  <c r="AT34" i="22"/>
  <c r="AP34" i="22"/>
  <c r="AM34" i="22"/>
  <c r="AD34" i="22"/>
  <c r="AA34" i="22"/>
  <c r="E34" i="22"/>
  <c r="H33" i="22" s="1"/>
  <c r="I33" i="22" s="1"/>
  <c r="J33" i="22" s="1"/>
  <c r="AT33" i="22"/>
  <c r="AP33" i="22"/>
  <c r="AM33" i="22"/>
  <c r="AD33" i="22"/>
  <c r="AA33" i="22"/>
  <c r="E33" i="22"/>
  <c r="H32" i="22" s="1"/>
  <c r="I32" i="22" s="1"/>
  <c r="J32" i="22" s="1"/>
  <c r="AT32" i="22"/>
  <c r="AP32" i="22"/>
  <c r="AM32" i="22"/>
  <c r="AD32" i="22"/>
  <c r="AA32" i="22"/>
  <c r="E32" i="22"/>
  <c r="AT31" i="22"/>
  <c r="AP31" i="22"/>
  <c r="AM31" i="22"/>
  <c r="AD31" i="22"/>
  <c r="AA31" i="22"/>
  <c r="H31" i="22"/>
  <c r="I31" i="22" s="1"/>
  <c r="J31" i="22" s="1"/>
  <c r="E31" i="22"/>
  <c r="AT30" i="22"/>
  <c r="AP30" i="22"/>
  <c r="AM30" i="22"/>
  <c r="AD30" i="22"/>
  <c r="AA30" i="22"/>
  <c r="H30" i="22"/>
  <c r="I30" i="22" s="1"/>
  <c r="J30" i="22" s="1"/>
  <c r="E30" i="22"/>
  <c r="H29" i="22" s="1"/>
  <c r="I29" i="22" s="1"/>
  <c r="J29" i="22" s="1"/>
  <c r="AT29" i="22"/>
  <c r="AP29" i="22"/>
  <c r="AM29" i="22"/>
  <c r="AD29" i="22"/>
  <c r="AA29" i="22"/>
  <c r="E29" i="22"/>
  <c r="H28" i="22" s="1"/>
  <c r="AT28" i="22"/>
  <c r="AP28" i="22"/>
  <c r="AM28" i="22"/>
  <c r="AD28" i="22"/>
  <c r="AA28" i="22"/>
  <c r="I28" i="22"/>
  <c r="J28" i="22" s="1"/>
  <c r="E28" i="22"/>
  <c r="H27" i="22" s="1"/>
  <c r="I27" i="22" s="1"/>
  <c r="J27" i="22" s="1"/>
  <c r="AT27" i="22"/>
  <c r="AP27" i="22"/>
  <c r="AM27" i="22"/>
  <c r="AD27" i="22"/>
  <c r="AA27" i="22"/>
  <c r="K15" i="22"/>
  <c r="I5" i="22"/>
  <c r="G5" i="22"/>
  <c r="B42" i="22" s="1"/>
  <c r="I2" i="22"/>
  <c r="B29" i="22" s="1"/>
  <c r="G2" i="22"/>
  <c r="B27" i="22" s="1"/>
  <c r="K35" i="22" s="1"/>
  <c r="L35" i="22" s="1"/>
  <c r="E102" i="21"/>
  <c r="AZ101" i="21"/>
  <c r="AW101" i="21"/>
  <c r="AV101" i="21"/>
  <c r="AS101" i="21"/>
  <c r="AG101" i="21"/>
  <c r="H101" i="21"/>
  <c r="I101" i="21" s="1"/>
  <c r="J101" i="21" s="1"/>
  <c r="E101" i="21"/>
  <c r="H100" i="21" s="1"/>
  <c r="I100" i="21" s="1"/>
  <c r="J100" i="21" s="1"/>
  <c r="AZ100" i="21"/>
  <c r="AW100" i="21"/>
  <c r="AV100" i="21"/>
  <c r="AS100" i="21"/>
  <c r="AG100" i="21"/>
  <c r="E100" i="21"/>
  <c r="AZ99" i="21"/>
  <c r="AW99" i="21"/>
  <c r="AS99" i="21"/>
  <c r="AG99" i="21"/>
  <c r="H99" i="21"/>
  <c r="I99" i="21" s="1"/>
  <c r="J99" i="21" s="1"/>
  <c r="E99" i="21"/>
  <c r="H98" i="21" s="1"/>
  <c r="I98" i="21" s="1"/>
  <c r="J98" i="21" s="1"/>
  <c r="AZ98" i="21"/>
  <c r="AW98" i="21"/>
  <c r="AV98" i="21"/>
  <c r="AS98" i="21"/>
  <c r="AG98" i="21"/>
  <c r="L98" i="21"/>
  <c r="K98" i="21"/>
  <c r="E98" i="21"/>
  <c r="AZ97" i="21"/>
  <c r="AW97" i="21"/>
  <c r="AS97" i="21"/>
  <c r="AG97" i="21"/>
  <c r="H97" i="21"/>
  <c r="I97" i="21" s="1"/>
  <c r="J97" i="21" s="1"/>
  <c r="E97" i="21"/>
  <c r="H96" i="21" s="1"/>
  <c r="I96" i="21" s="1"/>
  <c r="J96" i="21" s="1"/>
  <c r="AZ96" i="21"/>
  <c r="AW96" i="21"/>
  <c r="AV96" i="21"/>
  <c r="AS96" i="21"/>
  <c r="AG96" i="21"/>
  <c r="E96" i="21"/>
  <c r="AZ95" i="21"/>
  <c r="AW95" i="21"/>
  <c r="AS95" i="21"/>
  <c r="AG95" i="21"/>
  <c r="H95" i="21"/>
  <c r="I95" i="21" s="1"/>
  <c r="J95" i="21" s="1"/>
  <c r="E95" i="21"/>
  <c r="H94" i="21" s="1"/>
  <c r="I94" i="21" s="1"/>
  <c r="J94" i="21" s="1"/>
  <c r="AZ94" i="21"/>
  <c r="AW94" i="21"/>
  <c r="AV94" i="21"/>
  <c r="AS94" i="21"/>
  <c r="AG94" i="21"/>
  <c r="E94" i="21"/>
  <c r="H93" i="21" s="1"/>
  <c r="AZ93" i="21"/>
  <c r="AW93" i="21"/>
  <c r="AU93" i="21"/>
  <c r="AS93" i="21"/>
  <c r="AG93" i="21"/>
  <c r="I93" i="21"/>
  <c r="J93" i="21" s="1"/>
  <c r="E93" i="21"/>
  <c r="H92" i="21" s="1"/>
  <c r="I92" i="21" s="1"/>
  <c r="J92" i="21" s="1"/>
  <c r="AZ92" i="21"/>
  <c r="AW92" i="21"/>
  <c r="AV92" i="21"/>
  <c r="AS92" i="21"/>
  <c r="AG92" i="21"/>
  <c r="E92" i="21"/>
  <c r="H91" i="21" s="1"/>
  <c r="I91" i="21" s="1"/>
  <c r="J91" i="21" s="1"/>
  <c r="B92" i="21"/>
  <c r="AZ91" i="21"/>
  <c r="AW91" i="21"/>
  <c r="AV91" i="21"/>
  <c r="AU91" i="21"/>
  <c r="AS91" i="21"/>
  <c r="AG91" i="21"/>
  <c r="E91" i="21"/>
  <c r="AZ90" i="21"/>
  <c r="AW90" i="21"/>
  <c r="AV90" i="21"/>
  <c r="AS90" i="21"/>
  <c r="AG90" i="21"/>
  <c r="H90" i="21"/>
  <c r="I90" i="21" s="1"/>
  <c r="J90" i="21" s="1"/>
  <c r="B90" i="21"/>
  <c r="E86" i="21"/>
  <c r="AW85" i="21"/>
  <c r="AV85" i="21"/>
  <c r="AS85" i="21"/>
  <c r="AG85" i="21"/>
  <c r="R85" i="21"/>
  <c r="K85" i="21"/>
  <c r="L85" i="21" s="1"/>
  <c r="H85" i="21"/>
  <c r="I85" i="21" s="1"/>
  <c r="J85" i="21" s="1"/>
  <c r="E85" i="21"/>
  <c r="AW84" i="21"/>
  <c r="AV84" i="21"/>
  <c r="AS84" i="21"/>
  <c r="AG84" i="21"/>
  <c r="H84" i="21"/>
  <c r="I84" i="21" s="1"/>
  <c r="J84" i="21" s="1"/>
  <c r="E84" i="21"/>
  <c r="AW83" i="21"/>
  <c r="AV83" i="21"/>
  <c r="AS83" i="21"/>
  <c r="AG83" i="21"/>
  <c r="H83" i="21"/>
  <c r="I83" i="21" s="1"/>
  <c r="J83" i="21" s="1"/>
  <c r="E83" i="21"/>
  <c r="AW82" i="21"/>
  <c r="AS82" i="21"/>
  <c r="AG82" i="21"/>
  <c r="H82" i="21"/>
  <c r="I82" i="21" s="1"/>
  <c r="J82" i="21" s="1"/>
  <c r="E82" i="21"/>
  <c r="AW81" i="21"/>
  <c r="AV81" i="21"/>
  <c r="AU81" i="21"/>
  <c r="AS81" i="21"/>
  <c r="AG81" i="21"/>
  <c r="J81" i="21"/>
  <c r="I81" i="21"/>
  <c r="H81" i="21"/>
  <c r="E81" i="21"/>
  <c r="AW80" i="21"/>
  <c r="AV80" i="21"/>
  <c r="AU80" i="21"/>
  <c r="AS80" i="21"/>
  <c r="AG80" i="21"/>
  <c r="K80" i="21"/>
  <c r="L80" i="21" s="1"/>
  <c r="J80" i="21"/>
  <c r="H80" i="21"/>
  <c r="I80" i="21" s="1"/>
  <c r="E80" i="21"/>
  <c r="AW79" i="21"/>
  <c r="AV79" i="21"/>
  <c r="AS79" i="21"/>
  <c r="AG79" i="21"/>
  <c r="I79" i="21"/>
  <c r="J79" i="21" s="1"/>
  <c r="H79" i="21"/>
  <c r="E79" i="21"/>
  <c r="AW78" i="21"/>
  <c r="AV78" i="21"/>
  <c r="AS78" i="21"/>
  <c r="AG78" i="21"/>
  <c r="H78" i="21"/>
  <c r="I78" i="21" s="1"/>
  <c r="J78" i="21" s="1"/>
  <c r="E78" i="21"/>
  <c r="AW77" i="21"/>
  <c r="AS77" i="21"/>
  <c r="AG77" i="21"/>
  <c r="I77" i="21"/>
  <c r="J77" i="21" s="1"/>
  <c r="H77" i="21"/>
  <c r="E77" i="21"/>
  <c r="AW76" i="21"/>
  <c r="AV76" i="21"/>
  <c r="AU76" i="21"/>
  <c r="AS76" i="21"/>
  <c r="AG76" i="21"/>
  <c r="I76" i="21"/>
  <c r="J76" i="21" s="1"/>
  <c r="H76" i="21"/>
  <c r="E76" i="21"/>
  <c r="H75" i="21" s="1"/>
  <c r="I75" i="21" s="1"/>
  <c r="J75" i="21" s="1"/>
  <c r="B76" i="21"/>
  <c r="AV99" i="21" s="1"/>
  <c r="AW75" i="21"/>
  <c r="AV75" i="21"/>
  <c r="AS75" i="21"/>
  <c r="AG75" i="21"/>
  <c r="K75" i="21"/>
  <c r="L75" i="21" s="1"/>
  <c r="E75" i="21"/>
  <c r="AW74" i="21"/>
  <c r="AV74" i="21"/>
  <c r="AS74" i="21"/>
  <c r="AG74" i="21"/>
  <c r="H74" i="21"/>
  <c r="I74" i="21" s="1"/>
  <c r="J74" i="21" s="1"/>
  <c r="B74" i="21"/>
  <c r="E70" i="21"/>
  <c r="AE69" i="21"/>
  <c r="AC69" i="21"/>
  <c r="K69" i="21"/>
  <c r="L69" i="21" s="1"/>
  <c r="H69" i="21"/>
  <c r="I69" i="21" s="1"/>
  <c r="J69" i="21" s="1"/>
  <c r="E69" i="21"/>
  <c r="H68" i="21" s="1"/>
  <c r="I68" i="21" s="1"/>
  <c r="J68" i="21" s="1"/>
  <c r="AE68" i="21"/>
  <c r="K68" i="21"/>
  <c r="L68" i="21" s="1"/>
  <c r="E68" i="21"/>
  <c r="H67" i="21" s="1"/>
  <c r="I67" i="21" s="1"/>
  <c r="J67" i="21" s="1"/>
  <c r="AE67" i="21"/>
  <c r="L67" i="21"/>
  <c r="K67" i="21"/>
  <c r="E67" i="21"/>
  <c r="H66" i="21" s="1"/>
  <c r="I66" i="21" s="1"/>
  <c r="J66" i="21" s="1"/>
  <c r="AE66" i="21"/>
  <c r="K66" i="21"/>
  <c r="L66" i="21" s="1"/>
  <c r="E66" i="21"/>
  <c r="AE65" i="21"/>
  <c r="AC65" i="21"/>
  <c r="K65" i="21"/>
  <c r="L65" i="21" s="1"/>
  <c r="J65" i="21"/>
  <c r="H65" i="21"/>
  <c r="I65" i="21" s="1"/>
  <c r="E65" i="21"/>
  <c r="AE64" i="21"/>
  <c r="AC64" i="21"/>
  <c r="J64" i="21"/>
  <c r="I64" i="21"/>
  <c r="H64" i="21"/>
  <c r="E64" i="21"/>
  <c r="AE63" i="21"/>
  <c r="AD63" i="21"/>
  <c r="AC63" i="21"/>
  <c r="H63" i="21"/>
  <c r="I63" i="21" s="1"/>
  <c r="J63" i="21" s="1"/>
  <c r="E63" i="21"/>
  <c r="AE62" i="21"/>
  <c r="AC62" i="21"/>
  <c r="I62" i="21"/>
  <c r="J62" i="21" s="1"/>
  <c r="H62" i="21"/>
  <c r="E62" i="21"/>
  <c r="AE61" i="21"/>
  <c r="AC61" i="21"/>
  <c r="K61" i="21"/>
  <c r="L61" i="21" s="1"/>
  <c r="H61" i="21"/>
  <c r="I61" i="21" s="1"/>
  <c r="J61" i="21" s="1"/>
  <c r="E61" i="21"/>
  <c r="H60" i="21" s="1"/>
  <c r="I60" i="21" s="1"/>
  <c r="J60" i="21" s="1"/>
  <c r="AE60" i="21"/>
  <c r="L60" i="21"/>
  <c r="K60" i="21"/>
  <c r="E60" i="21"/>
  <c r="H59" i="21" s="1"/>
  <c r="I59" i="21" s="1"/>
  <c r="J59" i="21" s="1"/>
  <c r="B60" i="21"/>
  <c r="AE59" i="21"/>
  <c r="L59" i="21"/>
  <c r="R59" i="21" s="1"/>
  <c r="K59" i="21"/>
  <c r="E59" i="21"/>
  <c r="H58" i="21" s="1"/>
  <c r="I58" i="21" s="1"/>
  <c r="J58" i="21" s="1"/>
  <c r="AE58" i="21"/>
  <c r="L58" i="21"/>
  <c r="K58" i="21"/>
  <c r="B58" i="21"/>
  <c r="AC66" i="21" s="1"/>
  <c r="E54" i="21"/>
  <c r="AT53" i="21"/>
  <c r="AP53" i="21"/>
  <c r="AA53" i="21"/>
  <c r="I53" i="21"/>
  <c r="J53" i="21" s="1"/>
  <c r="H53" i="21"/>
  <c r="E53" i="21"/>
  <c r="AT52" i="21"/>
  <c r="AP52" i="21"/>
  <c r="AA52" i="21"/>
  <c r="J52" i="21"/>
  <c r="H52" i="21"/>
  <c r="I52" i="21" s="1"/>
  <c r="E52" i="21"/>
  <c r="AT51" i="21"/>
  <c r="AP51" i="21"/>
  <c r="AA51" i="21"/>
  <c r="I51" i="21"/>
  <c r="J51" i="21" s="1"/>
  <c r="H51" i="21"/>
  <c r="E51" i="21"/>
  <c r="AT50" i="21"/>
  <c r="AP50" i="21"/>
  <c r="AA50" i="21"/>
  <c r="H50" i="21"/>
  <c r="I50" i="21" s="1"/>
  <c r="J50" i="21" s="1"/>
  <c r="E50" i="21"/>
  <c r="AT49" i="21"/>
  <c r="AP49" i="21"/>
  <c r="AA49" i="21"/>
  <c r="H49" i="21"/>
  <c r="I49" i="21" s="1"/>
  <c r="J49" i="21" s="1"/>
  <c r="E49" i="21"/>
  <c r="H48" i="21" s="1"/>
  <c r="I48" i="21" s="1"/>
  <c r="J48" i="21" s="1"/>
  <c r="AT48" i="21"/>
  <c r="AP48" i="21"/>
  <c r="AA48" i="21"/>
  <c r="E48" i="21"/>
  <c r="AT47" i="21"/>
  <c r="AP47" i="21"/>
  <c r="AA47" i="21"/>
  <c r="J47" i="21"/>
  <c r="I47" i="21"/>
  <c r="H47" i="21"/>
  <c r="E47" i="21"/>
  <c r="H46" i="21" s="1"/>
  <c r="I46" i="21" s="1"/>
  <c r="J46" i="21" s="1"/>
  <c r="AT46" i="21"/>
  <c r="AP46" i="21"/>
  <c r="AA46" i="21"/>
  <c r="E46" i="21"/>
  <c r="AT45" i="21"/>
  <c r="AP45" i="21"/>
  <c r="AA45" i="21"/>
  <c r="H45" i="21"/>
  <c r="I45" i="21" s="1"/>
  <c r="J45" i="21" s="1"/>
  <c r="E45" i="21"/>
  <c r="H44" i="21" s="1"/>
  <c r="I44" i="21" s="1"/>
  <c r="J44" i="21" s="1"/>
  <c r="AT44" i="21"/>
  <c r="AP44" i="21"/>
  <c r="AA44" i="21"/>
  <c r="E44" i="21"/>
  <c r="H43" i="21" s="1"/>
  <c r="I43" i="21" s="1"/>
  <c r="J43" i="21" s="1"/>
  <c r="AT43" i="21"/>
  <c r="AP43" i="21"/>
  <c r="AA43" i="21"/>
  <c r="E43" i="21"/>
  <c r="AT42" i="21"/>
  <c r="AS42" i="21"/>
  <c r="AP42" i="21"/>
  <c r="AA42" i="21"/>
  <c r="K42" i="21"/>
  <c r="L42" i="21" s="1"/>
  <c r="J42" i="21"/>
  <c r="H42" i="21"/>
  <c r="I42" i="21" s="1"/>
  <c r="E39" i="21"/>
  <c r="AT38" i="21"/>
  <c r="AP38" i="21"/>
  <c r="AM38" i="21"/>
  <c r="AD38" i="21"/>
  <c r="AA38" i="21"/>
  <c r="J38" i="21"/>
  <c r="I38" i="21"/>
  <c r="H38" i="21"/>
  <c r="E38" i="21"/>
  <c r="AT37" i="21"/>
  <c r="AR37" i="21"/>
  <c r="AP37" i="21"/>
  <c r="AM37" i="21"/>
  <c r="AD37" i="21"/>
  <c r="AA37" i="21"/>
  <c r="H37" i="21"/>
  <c r="I37" i="21" s="1"/>
  <c r="J37" i="21" s="1"/>
  <c r="E37" i="21"/>
  <c r="H36" i="21" s="1"/>
  <c r="I36" i="21" s="1"/>
  <c r="AT36" i="21"/>
  <c r="AP36" i="21"/>
  <c r="AM36" i="21"/>
  <c r="AD36" i="21"/>
  <c r="AA36" i="21"/>
  <c r="J36" i="21"/>
  <c r="E36" i="21"/>
  <c r="AT35" i="21"/>
  <c r="AP35" i="21"/>
  <c r="AM35" i="21"/>
  <c r="AD35" i="21"/>
  <c r="AA35" i="21"/>
  <c r="H35" i="21"/>
  <c r="I35" i="21" s="1"/>
  <c r="J35" i="21" s="1"/>
  <c r="E35" i="21"/>
  <c r="AT34" i="21"/>
  <c r="AP34" i="21"/>
  <c r="AM34" i="21"/>
  <c r="AD34" i="21"/>
  <c r="AA34" i="21"/>
  <c r="J34" i="21"/>
  <c r="H34" i="21"/>
  <c r="I34" i="21" s="1"/>
  <c r="E34" i="21"/>
  <c r="AT33" i="21"/>
  <c r="AP33" i="21"/>
  <c r="AM33" i="21"/>
  <c r="AD33" i="21"/>
  <c r="AA33" i="21"/>
  <c r="K33" i="21"/>
  <c r="L33" i="21" s="1"/>
  <c r="H33" i="21"/>
  <c r="I33" i="21" s="1"/>
  <c r="J33" i="21" s="1"/>
  <c r="E33" i="21"/>
  <c r="AT32" i="21"/>
  <c r="AP32" i="21"/>
  <c r="AM32" i="21"/>
  <c r="AD32" i="21"/>
  <c r="AA32" i="21"/>
  <c r="H32" i="21"/>
  <c r="I32" i="21" s="1"/>
  <c r="J32" i="21" s="1"/>
  <c r="E32" i="21"/>
  <c r="AT31" i="21"/>
  <c r="AP31" i="21"/>
  <c r="AM31" i="21"/>
  <c r="AD31" i="21"/>
  <c r="AA31" i="21"/>
  <c r="I31" i="21"/>
  <c r="J31" i="21" s="1"/>
  <c r="H31" i="21"/>
  <c r="E31" i="21"/>
  <c r="H30" i="21" s="1"/>
  <c r="AT30" i="21"/>
  <c r="AR30" i="21"/>
  <c r="AP30" i="21"/>
  <c r="AM30" i="21"/>
  <c r="AD30" i="21"/>
  <c r="AA30" i="21"/>
  <c r="I30" i="21"/>
  <c r="J30" i="21" s="1"/>
  <c r="E30" i="21"/>
  <c r="AT29" i="21"/>
  <c r="AP29" i="21"/>
  <c r="AM29" i="21"/>
  <c r="AD29" i="21"/>
  <c r="AA29" i="21"/>
  <c r="I29" i="21"/>
  <c r="J29" i="21" s="1"/>
  <c r="H29" i="21"/>
  <c r="E29" i="21"/>
  <c r="H28" i="21" s="1"/>
  <c r="I28" i="21" s="1"/>
  <c r="AT28" i="21"/>
  <c r="AP28" i="21"/>
  <c r="AM28" i="21"/>
  <c r="AD28" i="21"/>
  <c r="AA28" i="21"/>
  <c r="J28" i="21"/>
  <c r="E28" i="21"/>
  <c r="H27" i="21" s="1"/>
  <c r="AT27" i="21"/>
  <c r="AP27" i="21"/>
  <c r="AM27" i="21"/>
  <c r="AD27" i="21"/>
  <c r="AA27" i="21"/>
  <c r="I27" i="21"/>
  <c r="J27" i="21" s="1"/>
  <c r="B27" i="21"/>
  <c r="AR29" i="21" s="1"/>
  <c r="K15" i="21"/>
  <c r="I5" i="21"/>
  <c r="B44" i="21" s="1"/>
  <c r="G5" i="21"/>
  <c r="B42" i="21" s="1"/>
  <c r="I2" i="21"/>
  <c r="B29" i="21" s="1"/>
  <c r="G2" i="21"/>
  <c r="E102" i="20"/>
  <c r="AZ101" i="20"/>
  <c r="AW101" i="20"/>
  <c r="AU101" i="20"/>
  <c r="AS101" i="20"/>
  <c r="AG101" i="20"/>
  <c r="R101" i="20"/>
  <c r="K101" i="20"/>
  <c r="L101" i="20" s="1"/>
  <c r="J101" i="20"/>
  <c r="H101" i="20"/>
  <c r="I101" i="20" s="1"/>
  <c r="E101" i="20"/>
  <c r="AZ100" i="20"/>
  <c r="AW100" i="20"/>
  <c r="AS100" i="20"/>
  <c r="AG100" i="20"/>
  <c r="H100" i="20"/>
  <c r="I100" i="20" s="1"/>
  <c r="J100" i="20" s="1"/>
  <c r="E100" i="20"/>
  <c r="H99" i="20" s="1"/>
  <c r="I99" i="20" s="1"/>
  <c r="J99" i="20" s="1"/>
  <c r="AZ99" i="20"/>
  <c r="AW99" i="20"/>
  <c r="AU99" i="20"/>
  <c r="AS99" i="20"/>
  <c r="AG99" i="20"/>
  <c r="L99" i="20"/>
  <c r="K99" i="20"/>
  <c r="E99" i="20"/>
  <c r="AZ98" i="20"/>
  <c r="AW98" i="20"/>
  <c r="AS98" i="20"/>
  <c r="AG98" i="20"/>
  <c r="H98" i="20"/>
  <c r="I98" i="20" s="1"/>
  <c r="J98" i="20" s="1"/>
  <c r="E98" i="20"/>
  <c r="H97" i="20" s="1"/>
  <c r="AZ97" i="20"/>
  <c r="AW97" i="20"/>
  <c r="AU97" i="20"/>
  <c r="AS97" i="20"/>
  <c r="AG97" i="20"/>
  <c r="K97" i="20"/>
  <c r="L97" i="20" s="1"/>
  <c r="I97" i="20"/>
  <c r="J97" i="20" s="1"/>
  <c r="E97" i="20"/>
  <c r="AZ96" i="20"/>
  <c r="AW96" i="20"/>
  <c r="AS96" i="20"/>
  <c r="AG96" i="20"/>
  <c r="I96" i="20"/>
  <c r="J96" i="20" s="1"/>
  <c r="H96" i="20"/>
  <c r="E96" i="20"/>
  <c r="H95" i="20" s="1"/>
  <c r="AZ95" i="20"/>
  <c r="AW95" i="20"/>
  <c r="AU95" i="20"/>
  <c r="AS95" i="20"/>
  <c r="AG95" i="20"/>
  <c r="K95" i="20"/>
  <c r="L95" i="20" s="1"/>
  <c r="I95" i="20"/>
  <c r="J95" i="20" s="1"/>
  <c r="E95" i="20"/>
  <c r="AZ94" i="20"/>
  <c r="AW94" i="20"/>
  <c r="AS94" i="20"/>
  <c r="AG94" i="20"/>
  <c r="I94" i="20"/>
  <c r="J94" i="20" s="1"/>
  <c r="H94" i="20"/>
  <c r="E94" i="20"/>
  <c r="H93" i="20" s="1"/>
  <c r="I93" i="20" s="1"/>
  <c r="AZ93" i="20"/>
  <c r="AW93" i="20"/>
  <c r="AU93" i="20"/>
  <c r="AS93" i="20"/>
  <c r="AG93" i="20"/>
  <c r="L93" i="20"/>
  <c r="K93" i="20"/>
  <c r="J93" i="20"/>
  <c r="E93" i="20"/>
  <c r="H92" i="20" s="1"/>
  <c r="AZ92" i="20"/>
  <c r="AW92" i="20"/>
  <c r="AU92" i="20"/>
  <c r="AS92" i="20"/>
  <c r="AG92" i="20"/>
  <c r="I92" i="20"/>
  <c r="J92" i="20" s="1"/>
  <c r="E92" i="20"/>
  <c r="B92" i="20"/>
  <c r="AZ91" i="20"/>
  <c r="AW91" i="20"/>
  <c r="AS91" i="20"/>
  <c r="AG91" i="20"/>
  <c r="K91" i="20"/>
  <c r="L91" i="20" s="1"/>
  <c r="H91" i="20"/>
  <c r="I91" i="20" s="1"/>
  <c r="J91" i="20" s="1"/>
  <c r="E91" i="20"/>
  <c r="AZ90" i="20"/>
  <c r="AW90" i="20"/>
  <c r="AU90" i="20"/>
  <c r="AS90" i="20"/>
  <c r="AG90" i="20"/>
  <c r="K90" i="20"/>
  <c r="L90" i="20" s="1"/>
  <c r="O90" i="20" s="1"/>
  <c r="H90" i="20"/>
  <c r="I90" i="20" s="1"/>
  <c r="J90" i="20" s="1"/>
  <c r="B90" i="20"/>
  <c r="AU100" i="20" s="1"/>
  <c r="E86" i="20"/>
  <c r="AW85" i="20"/>
  <c r="AS85" i="20"/>
  <c r="AG85" i="20"/>
  <c r="K85" i="20"/>
  <c r="L85" i="20" s="1"/>
  <c r="H85" i="20"/>
  <c r="I85" i="20" s="1"/>
  <c r="J85" i="20" s="1"/>
  <c r="E85" i="20"/>
  <c r="H84" i="20" s="1"/>
  <c r="AW84" i="20"/>
  <c r="AS84" i="20"/>
  <c r="AG84" i="20"/>
  <c r="I84" i="20"/>
  <c r="J84" i="20" s="1"/>
  <c r="E84" i="20"/>
  <c r="AW83" i="20"/>
  <c r="AU83" i="20"/>
  <c r="AS83" i="20"/>
  <c r="AG83" i="20"/>
  <c r="K83" i="20"/>
  <c r="L83" i="20" s="1"/>
  <c r="I83" i="20"/>
  <c r="J83" i="20" s="1"/>
  <c r="H83" i="20"/>
  <c r="E83" i="20"/>
  <c r="AW82" i="20"/>
  <c r="AU82" i="20"/>
  <c r="AS82" i="20"/>
  <c r="AG82" i="20"/>
  <c r="K82" i="20"/>
  <c r="L82" i="20" s="1"/>
  <c r="I82" i="20"/>
  <c r="J82" i="20" s="1"/>
  <c r="H82" i="20"/>
  <c r="E82" i="20"/>
  <c r="AW81" i="20"/>
  <c r="AU81" i="20"/>
  <c r="AS81" i="20"/>
  <c r="AG81" i="20"/>
  <c r="K81" i="20"/>
  <c r="L81" i="20" s="1"/>
  <c r="J81" i="20"/>
  <c r="I81" i="20"/>
  <c r="H81" i="20"/>
  <c r="E81" i="20"/>
  <c r="AW80" i="20"/>
  <c r="AS80" i="20"/>
  <c r="AG80" i="20"/>
  <c r="H80" i="20"/>
  <c r="I80" i="20" s="1"/>
  <c r="J80" i="20" s="1"/>
  <c r="E80" i="20"/>
  <c r="AW79" i="20"/>
  <c r="AS79" i="20"/>
  <c r="AG79" i="20"/>
  <c r="I79" i="20"/>
  <c r="J79" i="20" s="1"/>
  <c r="H79" i="20"/>
  <c r="E79" i="20"/>
  <c r="AW78" i="20"/>
  <c r="AS78" i="20"/>
  <c r="AG78" i="20"/>
  <c r="K78" i="20"/>
  <c r="L78" i="20" s="1"/>
  <c r="I78" i="20"/>
  <c r="J78" i="20" s="1"/>
  <c r="H78" i="20"/>
  <c r="E78" i="20"/>
  <c r="AW77" i="20"/>
  <c r="AU77" i="20"/>
  <c r="AS77" i="20"/>
  <c r="AG77" i="20"/>
  <c r="J77" i="20"/>
  <c r="I77" i="20"/>
  <c r="H77" i="20"/>
  <c r="E77" i="20"/>
  <c r="AW76" i="20"/>
  <c r="AU76" i="20"/>
  <c r="AS76" i="20"/>
  <c r="AG76" i="20"/>
  <c r="K76" i="20"/>
  <c r="L76" i="20" s="1"/>
  <c r="J76" i="20"/>
  <c r="I76" i="20"/>
  <c r="H76" i="20"/>
  <c r="E76" i="20"/>
  <c r="B76" i="20"/>
  <c r="R90" i="20" s="1"/>
  <c r="AW75" i="20"/>
  <c r="AS75" i="20"/>
  <c r="AG75" i="20"/>
  <c r="H75" i="20"/>
  <c r="I75" i="20" s="1"/>
  <c r="J75" i="20" s="1"/>
  <c r="E75" i="20"/>
  <c r="H74" i="20" s="1"/>
  <c r="I74" i="20" s="1"/>
  <c r="J74" i="20" s="1"/>
  <c r="AW74" i="20"/>
  <c r="AU74" i="20"/>
  <c r="AS74" i="20"/>
  <c r="AG74" i="20"/>
  <c r="B74" i="20"/>
  <c r="E70" i="20"/>
  <c r="AE69" i="20"/>
  <c r="AD69" i="20"/>
  <c r="AC69" i="20"/>
  <c r="K69" i="20"/>
  <c r="L69" i="20" s="1"/>
  <c r="H69" i="20"/>
  <c r="I69" i="20" s="1"/>
  <c r="J69" i="20" s="1"/>
  <c r="E69" i="20"/>
  <c r="AE68" i="20"/>
  <c r="AD68" i="20"/>
  <c r="AC68" i="20"/>
  <c r="K68" i="20"/>
  <c r="L68" i="20" s="1"/>
  <c r="R68" i="20" s="1"/>
  <c r="I68" i="20"/>
  <c r="J68" i="20" s="1"/>
  <c r="H68" i="20"/>
  <c r="E68" i="20"/>
  <c r="AE67" i="20"/>
  <c r="AD67" i="20"/>
  <c r="I67" i="20"/>
  <c r="J67" i="20" s="1"/>
  <c r="H67" i="20"/>
  <c r="E67" i="20"/>
  <c r="H66" i="20" s="1"/>
  <c r="I66" i="20" s="1"/>
  <c r="J66" i="20" s="1"/>
  <c r="AE66" i="20"/>
  <c r="AD66" i="20"/>
  <c r="E66" i="20"/>
  <c r="H65" i="20" s="1"/>
  <c r="I65" i="20" s="1"/>
  <c r="J65" i="20" s="1"/>
  <c r="AE65" i="20"/>
  <c r="K65" i="20"/>
  <c r="L65" i="20" s="1"/>
  <c r="E65" i="20"/>
  <c r="H64" i="20" s="1"/>
  <c r="I64" i="20" s="1"/>
  <c r="J64" i="20" s="1"/>
  <c r="AE64" i="20"/>
  <c r="E64" i="20"/>
  <c r="H63" i="20" s="1"/>
  <c r="AE63" i="20"/>
  <c r="AD63" i="20"/>
  <c r="L63" i="20"/>
  <c r="K63" i="20"/>
  <c r="I63" i="20"/>
  <c r="J63" i="20" s="1"/>
  <c r="E63" i="20"/>
  <c r="AE62" i="20"/>
  <c r="AD62" i="20"/>
  <c r="J62" i="20"/>
  <c r="I62" i="20"/>
  <c r="H62" i="20"/>
  <c r="E62" i="20"/>
  <c r="AE61" i="20"/>
  <c r="AD61" i="20"/>
  <c r="AC61" i="20"/>
  <c r="R61" i="20"/>
  <c r="K61" i="20"/>
  <c r="L61" i="20" s="1"/>
  <c r="H61" i="20"/>
  <c r="I61" i="20" s="1"/>
  <c r="J61" i="20" s="1"/>
  <c r="E61" i="20"/>
  <c r="AE60" i="20"/>
  <c r="AD60" i="20"/>
  <c r="AC60" i="20"/>
  <c r="I60" i="20"/>
  <c r="J60" i="20" s="1"/>
  <c r="H60" i="20"/>
  <c r="E60" i="20"/>
  <c r="B60" i="20"/>
  <c r="AD64" i="20" s="1"/>
  <c r="AE59" i="20"/>
  <c r="AD59" i="20"/>
  <c r="AC59" i="20"/>
  <c r="H59" i="20"/>
  <c r="I59" i="20" s="1"/>
  <c r="J59" i="20" s="1"/>
  <c r="E59" i="20"/>
  <c r="AE58" i="20"/>
  <c r="AD58" i="20"/>
  <c r="AC58" i="20"/>
  <c r="H58" i="20"/>
  <c r="I58" i="20" s="1"/>
  <c r="J58" i="20" s="1"/>
  <c r="B58" i="20"/>
  <c r="E54" i="20"/>
  <c r="H53" i="20" s="1"/>
  <c r="AT53" i="20"/>
  <c r="AP53" i="20"/>
  <c r="AA53" i="20"/>
  <c r="I53" i="20"/>
  <c r="J53" i="20" s="1"/>
  <c r="E53" i="20"/>
  <c r="AT52" i="20"/>
  <c r="AP52" i="20"/>
  <c r="AA52" i="20"/>
  <c r="K52" i="20"/>
  <c r="L52" i="20" s="1"/>
  <c r="H52" i="20"/>
  <c r="I52" i="20" s="1"/>
  <c r="J52" i="20" s="1"/>
  <c r="E52" i="20"/>
  <c r="AT51" i="20"/>
  <c r="AP51" i="20"/>
  <c r="AA51" i="20"/>
  <c r="H51" i="20"/>
  <c r="I51" i="20" s="1"/>
  <c r="J51" i="20" s="1"/>
  <c r="E51" i="20"/>
  <c r="AT50" i="20"/>
  <c r="AP50" i="20"/>
  <c r="AA50" i="20"/>
  <c r="H50" i="20"/>
  <c r="I50" i="20" s="1"/>
  <c r="J50" i="20" s="1"/>
  <c r="E50" i="20"/>
  <c r="H49" i="20" s="1"/>
  <c r="AT49" i="20"/>
  <c r="AP49" i="20"/>
  <c r="AA49" i="20"/>
  <c r="I49" i="20"/>
  <c r="J49" i="20" s="1"/>
  <c r="E49" i="20"/>
  <c r="AT48" i="20"/>
  <c r="AP48" i="20"/>
  <c r="AA48" i="20"/>
  <c r="I48" i="20"/>
  <c r="J48" i="20" s="1"/>
  <c r="H48" i="20"/>
  <c r="E48" i="20"/>
  <c r="AT47" i="20"/>
  <c r="AP47" i="20"/>
  <c r="AA47" i="20"/>
  <c r="K47" i="20"/>
  <c r="L47" i="20" s="1"/>
  <c r="J47" i="20"/>
  <c r="I47" i="20"/>
  <c r="H47" i="20"/>
  <c r="E47" i="20"/>
  <c r="AT46" i="20"/>
  <c r="AP46" i="20"/>
  <c r="AA46" i="20"/>
  <c r="I46" i="20"/>
  <c r="J46" i="20" s="1"/>
  <c r="H46" i="20"/>
  <c r="E46" i="20"/>
  <c r="H45" i="20" s="1"/>
  <c r="AT45" i="20"/>
  <c r="AP45" i="20"/>
  <c r="AA45" i="20"/>
  <c r="I45" i="20"/>
  <c r="J45" i="20" s="1"/>
  <c r="E45" i="20"/>
  <c r="AT44" i="20"/>
  <c r="AP44" i="20"/>
  <c r="AA44" i="20"/>
  <c r="H44" i="20"/>
  <c r="I44" i="20" s="1"/>
  <c r="J44" i="20" s="1"/>
  <c r="E44" i="20"/>
  <c r="H43" i="20" s="1"/>
  <c r="I43" i="20" s="1"/>
  <c r="AT43" i="20"/>
  <c r="AP43" i="20"/>
  <c r="AA43" i="20"/>
  <c r="J43" i="20"/>
  <c r="E43" i="20"/>
  <c r="AT42" i="20"/>
  <c r="AP42" i="20"/>
  <c r="AA42" i="20"/>
  <c r="H42" i="20"/>
  <c r="I42" i="20" s="1"/>
  <c r="J42" i="20" s="1"/>
  <c r="E39" i="20"/>
  <c r="H38" i="20" s="1"/>
  <c r="I38" i="20" s="1"/>
  <c r="J38" i="20" s="1"/>
  <c r="AT38" i="20"/>
  <c r="AS38" i="20"/>
  <c r="AP38" i="20"/>
  <c r="AM38" i="20"/>
  <c r="AD38" i="20"/>
  <c r="AA38" i="20"/>
  <c r="L38" i="20"/>
  <c r="K38" i="20"/>
  <c r="E38" i="20"/>
  <c r="AT37" i="20"/>
  <c r="AP37" i="20"/>
  <c r="AM37" i="20"/>
  <c r="AD37" i="20"/>
  <c r="AA37" i="20"/>
  <c r="I37" i="20"/>
  <c r="J37" i="20" s="1"/>
  <c r="H37" i="20"/>
  <c r="E37" i="20"/>
  <c r="AT36" i="20"/>
  <c r="AP36" i="20"/>
  <c r="AM36" i="20"/>
  <c r="AD36" i="20"/>
  <c r="AA36" i="20"/>
  <c r="H36" i="20"/>
  <c r="I36" i="20" s="1"/>
  <c r="J36" i="20" s="1"/>
  <c r="E36" i="20"/>
  <c r="H35" i="20" s="1"/>
  <c r="I35" i="20" s="1"/>
  <c r="J35" i="20" s="1"/>
  <c r="AT35" i="20"/>
  <c r="AP35" i="20"/>
  <c r="AM35" i="20"/>
  <c r="AD35" i="20"/>
  <c r="AA35" i="20"/>
  <c r="E35" i="20"/>
  <c r="AT34" i="20"/>
  <c r="AP34" i="20"/>
  <c r="AM34" i="20"/>
  <c r="AD34" i="20"/>
  <c r="AA34" i="20"/>
  <c r="H34" i="20"/>
  <c r="I34" i="20" s="1"/>
  <c r="J34" i="20" s="1"/>
  <c r="E34" i="20"/>
  <c r="H33" i="20" s="1"/>
  <c r="I33" i="20" s="1"/>
  <c r="J33" i="20" s="1"/>
  <c r="AT33" i="20"/>
  <c r="AP33" i="20"/>
  <c r="AM33" i="20"/>
  <c r="AD33" i="20"/>
  <c r="AA33" i="20"/>
  <c r="E33" i="20"/>
  <c r="AT32" i="20"/>
  <c r="AS32" i="20"/>
  <c r="AP32" i="20"/>
  <c r="AM32" i="20"/>
  <c r="AD32" i="20"/>
  <c r="AA32" i="20"/>
  <c r="L32" i="20"/>
  <c r="K32" i="20"/>
  <c r="H32" i="20"/>
  <c r="I32" i="20" s="1"/>
  <c r="J32" i="20" s="1"/>
  <c r="E32" i="20"/>
  <c r="H31" i="20" s="1"/>
  <c r="AT31" i="20"/>
  <c r="AP31" i="20"/>
  <c r="AM31" i="20"/>
  <c r="AD31" i="20"/>
  <c r="AA31" i="20"/>
  <c r="K31" i="20"/>
  <c r="L31" i="20" s="1"/>
  <c r="R31" i="20" s="1"/>
  <c r="I31" i="20"/>
  <c r="J31" i="20" s="1"/>
  <c r="E31" i="20"/>
  <c r="AT30" i="20"/>
  <c r="AS30" i="20"/>
  <c r="AR30" i="20"/>
  <c r="AP30" i="20"/>
  <c r="AM30" i="20"/>
  <c r="AD30" i="20"/>
  <c r="AA30" i="20"/>
  <c r="H30" i="20"/>
  <c r="I30" i="20" s="1"/>
  <c r="J30" i="20" s="1"/>
  <c r="E30" i="20"/>
  <c r="AT29" i="20"/>
  <c r="AP29" i="20"/>
  <c r="AM29" i="20"/>
  <c r="AD29" i="20"/>
  <c r="AA29" i="20"/>
  <c r="H29" i="20"/>
  <c r="I29" i="20" s="1"/>
  <c r="J29" i="20" s="1"/>
  <c r="E29" i="20"/>
  <c r="H28" i="20" s="1"/>
  <c r="I28" i="20" s="1"/>
  <c r="J28" i="20" s="1"/>
  <c r="B29" i="20"/>
  <c r="AS34" i="20" s="1"/>
  <c r="AT28" i="20"/>
  <c r="AP28" i="20"/>
  <c r="AM28" i="20"/>
  <c r="AD28" i="20"/>
  <c r="AA28" i="20"/>
  <c r="L28" i="20"/>
  <c r="K28" i="20"/>
  <c r="E28" i="20"/>
  <c r="AT27" i="20"/>
  <c r="AS27" i="20"/>
  <c r="AP27" i="20"/>
  <c r="AM27" i="20"/>
  <c r="AD27" i="20"/>
  <c r="AA27" i="20"/>
  <c r="H27" i="20"/>
  <c r="I27" i="20" s="1"/>
  <c r="J27" i="20" s="1"/>
  <c r="B27" i="20"/>
  <c r="K34" i="20" s="1"/>
  <c r="L34" i="20" s="1"/>
  <c r="K15" i="20"/>
  <c r="I5" i="20"/>
  <c r="B44" i="20" s="1"/>
  <c r="G5" i="20"/>
  <c r="B42" i="20" s="1"/>
  <c r="AR53" i="20" s="1"/>
  <c r="I2" i="20"/>
  <c r="G2" i="20"/>
  <c r="E102" i="31"/>
  <c r="AZ101" i="31"/>
  <c r="AW101" i="31"/>
  <c r="AU101" i="31"/>
  <c r="AS101" i="31"/>
  <c r="AG101" i="31"/>
  <c r="H101" i="31"/>
  <c r="I101" i="31" s="1"/>
  <c r="J101" i="31" s="1"/>
  <c r="E101" i="31"/>
  <c r="AZ100" i="31"/>
  <c r="AW100" i="31"/>
  <c r="AS100" i="31"/>
  <c r="AG100" i="31"/>
  <c r="H100" i="31"/>
  <c r="I100" i="31" s="1"/>
  <c r="J100" i="31" s="1"/>
  <c r="E100" i="31"/>
  <c r="H99" i="31" s="1"/>
  <c r="AZ99" i="31"/>
  <c r="AW99" i="31"/>
  <c r="AV99" i="31"/>
  <c r="AU99" i="31"/>
  <c r="AS99" i="31"/>
  <c r="AG99" i="31"/>
  <c r="R99" i="31"/>
  <c r="K99" i="31"/>
  <c r="L99" i="31" s="1"/>
  <c r="I99" i="31"/>
  <c r="J99" i="31" s="1"/>
  <c r="E99" i="31"/>
  <c r="AZ98" i="31"/>
  <c r="AW98" i="31"/>
  <c r="AU98" i="31"/>
  <c r="AS98" i="31"/>
  <c r="AG98" i="31"/>
  <c r="H98" i="31"/>
  <c r="I98" i="31" s="1"/>
  <c r="J98" i="31" s="1"/>
  <c r="E98" i="31"/>
  <c r="H97" i="31" s="1"/>
  <c r="AZ97" i="31"/>
  <c r="AW97" i="31"/>
  <c r="AU97" i="31"/>
  <c r="AS97" i="31"/>
  <c r="AG97" i="31"/>
  <c r="K97" i="31"/>
  <c r="L97" i="31" s="1"/>
  <c r="J97" i="31"/>
  <c r="I97" i="31"/>
  <c r="E97" i="31"/>
  <c r="AZ96" i="31"/>
  <c r="AW96" i="31"/>
  <c r="AU96" i="31"/>
  <c r="AS96" i="31"/>
  <c r="AG96" i="31"/>
  <c r="H96" i="31"/>
  <c r="I96" i="31" s="1"/>
  <c r="J96" i="31" s="1"/>
  <c r="E96" i="31"/>
  <c r="H95" i="31" s="1"/>
  <c r="I95" i="31" s="1"/>
  <c r="J95" i="31" s="1"/>
  <c r="AZ95" i="31"/>
  <c r="AW95" i="31"/>
  <c r="AU95" i="31"/>
  <c r="AS95" i="31"/>
  <c r="AG95" i="31"/>
  <c r="K95" i="31"/>
  <c r="L95" i="31" s="1"/>
  <c r="E95" i="31"/>
  <c r="AZ94" i="31"/>
  <c r="AW94" i="31"/>
  <c r="AU94" i="31"/>
  <c r="AS94" i="31"/>
  <c r="AG94" i="31"/>
  <c r="K94" i="31"/>
  <c r="L94" i="31" s="1"/>
  <c r="H94" i="31"/>
  <c r="I94" i="31" s="1"/>
  <c r="J94" i="31" s="1"/>
  <c r="E94" i="31"/>
  <c r="H93" i="31" s="1"/>
  <c r="I93" i="31" s="1"/>
  <c r="J93" i="31" s="1"/>
  <c r="AZ93" i="31"/>
  <c r="AW93" i="31"/>
  <c r="AU93" i="31"/>
  <c r="AS93" i="31"/>
  <c r="AG93" i="31"/>
  <c r="L93" i="31"/>
  <c r="R93" i="31" s="1"/>
  <c r="K93" i="31"/>
  <c r="E93" i="31"/>
  <c r="AZ92" i="31"/>
  <c r="AW92" i="31"/>
  <c r="AU92" i="31"/>
  <c r="AS92" i="31"/>
  <c r="AG92" i="31"/>
  <c r="K92" i="31"/>
  <c r="L92" i="31" s="1"/>
  <c r="H92" i="31"/>
  <c r="I92" i="31" s="1"/>
  <c r="J92" i="31" s="1"/>
  <c r="E92" i="31"/>
  <c r="H91" i="31" s="1"/>
  <c r="I91" i="31" s="1"/>
  <c r="J91" i="31" s="1"/>
  <c r="B92" i="31"/>
  <c r="AZ91" i="31"/>
  <c r="AW91" i="31"/>
  <c r="AV91" i="31"/>
  <c r="AS91" i="31"/>
  <c r="AG91" i="31"/>
  <c r="K91" i="31"/>
  <c r="L91" i="31" s="1"/>
  <c r="E91" i="31"/>
  <c r="AZ90" i="31"/>
  <c r="AW90" i="31"/>
  <c r="AV90" i="31"/>
  <c r="AU90" i="31"/>
  <c r="AS90" i="31"/>
  <c r="AG90" i="31"/>
  <c r="K90" i="31"/>
  <c r="L90" i="31" s="1"/>
  <c r="O90" i="31" s="1"/>
  <c r="I90" i="31"/>
  <c r="J90" i="31" s="1"/>
  <c r="H90" i="31"/>
  <c r="B90" i="31"/>
  <c r="AU100" i="31" s="1"/>
  <c r="E86" i="31"/>
  <c r="AW85" i="31"/>
  <c r="AV85" i="31"/>
  <c r="AS85" i="31"/>
  <c r="AG85" i="31"/>
  <c r="I85" i="31"/>
  <c r="J85" i="31" s="1"/>
  <c r="H85" i="31"/>
  <c r="E85" i="31"/>
  <c r="AW84" i="31"/>
  <c r="AS84" i="31"/>
  <c r="AG84" i="31"/>
  <c r="H84" i="31"/>
  <c r="I84" i="31" s="1"/>
  <c r="J84" i="31" s="1"/>
  <c r="E84" i="31"/>
  <c r="H83" i="31" s="1"/>
  <c r="I83" i="31" s="1"/>
  <c r="J83" i="31" s="1"/>
  <c r="AW83" i="31"/>
  <c r="AV83" i="31"/>
  <c r="AS83" i="31"/>
  <c r="AG83" i="31"/>
  <c r="E83" i="31"/>
  <c r="AW82" i="31"/>
  <c r="AV82" i="31"/>
  <c r="AS82" i="31"/>
  <c r="AG82" i="31"/>
  <c r="I82" i="31"/>
  <c r="J82" i="31" s="1"/>
  <c r="H82" i="31"/>
  <c r="E82" i="31"/>
  <c r="AW81" i="31"/>
  <c r="AV81" i="31"/>
  <c r="AS81" i="31"/>
  <c r="AG81" i="31"/>
  <c r="H81" i="31"/>
  <c r="I81" i="31" s="1"/>
  <c r="J81" i="31" s="1"/>
  <c r="E81" i="31"/>
  <c r="AW80" i="31"/>
  <c r="AV80" i="31"/>
  <c r="AS80" i="31"/>
  <c r="AG80" i="31"/>
  <c r="I80" i="31"/>
  <c r="J80" i="31" s="1"/>
  <c r="H80" i="31"/>
  <c r="E80" i="31"/>
  <c r="AW79" i="31"/>
  <c r="AV79" i="31"/>
  <c r="AU79" i="31"/>
  <c r="AS79" i="31"/>
  <c r="AG79" i="31"/>
  <c r="J79" i="31"/>
  <c r="I79" i="31"/>
  <c r="H79" i="31"/>
  <c r="E79" i="31"/>
  <c r="AW78" i="31"/>
  <c r="AV78" i="31"/>
  <c r="AU78" i="31"/>
  <c r="AS78" i="31"/>
  <c r="AG78" i="31"/>
  <c r="L78" i="31"/>
  <c r="K78" i="31"/>
  <c r="H78" i="31"/>
  <c r="I78" i="31" s="1"/>
  <c r="J78" i="31" s="1"/>
  <c r="E78" i="31"/>
  <c r="AW77" i="31"/>
  <c r="AS77" i="31"/>
  <c r="AG77" i="31"/>
  <c r="H77" i="31"/>
  <c r="I77" i="31" s="1"/>
  <c r="J77" i="31" s="1"/>
  <c r="E77" i="31"/>
  <c r="AW76" i="31"/>
  <c r="AV76" i="31"/>
  <c r="AS76" i="31"/>
  <c r="AG76" i="31"/>
  <c r="H76" i="31"/>
  <c r="I76" i="31" s="1"/>
  <c r="J76" i="31" s="1"/>
  <c r="E76" i="31"/>
  <c r="H75" i="31" s="1"/>
  <c r="I75" i="31" s="1"/>
  <c r="B76" i="31"/>
  <c r="AV97" i="31" s="1"/>
  <c r="AW75" i="31"/>
  <c r="AV75" i="31"/>
  <c r="AU75" i="31"/>
  <c r="AS75" i="31"/>
  <c r="AG75" i="31"/>
  <c r="J75" i="31"/>
  <c r="E75" i="31"/>
  <c r="AW74" i="31"/>
  <c r="AV74" i="31"/>
  <c r="AU74" i="31"/>
  <c r="AS74" i="31"/>
  <c r="AG74" i="31"/>
  <c r="K74" i="31"/>
  <c r="L74" i="31" s="1"/>
  <c r="H74" i="31"/>
  <c r="I74" i="31" s="1"/>
  <c r="J74" i="31" s="1"/>
  <c r="B74" i="31"/>
  <c r="AU85" i="31" s="1"/>
  <c r="E70" i="31"/>
  <c r="AE69" i="31"/>
  <c r="L69" i="31"/>
  <c r="K69" i="31"/>
  <c r="H69" i="31"/>
  <c r="I69" i="31" s="1"/>
  <c r="J69" i="31" s="1"/>
  <c r="E69" i="31"/>
  <c r="AE68" i="31"/>
  <c r="L68" i="31"/>
  <c r="K68" i="31"/>
  <c r="H68" i="31"/>
  <c r="I68" i="31" s="1"/>
  <c r="J68" i="31" s="1"/>
  <c r="E68" i="31"/>
  <c r="H67" i="31" s="1"/>
  <c r="I67" i="31" s="1"/>
  <c r="J67" i="31" s="1"/>
  <c r="AE67" i="31"/>
  <c r="K67" i="31"/>
  <c r="L67" i="31" s="1"/>
  <c r="E67" i="31"/>
  <c r="H66" i="31" s="1"/>
  <c r="I66" i="31" s="1"/>
  <c r="J66" i="31" s="1"/>
  <c r="AE66" i="31"/>
  <c r="AD66" i="31"/>
  <c r="E66" i="31"/>
  <c r="AE65" i="31"/>
  <c r="AD65" i="31"/>
  <c r="AC65" i="31"/>
  <c r="K65" i="31"/>
  <c r="L65" i="31" s="1"/>
  <c r="I65" i="31"/>
  <c r="J65" i="31" s="1"/>
  <c r="H65" i="31"/>
  <c r="E65" i="31"/>
  <c r="AE64" i="31"/>
  <c r="AC64" i="31"/>
  <c r="H64" i="31"/>
  <c r="I64" i="31" s="1"/>
  <c r="J64" i="31" s="1"/>
  <c r="E64" i="31"/>
  <c r="H63" i="31" s="1"/>
  <c r="I63" i="31" s="1"/>
  <c r="J63" i="31" s="1"/>
  <c r="AE63" i="31"/>
  <c r="AC63" i="31"/>
  <c r="E63" i="31"/>
  <c r="H62" i="31" s="1"/>
  <c r="I62" i="31" s="1"/>
  <c r="J62" i="31" s="1"/>
  <c r="AE62" i="31"/>
  <c r="AC62" i="31"/>
  <c r="E62" i="31"/>
  <c r="H61" i="31" s="1"/>
  <c r="I61" i="31" s="1"/>
  <c r="J61" i="31" s="1"/>
  <c r="AE61" i="31"/>
  <c r="AC61" i="31"/>
  <c r="L61" i="31"/>
  <c r="K61" i="31"/>
  <c r="E61" i="31"/>
  <c r="H60" i="31" s="1"/>
  <c r="I60" i="31" s="1"/>
  <c r="J60" i="31" s="1"/>
  <c r="AE60" i="31"/>
  <c r="K60" i="31"/>
  <c r="L60" i="31" s="1"/>
  <c r="E60" i="31"/>
  <c r="H59" i="31" s="1"/>
  <c r="I59" i="31" s="1"/>
  <c r="J59" i="31" s="1"/>
  <c r="B60" i="31"/>
  <c r="AD68" i="31" s="1"/>
  <c r="AE59" i="31"/>
  <c r="K59" i="31"/>
  <c r="L59" i="31" s="1"/>
  <c r="E59" i="31"/>
  <c r="H58" i="31" s="1"/>
  <c r="I58" i="31" s="1"/>
  <c r="J58" i="31" s="1"/>
  <c r="AE58" i="31"/>
  <c r="AD58" i="31"/>
  <c r="R58" i="31"/>
  <c r="K58" i="31"/>
  <c r="L58" i="31" s="1"/>
  <c r="O58" i="31" s="1"/>
  <c r="B58" i="31"/>
  <c r="AC66" i="31" s="1"/>
  <c r="E54" i="31"/>
  <c r="AT53" i="31"/>
  <c r="AP53" i="31"/>
  <c r="AA53" i="31"/>
  <c r="H53" i="31"/>
  <c r="I53" i="31" s="1"/>
  <c r="J53" i="31" s="1"/>
  <c r="E53" i="31"/>
  <c r="H52" i="31" s="1"/>
  <c r="I52" i="31" s="1"/>
  <c r="J52" i="31" s="1"/>
  <c r="AT52" i="31"/>
  <c r="AP52" i="31"/>
  <c r="AA52" i="31"/>
  <c r="E52" i="31"/>
  <c r="AT51" i="31"/>
  <c r="AP51" i="31"/>
  <c r="AA51" i="31"/>
  <c r="J51" i="31"/>
  <c r="I51" i="31"/>
  <c r="H51" i="31"/>
  <c r="E51" i="31"/>
  <c r="AT50" i="31"/>
  <c r="AP50" i="31"/>
  <c r="AA50" i="31"/>
  <c r="H50" i="31"/>
  <c r="I50" i="31" s="1"/>
  <c r="J50" i="31" s="1"/>
  <c r="E50" i="31"/>
  <c r="AT49" i="31"/>
  <c r="AP49" i="31"/>
  <c r="AA49" i="31"/>
  <c r="H49" i="31"/>
  <c r="I49" i="31" s="1"/>
  <c r="J49" i="31" s="1"/>
  <c r="E49" i="31"/>
  <c r="AT48" i="31"/>
  <c r="AP48" i="31"/>
  <c r="AA48" i="31"/>
  <c r="H48" i="31"/>
  <c r="I48" i="31" s="1"/>
  <c r="J48" i="31" s="1"/>
  <c r="E48" i="31"/>
  <c r="H47" i="31" s="1"/>
  <c r="I47" i="31" s="1"/>
  <c r="J47" i="31" s="1"/>
  <c r="AT47" i="31"/>
  <c r="AP47" i="31"/>
  <c r="AA47" i="31"/>
  <c r="E47" i="31"/>
  <c r="H46" i="31" s="1"/>
  <c r="I46" i="31" s="1"/>
  <c r="AT46" i="31"/>
  <c r="AP46" i="31"/>
  <c r="AA46" i="31"/>
  <c r="J46" i="31"/>
  <c r="E46" i="31"/>
  <c r="AT45" i="31"/>
  <c r="AP45" i="31"/>
  <c r="AA45" i="31"/>
  <c r="H45" i="31"/>
  <c r="I45" i="31" s="1"/>
  <c r="J45" i="31" s="1"/>
  <c r="E45" i="31"/>
  <c r="AT44" i="31"/>
  <c r="AP44" i="31"/>
  <c r="AA44" i="31"/>
  <c r="H44" i="31"/>
  <c r="I44" i="31" s="1"/>
  <c r="J44" i="31" s="1"/>
  <c r="E44" i="31"/>
  <c r="B44" i="31"/>
  <c r="AT43" i="31"/>
  <c r="AP43" i="31"/>
  <c r="AA43" i="31"/>
  <c r="H43" i="31"/>
  <c r="I43" i="31" s="1"/>
  <c r="J43" i="31" s="1"/>
  <c r="E43" i="31"/>
  <c r="AT42" i="31"/>
  <c r="AP42" i="31"/>
  <c r="AA42" i="31"/>
  <c r="I42" i="31"/>
  <c r="J42" i="31" s="1"/>
  <c r="H42" i="31"/>
  <c r="E39" i="31"/>
  <c r="AT38" i="31"/>
  <c r="AP38" i="31"/>
  <c r="AM38" i="31"/>
  <c r="AD38" i="31"/>
  <c r="AA38" i="31"/>
  <c r="H38" i="31"/>
  <c r="I38" i="31" s="1"/>
  <c r="J38" i="31" s="1"/>
  <c r="E38" i="31"/>
  <c r="H37" i="31" s="1"/>
  <c r="I37" i="31" s="1"/>
  <c r="J37" i="31" s="1"/>
  <c r="AT37" i="31"/>
  <c r="AP37" i="31"/>
  <c r="AM37" i="31"/>
  <c r="AD37" i="31"/>
  <c r="AA37" i="31"/>
  <c r="L37" i="31"/>
  <c r="E37" i="31"/>
  <c r="AT36" i="31"/>
  <c r="AP36" i="31"/>
  <c r="AM36" i="31"/>
  <c r="AD36" i="31"/>
  <c r="AA36" i="31"/>
  <c r="I36" i="31"/>
  <c r="J36" i="31" s="1"/>
  <c r="H36" i="31"/>
  <c r="E36" i="31"/>
  <c r="AT35" i="31"/>
  <c r="AR35" i="31"/>
  <c r="AP35" i="31"/>
  <c r="AM35" i="31"/>
  <c r="AD35" i="31"/>
  <c r="AA35" i="31"/>
  <c r="H35" i="31"/>
  <c r="I35" i="31" s="1"/>
  <c r="J35" i="31" s="1"/>
  <c r="E35" i="31"/>
  <c r="AT34" i="31"/>
  <c r="AP34" i="31"/>
  <c r="AM34" i="31"/>
  <c r="AD34" i="31"/>
  <c r="AA34" i="31"/>
  <c r="I34" i="31"/>
  <c r="J34" i="31" s="1"/>
  <c r="H34" i="31"/>
  <c r="E34" i="31"/>
  <c r="AT33" i="31"/>
  <c r="AR33" i="31"/>
  <c r="AP33" i="31"/>
  <c r="AM33" i="31"/>
  <c r="AD33" i="31"/>
  <c r="AA33" i="31"/>
  <c r="H33" i="31"/>
  <c r="I33" i="31" s="1"/>
  <c r="J33" i="31" s="1"/>
  <c r="E33" i="31"/>
  <c r="AT32" i="31"/>
  <c r="AP32" i="31"/>
  <c r="AM32" i="31"/>
  <c r="AD32" i="31"/>
  <c r="AA32" i="31"/>
  <c r="I32" i="31"/>
  <c r="J32" i="31" s="1"/>
  <c r="H32" i="31"/>
  <c r="E32" i="31"/>
  <c r="AT31" i="31"/>
  <c r="AR31" i="31"/>
  <c r="AP31" i="31"/>
  <c r="AM31" i="31"/>
  <c r="AD31" i="31"/>
  <c r="AA31" i="31"/>
  <c r="H31" i="31"/>
  <c r="I31" i="31" s="1"/>
  <c r="J31" i="31" s="1"/>
  <c r="E31" i="31"/>
  <c r="H30" i="31" s="1"/>
  <c r="I30" i="31" s="1"/>
  <c r="J30" i="31" s="1"/>
  <c r="AT30" i="31"/>
  <c r="AP30" i="31"/>
  <c r="AM30" i="31"/>
  <c r="AD30" i="31"/>
  <c r="AA30" i="31"/>
  <c r="E30" i="31"/>
  <c r="AT29" i="31"/>
  <c r="AS29" i="31"/>
  <c r="AP29" i="31"/>
  <c r="AM29" i="31"/>
  <c r="AD29" i="31"/>
  <c r="AA29" i="31"/>
  <c r="H29" i="31"/>
  <c r="I29" i="31" s="1"/>
  <c r="J29" i="31" s="1"/>
  <c r="E29" i="31"/>
  <c r="H28" i="31" s="1"/>
  <c r="I28" i="31" s="1"/>
  <c r="J28" i="31" s="1"/>
  <c r="AT28" i="31"/>
  <c r="AP28" i="31"/>
  <c r="AM28" i="31"/>
  <c r="AD28" i="31"/>
  <c r="AA28" i="31"/>
  <c r="K28" i="31"/>
  <c r="L28" i="31" s="1"/>
  <c r="E28" i="31"/>
  <c r="AT27" i="31"/>
  <c r="AP27" i="31"/>
  <c r="AM27" i="31"/>
  <c r="AD27" i="31"/>
  <c r="AA27" i="31"/>
  <c r="H27" i="31"/>
  <c r="I27" i="31" s="1"/>
  <c r="J27" i="31" s="1"/>
  <c r="B27" i="31"/>
  <c r="K37" i="31" s="1"/>
  <c r="K15" i="31"/>
  <c r="I5" i="31"/>
  <c r="G5" i="31"/>
  <c r="B42" i="31" s="1"/>
  <c r="K50" i="31" s="1"/>
  <c r="L50" i="31" s="1"/>
  <c r="I2" i="31"/>
  <c r="B29" i="31" s="1"/>
  <c r="G2" i="31"/>
  <c r="E102" i="19"/>
  <c r="AZ101" i="19"/>
  <c r="AW101" i="19"/>
  <c r="AS101" i="19"/>
  <c r="AG101" i="19"/>
  <c r="I101" i="19"/>
  <c r="J101" i="19" s="1"/>
  <c r="H101" i="19"/>
  <c r="E101" i="19"/>
  <c r="AZ100" i="19"/>
  <c r="AW100" i="19"/>
  <c r="AV100" i="19"/>
  <c r="AS100" i="19"/>
  <c r="AG100" i="19"/>
  <c r="H100" i="19"/>
  <c r="I100" i="19" s="1"/>
  <c r="J100" i="19" s="1"/>
  <c r="E100" i="19"/>
  <c r="H99" i="19" s="1"/>
  <c r="I99" i="19" s="1"/>
  <c r="AZ99" i="19"/>
  <c r="AW99" i="19"/>
  <c r="AU99" i="19"/>
  <c r="AS99" i="19"/>
  <c r="AG99" i="19"/>
  <c r="J99" i="19"/>
  <c r="E99" i="19"/>
  <c r="AZ98" i="19"/>
  <c r="AW98" i="19"/>
  <c r="AS98" i="19"/>
  <c r="AG98" i="19"/>
  <c r="H98" i="19"/>
  <c r="I98" i="19" s="1"/>
  <c r="J98" i="19" s="1"/>
  <c r="E98" i="19"/>
  <c r="H97" i="19" s="1"/>
  <c r="I97" i="19" s="1"/>
  <c r="AZ97" i="19"/>
  <c r="AW97" i="19"/>
  <c r="AU97" i="19"/>
  <c r="AS97" i="19"/>
  <c r="AG97" i="19"/>
  <c r="J97" i="19"/>
  <c r="E97" i="19"/>
  <c r="AZ96" i="19"/>
  <c r="AW96" i="19"/>
  <c r="AS96" i="19"/>
  <c r="AG96" i="19"/>
  <c r="H96" i="19"/>
  <c r="I96" i="19" s="1"/>
  <c r="J96" i="19" s="1"/>
  <c r="E96" i="19"/>
  <c r="H95" i="19" s="1"/>
  <c r="I95" i="19" s="1"/>
  <c r="J95" i="19" s="1"/>
  <c r="AZ95" i="19"/>
  <c r="AW95" i="19"/>
  <c r="AU95" i="19"/>
  <c r="AS95" i="19"/>
  <c r="AG95" i="19"/>
  <c r="E95" i="19"/>
  <c r="AZ94" i="19"/>
  <c r="AW94" i="19"/>
  <c r="AS94" i="19"/>
  <c r="AG94" i="19"/>
  <c r="H94" i="19"/>
  <c r="I94" i="19" s="1"/>
  <c r="J94" i="19" s="1"/>
  <c r="E94" i="19"/>
  <c r="H93" i="19" s="1"/>
  <c r="I93" i="19" s="1"/>
  <c r="J93" i="19" s="1"/>
  <c r="AZ93" i="19"/>
  <c r="AW93" i="19"/>
  <c r="AV93" i="19"/>
  <c r="AU93" i="19"/>
  <c r="AS93" i="19"/>
  <c r="AG93" i="19"/>
  <c r="K93" i="19"/>
  <c r="L93" i="19" s="1"/>
  <c r="E93" i="19"/>
  <c r="AZ92" i="19"/>
  <c r="AW92" i="19"/>
  <c r="AS92" i="19"/>
  <c r="AG92" i="19"/>
  <c r="H92" i="19"/>
  <c r="I92" i="19" s="1"/>
  <c r="J92" i="19" s="1"/>
  <c r="E92" i="19"/>
  <c r="H91" i="19" s="1"/>
  <c r="I91" i="19" s="1"/>
  <c r="J91" i="19" s="1"/>
  <c r="B92" i="19"/>
  <c r="AZ91" i="19"/>
  <c r="AW91" i="19"/>
  <c r="AV91" i="19"/>
  <c r="AS91" i="19"/>
  <c r="AG91" i="19"/>
  <c r="L91" i="19"/>
  <c r="K91" i="19"/>
  <c r="E91" i="19"/>
  <c r="AZ90" i="19"/>
  <c r="AW90" i="19"/>
  <c r="AS90" i="19"/>
  <c r="AG90" i="19"/>
  <c r="I90" i="19"/>
  <c r="J90" i="19" s="1"/>
  <c r="H90" i="19"/>
  <c r="B90" i="19"/>
  <c r="AU100" i="19" s="1"/>
  <c r="E86" i="19"/>
  <c r="AW85" i="19"/>
  <c r="AV85" i="19"/>
  <c r="AS85" i="19"/>
  <c r="AG85" i="19"/>
  <c r="L85" i="19"/>
  <c r="H85" i="19"/>
  <c r="I85" i="19" s="1"/>
  <c r="J85" i="19" s="1"/>
  <c r="E85" i="19"/>
  <c r="AW84" i="19"/>
  <c r="AS84" i="19"/>
  <c r="AG84" i="19"/>
  <c r="H84" i="19"/>
  <c r="I84" i="19" s="1"/>
  <c r="J84" i="19" s="1"/>
  <c r="E84" i="19"/>
  <c r="AW83" i="19"/>
  <c r="AS83" i="19"/>
  <c r="AG83" i="19"/>
  <c r="I83" i="19"/>
  <c r="J83" i="19" s="1"/>
  <c r="H83" i="19"/>
  <c r="E83" i="19"/>
  <c r="AW82" i="19"/>
  <c r="AU82" i="19"/>
  <c r="AS82" i="19"/>
  <c r="AG82" i="19"/>
  <c r="J82" i="19"/>
  <c r="I82" i="19"/>
  <c r="H82" i="19"/>
  <c r="E82" i="19"/>
  <c r="AW81" i="19"/>
  <c r="AV81" i="19"/>
  <c r="AS81" i="19"/>
  <c r="AG81" i="19"/>
  <c r="K81" i="19"/>
  <c r="L81" i="19" s="1"/>
  <c r="H81" i="19"/>
  <c r="I81" i="19" s="1"/>
  <c r="J81" i="19" s="1"/>
  <c r="E81" i="19"/>
  <c r="AW80" i="19"/>
  <c r="AV80" i="19"/>
  <c r="AS80" i="19"/>
  <c r="AG80" i="19"/>
  <c r="I80" i="19"/>
  <c r="J80" i="19" s="1"/>
  <c r="H80" i="19"/>
  <c r="E80" i="19"/>
  <c r="AW79" i="19"/>
  <c r="AS79" i="19"/>
  <c r="AG79" i="19"/>
  <c r="I79" i="19"/>
  <c r="J79" i="19" s="1"/>
  <c r="H79" i="19"/>
  <c r="E79" i="19"/>
  <c r="H78" i="19" s="1"/>
  <c r="AW78" i="19"/>
  <c r="AS78" i="19"/>
  <c r="AG78" i="19"/>
  <c r="I78" i="19"/>
  <c r="J78" i="19" s="1"/>
  <c r="E78" i="19"/>
  <c r="AW77" i="19"/>
  <c r="AU77" i="19"/>
  <c r="AS77" i="19"/>
  <c r="AG77" i="19"/>
  <c r="J77" i="19"/>
  <c r="I77" i="19"/>
  <c r="H77" i="19"/>
  <c r="E77" i="19"/>
  <c r="AW76" i="19"/>
  <c r="AV76" i="19"/>
  <c r="AS76" i="19"/>
  <c r="AG76" i="19"/>
  <c r="K76" i="19"/>
  <c r="L76" i="19" s="1"/>
  <c r="H76" i="19"/>
  <c r="I76" i="19" s="1"/>
  <c r="J76" i="19" s="1"/>
  <c r="E76" i="19"/>
  <c r="H75" i="19" s="1"/>
  <c r="I75" i="19" s="1"/>
  <c r="J75" i="19" s="1"/>
  <c r="B76" i="19"/>
  <c r="AV98" i="19" s="1"/>
  <c r="AW75" i="19"/>
  <c r="AV75" i="19"/>
  <c r="AS75" i="19"/>
  <c r="AG75" i="19"/>
  <c r="E75" i="19"/>
  <c r="AW74" i="19"/>
  <c r="AV74" i="19"/>
  <c r="AS74" i="19"/>
  <c r="AG74" i="19"/>
  <c r="H74" i="19"/>
  <c r="I74" i="19" s="1"/>
  <c r="J74" i="19" s="1"/>
  <c r="B74" i="19"/>
  <c r="K85" i="19" s="1"/>
  <c r="E70" i="19"/>
  <c r="AE69" i="19"/>
  <c r="AD69" i="19"/>
  <c r="I69" i="19"/>
  <c r="J69" i="19" s="1"/>
  <c r="H69" i="19"/>
  <c r="E69" i="19"/>
  <c r="AE68" i="19"/>
  <c r="I68" i="19"/>
  <c r="J68" i="19" s="1"/>
  <c r="H68" i="19"/>
  <c r="E68" i="19"/>
  <c r="AE67" i="19"/>
  <c r="H67" i="19"/>
  <c r="I67" i="19" s="1"/>
  <c r="J67" i="19" s="1"/>
  <c r="E67" i="19"/>
  <c r="H66" i="19" s="1"/>
  <c r="I66" i="19" s="1"/>
  <c r="J66" i="19" s="1"/>
  <c r="AE66" i="19"/>
  <c r="E66" i="19"/>
  <c r="H65" i="19" s="1"/>
  <c r="I65" i="19" s="1"/>
  <c r="J65" i="19" s="1"/>
  <c r="AE65" i="19"/>
  <c r="E65" i="19"/>
  <c r="AE64" i="19"/>
  <c r="H64" i="19"/>
  <c r="I64" i="19" s="1"/>
  <c r="J64" i="19" s="1"/>
  <c r="E64" i="19"/>
  <c r="AE63" i="19"/>
  <c r="AD63" i="19"/>
  <c r="J63" i="19"/>
  <c r="I63" i="19"/>
  <c r="H63" i="19"/>
  <c r="E63" i="19"/>
  <c r="AE62" i="19"/>
  <c r="AD62" i="19"/>
  <c r="J62" i="19"/>
  <c r="I62" i="19"/>
  <c r="H62" i="19"/>
  <c r="E62" i="19"/>
  <c r="AE61" i="19"/>
  <c r="AD61" i="19"/>
  <c r="I61" i="19"/>
  <c r="J61" i="19" s="1"/>
  <c r="H61" i="19"/>
  <c r="E61" i="19"/>
  <c r="AE60" i="19"/>
  <c r="H60" i="19"/>
  <c r="I60" i="19" s="1"/>
  <c r="J60" i="19" s="1"/>
  <c r="E60" i="19"/>
  <c r="B60" i="19"/>
  <c r="AD64" i="19" s="1"/>
  <c r="AE59" i="19"/>
  <c r="H59" i="19"/>
  <c r="I59" i="19" s="1"/>
  <c r="J59" i="19" s="1"/>
  <c r="E59" i="19"/>
  <c r="H58" i="19" s="1"/>
  <c r="I58" i="19" s="1"/>
  <c r="J58" i="19" s="1"/>
  <c r="AE58" i="19"/>
  <c r="AD58" i="19"/>
  <c r="B58" i="19"/>
  <c r="E54" i="19"/>
  <c r="H53" i="19" s="1"/>
  <c r="I53" i="19" s="1"/>
  <c r="AT53" i="19"/>
  <c r="AR53" i="19"/>
  <c r="AP53" i="19"/>
  <c r="AA53" i="19"/>
  <c r="J53" i="19"/>
  <c r="E53" i="19"/>
  <c r="AT52" i="19"/>
  <c r="AP52" i="19"/>
  <c r="AA52" i="19"/>
  <c r="H52" i="19"/>
  <c r="I52" i="19" s="1"/>
  <c r="J52" i="19" s="1"/>
  <c r="E52" i="19"/>
  <c r="AT51" i="19"/>
  <c r="AP51" i="19"/>
  <c r="AA51" i="19"/>
  <c r="H51" i="19"/>
  <c r="I51" i="19" s="1"/>
  <c r="J51" i="19" s="1"/>
  <c r="E51" i="19"/>
  <c r="H50" i="19" s="1"/>
  <c r="I50" i="19" s="1"/>
  <c r="J50" i="19" s="1"/>
  <c r="AT50" i="19"/>
  <c r="AP50" i="19"/>
  <c r="AA50" i="19"/>
  <c r="E50" i="19"/>
  <c r="AT49" i="19"/>
  <c r="AP49" i="19"/>
  <c r="AA49" i="19"/>
  <c r="I49" i="19"/>
  <c r="J49" i="19" s="1"/>
  <c r="H49" i="19"/>
  <c r="E49" i="19"/>
  <c r="AT48" i="19"/>
  <c r="AR48" i="19"/>
  <c r="AP48" i="19"/>
  <c r="AA48" i="19"/>
  <c r="J48" i="19"/>
  <c r="I48" i="19"/>
  <c r="H48" i="19"/>
  <c r="E48" i="19"/>
  <c r="AT47" i="19"/>
  <c r="AS47" i="19"/>
  <c r="AP47" i="19"/>
  <c r="AA47" i="19"/>
  <c r="K47" i="19"/>
  <c r="L47" i="19" s="1"/>
  <c r="H47" i="19"/>
  <c r="I47" i="19" s="1"/>
  <c r="J47" i="19" s="1"/>
  <c r="E47" i="19"/>
  <c r="AT46" i="19"/>
  <c r="AP46" i="19"/>
  <c r="AA46" i="19"/>
  <c r="H46" i="19"/>
  <c r="I46" i="19" s="1"/>
  <c r="J46" i="19" s="1"/>
  <c r="E46" i="19"/>
  <c r="AT45" i="19"/>
  <c r="AP45" i="19"/>
  <c r="AA45" i="19"/>
  <c r="H45" i="19"/>
  <c r="I45" i="19" s="1"/>
  <c r="J45" i="19" s="1"/>
  <c r="E45" i="19"/>
  <c r="AT44" i="19"/>
  <c r="AP44" i="19"/>
  <c r="AA44" i="19"/>
  <c r="I44" i="19"/>
  <c r="J44" i="19" s="1"/>
  <c r="H44" i="19"/>
  <c r="E44" i="19"/>
  <c r="AT43" i="19"/>
  <c r="AP43" i="19"/>
  <c r="AA43" i="19"/>
  <c r="K43" i="19"/>
  <c r="L43" i="19" s="1"/>
  <c r="H43" i="19"/>
  <c r="I43" i="19" s="1"/>
  <c r="J43" i="19" s="1"/>
  <c r="E43" i="19"/>
  <c r="AT42" i="19"/>
  <c r="AP42" i="19"/>
  <c r="AA42" i="19"/>
  <c r="I42" i="19"/>
  <c r="J42" i="19" s="1"/>
  <c r="H42" i="19"/>
  <c r="E39" i="19"/>
  <c r="H38" i="19" s="1"/>
  <c r="I38" i="19" s="1"/>
  <c r="J38" i="19" s="1"/>
  <c r="AT38" i="19"/>
  <c r="AP38" i="19"/>
  <c r="AM38" i="19"/>
  <c r="AD38" i="19"/>
  <c r="AA38" i="19"/>
  <c r="E38" i="19"/>
  <c r="AT37" i="19"/>
  <c r="AP37" i="19"/>
  <c r="AM37" i="19"/>
  <c r="AD37" i="19"/>
  <c r="AA37" i="19"/>
  <c r="I37" i="19"/>
  <c r="J37" i="19" s="1"/>
  <c r="H37" i="19"/>
  <c r="E37" i="19"/>
  <c r="AT36" i="19"/>
  <c r="AP36" i="19"/>
  <c r="AM36" i="19"/>
  <c r="AD36" i="19"/>
  <c r="AA36" i="19"/>
  <c r="I36" i="19"/>
  <c r="J36" i="19" s="1"/>
  <c r="H36" i="19"/>
  <c r="E36" i="19"/>
  <c r="AT35" i="19"/>
  <c r="AP35" i="19"/>
  <c r="AM35" i="19"/>
  <c r="AD35" i="19"/>
  <c r="AA35" i="19"/>
  <c r="I35" i="19"/>
  <c r="J35" i="19" s="1"/>
  <c r="H35" i="19"/>
  <c r="E35" i="19"/>
  <c r="H34" i="19" s="1"/>
  <c r="I34" i="19" s="1"/>
  <c r="J34" i="19" s="1"/>
  <c r="AT34" i="19"/>
  <c r="AR34" i="19"/>
  <c r="AP34" i="19"/>
  <c r="AM34" i="19"/>
  <c r="AD34" i="19"/>
  <c r="AA34" i="19"/>
  <c r="E34" i="19"/>
  <c r="AT33" i="19"/>
  <c r="AP33" i="19"/>
  <c r="AM33" i="19"/>
  <c r="AD33" i="19"/>
  <c r="AA33" i="19"/>
  <c r="I33" i="19"/>
  <c r="J33" i="19" s="1"/>
  <c r="H33" i="19"/>
  <c r="E33" i="19"/>
  <c r="H32" i="19" s="1"/>
  <c r="I32" i="19" s="1"/>
  <c r="J32" i="19" s="1"/>
  <c r="AT32" i="19"/>
  <c r="AP32" i="19"/>
  <c r="AM32" i="19"/>
  <c r="AD32" i="19"/>
  <c r="AA32" i="19"/>
  <c r="L32" i="19"/>
  <c r="K32" i="19"/>
  <c r="E32" i="19"/>
  <c r="AT31" i="19"/>
  <c r="AP31" i="19"/>
  <c r="AM31" i="19"/>
  <c r="AD31" i="19"/>
  <c r="AA31" i="19"/>
  <c r="I31" i="19"/>
  <c r="J31" i="19" s="1"/>
  <c r="H31" i="19"/>
  <c r="E31" i="19"/>
  <c r="AT30" i="19"/>
  <c r="AR30" i="19"/>
  <c r="AP30" i="19"/>
  <c r="AM30" i="19"/>
  <c r="AD30" i="19"/>
  <c r="AA30" i="19"/>
  <c r="H30" i="19"/>
  <c r="I30" i="19" s="1"/>
  <c r="J30" i="19" s="1"/>
  <c r="E30" i="19"/>
  <c r="H29" i="19" s="1"/>
  <c r="AT29" i="19"/>
  <c r="AP29" i="19"/>
  <c r="AM29" i="19"/>
  <c r="AD29" i="19"/>
  <c r="AA29" i="19"/>
  <c r="I29" i="19"/>
  <c r="J29" i="19" s="1"/>
  <c r="E29" i="19"/>
  <c r="AT28" i="19"/>
  <c r="AP28" i="19"/>
  <c r="AM28" i="19"/>
  <c r="AD28" i="19"/>
  <c r="AA28" i="19"/>
  <c r="H28" i="19"/>
  <c r="I28" i="19" s="1"/>
  <c r="J28" i="19" s="1"/>
  <c r="E28" i="19"/>
  <c r="H27" i="19" s="1"/>
  <c r="I27" i="19" s="1"/>
  <c r="J27" i="19" s="1"/>
  <c r="AT27" i="19"/>
  <c r="AP27" i="19"/>
  <c r="AM27" i="19"/>
  <c r="AD27" i="19"/>
  <c r="AA27" i="19"/>
  <c r="K15" i="19"/>
  <c r="I5" i="19"/>
  <c r="B44" i="19" s="1"/>
  <c r="AS52" i="19" s="1"/>
  <c r="G5" i="19"/>
  <c r="B42" i="19" s="1"/>
  <c r="I2" i="19"/>
  <c r="B29" i="19" s="1"/>
  <c r="AS30" i="19" s="1"/>
  <c r="G2" i="19"/>
  <c r="B27" i="19" s="1"/>
  <c r="E103" i="18"/>
  <c r="H102" i="18" s="1"/>
  <c r="I102" i="18" s="1"/>
  <c r="J102" i="18" s="1"/>
  <c r="AZ102" i="18"/>
  <c r="AW102" i="18"/>
  <c r="AS102" i="18"/>
  <c r="AG102" i="18"/>
  <c r="E102" i="18"/>
  <c r="AZ101" i="18"/>
  <c r="AW101" i="18"/>
  <c r="AS101" i="18"/>
  <c r="AG101" i="18"/>
  <c r="J101" i="18"/>
  <c r="I101" i="18"/>
  <c r="H101" i="18"/>
  <c r="E101" i="18"/>
  <c r="AZ100" i="18"/>
  <c r="AW100" i="18"/>
  <c r="AS100" i="18"/>
  <c r="AG100" i="18"/>
  <c r="H100" i="18"/>
  <c r="I100" i="18" s="1"/>
  <c r="J100" i="18" s="1"/>
  <c r="E100" i="18"/>
  <c r="H99" i="18" s="1"/>
  <c r="AZ99" i="18"/>
  <c r="AW99" i="18"/>
  <c r="AU99" i="18"/>
  <c r="AS99" i="18"/>
  <c r="AG99" i="18"/>
  <c r="J99" i="18"/>
  <c r="I99" i="18"/>
  <c r="E99" i="18"/>
  <c r="AZ98" i="18"/>
  <c r="AW98" i="18"/>
  <c r="AS98" i="18"/>
  <c r="AG98" i="18"/>
  <c r="H98" i="18"/>
  <c r="I98" i="18" s="1"/>
  <c r="J98" i="18" s="1"/>
  <c r="E98" i="18"/>
  <c r="H97" i="18" s="1"/>
  <c r="I97" i="18" s="1"/>
  <c r="AZ97" i="18"/>
  <c r="AW97" i="18"/>
  <c r="AS97" i="18"/>
  <c r="AG97" i="18"/>
  <c r="J97" i="18"/>
  <c r="E97" i="18"/>
  <c r="AZ96" i="18"/>
  <c r="AW96" i="18"/>
  <c r="AV96" i="18"/>
  <c r="AS96" i="18"/>
  <c r="AG96" i="18"/>
  <c r="H96" i="18"/>
  <c r="I96" i="18" s="1"/>
  <c r="J96" i="18" s="1"/>
  <c r="E96" i="18"/>
  <c r="H95" i="18" s="1"/>
  <c r="AZ95" i="18"/>
  <c r="AW95" i="18"/>
  <c r="AV95" i="18"/>
  <c r="AU95" i="18"/>
  <c r="AS95" i="18"/>
  <c r="AG95" i="18"/>
  <c r="I95" i="18"/>
  <c r="J95" i="18" s="1"/>
  <c r="E95" i="18"/>
  <c r="AZ94" i="18"/>
  <c r="AW94" i="18"/>
  <c r="AV94" i="18"/>
  <c r="AS94" i="18"/>
  <c r="AG94" i="18"/>
  <c r="I94" i="18"/>
  <c r="J94" i="18" s="1"/>
  <c r="H94" i="18"/>
  <c r="E94" i="18"/>
  <c r="AZ93" i="18"/>
  <c r="AW93" i="18"/>
  <c r="AV93" i="18"/>
  <c r="AU93" i="18"/>
  <c r="AS93" i="18"/>
  <c r="AG93" i="18"/>
  <c r="K93" i="18"/>
  <c r="L93" i="18" s="1"/>
  <c r="H93" i="18"/>
  <c r="I93" i="18" s="1"/>
  <c r="J93" i="18" s="1"/>
  <c r="E93" i="18"/>
  <c r="B93" i="18"/>
  <c r="AZ92" i="18"/>
  <c r="AW92" i="18"/>
  <c r="AS92" i="18"/>
  <c r="AG92" i="18"/>
  <c r="I92" i="18"/>
  <c r="J92" i="18" s="1"/>
  <c r="H92" i="18"/>
  <c r="E92" i="18"/>
  <c r="AZ91" i="18"/>
  <c r="AW91" i="18"/>
  <c r="AV91" i="18"/>
  <c r="AS91" i="18"/>
  <c r="AG91" i="18"/>
  <c r="L91" i="18"/>
  <c r="K91" i="18"/>
  <c r="I91" i="18"/>
  <c r="J91" i="18" s="1"/>
  <c r="H91" i="18"/>
  <c r="B91" i="18"/>
  <c r="E87" i="18"/>
  <c r="H86" i="18" s="1"/>
  <c r="I86" i="18" s="1"/>
  <c r="J86" i="18" s="1"/>
  <c r="AW86" i="18"/>
  <c r="AV86" i="18"/>
  <c r="AU86" i="18"/>
  <c r="AS86" i="18"/>
  <c r="AG86" i="18"/>
  <c r="E86" i="18"/>
  <c r="AW85" i="18"/>
  <c r="AV85" i="18"/>
  <c r="AU85" i="18"/>
  <c r="AS85" i="18"/>
  <c r="AG85" i="18"/>
  <c r="R85" i="18"/>
  <c r="K85" i="18"/>
  <c r="L85" i="18" s="1"/>
  <c r="H85" i="18"/>
  <c r="I85" i="18" s="1"/>
  <c r="J85" i="18" s="1"/>
  <c r="E85" i="18"/>
  <c r="AW84" i="18"/>
  <c r="AV84" i="18"/>
  <c r="AS84" i="18"/>
  <c r="AG84" i="18"/>
  <c r="L84" i="18"/>
  <c r="K84" i="18"/>
  <c r="I84" i="18"/>
  <c r="J84" i="18" s="1"/>
  <c r="H84" i="18"/>
  <c r="E84" i="18"/>
  <c r="AW83" i="18"/>
  <c r="AS83" i="18"/>
  <c r="AG83" i="18"/>
  <c r="H83" i="18"/>
  <c r="I83" i="18" s="1"/>
  <c r="J83" i="18" s="1"/>
  <c r="E83" i="18"/>
  <c r="AW82" i="18"/>
  <c r="AV82" i="18"/>
  <c r="AS82" i="18"/>
  <c r="AG82" i="18"/>
  <c r="H82" i="18"/>
  <c r="I82" i="18" s="1"/>
  <c r="J82" i="18" s="1"/>
  <c r="E82" i="18"/>
  <c r="AW81" i="18"/>
  <c r="AV81" i="18"/>
  <c r="AU81" i="18"/>
  <c r="AS81" i="18"/>
  <c r="AG81" i="18"/>
  <c r="I81" i="18"/>
  <c r="J81" i="18" s="1"/>
  <c r="H81" i="18"/>
  <c r="E81" i="18"/>
  <c r="AW80" i="18"/>
  <c r="AV80" i="18"/>
  <c r="AU80" i="18"/>
  <c r="AS80" i="18"/>
  <c r="AG80" i="18"/>
  <c r="K80" i="18"/>
  <c r="L80" i="18" s="1"/>
  <c r="J80" i="18"/>
  <c r="I80" i="18"/>
  <c r="H80" i="18"/>
  <c r="E80" i="18"/>
  <c r="H79" i="18" s="1"/>
  <c r="I79" i="18" s="1"/>
  <c r="J79" i="18" s="1"/>
  <c r="AW79" i="18"/>
  <c r="AV79" i="18"/>
  <c r="AU79" i="18"/>
  <c r="AS79" i="18"/>
  <c r="AG79" i="18"/>
  <c r="L79" i="18"/>
  <c r="K79" i="18"/>
  <c r="E79" i="18"/>
  <c r="AW78" i="18"/>
  <c r="AS78" i="18"/>
  <c r="AG78" i="18"/>
  <c r="H78" i="18"/>
  <c r="I78" i="18" s="1"/>
  <c r="J78" i="18" s="1"/>
  <c r="E78" i="18"/>
  <c r="AW77" i="18"/>
  <c r="AV77" i="18"/>
  <c r="AS77" i="18"/>
  <c r="AG77" i="18"/>
  <c r="H77" i="18"/>
  <c r="I77" i="18" s="1"/>
  <c r="J77" i="18" s="1"/>
  <c r="E77" i="18"/>
  <c r="H76" i="18" s="1"/>
  <c r="I76" i="18" s="1"/>
  <c r="B77" i="18"/>
  <c r="AV102" i="18" s="1"/>
  <c r="AW76" i="18"/>
  <c r="AV76" i="18"/>
  <c r="AU76" i="18"/>
  <c r="AS76" i="18"/>
  <c r="AG76" i="18"/>
  <c r="K76" i="18"/>
  <c r="L76" i="18" s="1"/>
  <c r="J76" i="18"/>
  <c r="E76" i="18"/>
  <c r="AW75" i="18"/>
  <c r="AV75" i="18"/>
  <c r="AU75" i="18"/>
  <c r="AS75" i="18"/>
  <c r="AG75" i="18"/>
  <c r="K75" i="18"/>
  <c r="L75" i="18" s="1"/>
  <c r="H75" i="18"/>
  <c r="I75" i="18" s="1"/>
  <c r="J75" i="18" s="1"/>
  <c r="B75" i="18"/>
  <c r="AU84" i="18" s="1"/>
  <c r="E71" i="18"/>
  <c r="H70" i="18" s="1"/>
  <c r="I70" i="18" s="1"/>
  <c r="J70" i="18" s="1"/>
  <c r="AE70" i="18"/>
  <c r="L70" i="18"/>
  <c r="K70" i="18"/>
  <c r="E70" i="18"/>
  <c r="H69" i="18" s="1"/>
  <c r="I69" i="18" s="1"/>
  <c r="J69" i="18" s="1"/>
  <c r="AE69" i="18"/>
  <c r="L69" i="18"/>
  <c r="K69" i="18"/>
  <c r="E69" i="18"/>
  <c r="H68" i="18" s="1"/>
  <c r="I68" i="18" s="1"/>
  <c r="J68" i="18" s="1"/>
  <c r="AE68" i="18"/>
  <c r="K68" i="18"/>
  <c r="L68" i="18" s="1"/>
  <c r="E68" i="18"/>
  <c r="H67" i="18" s="1"/>
  <c r="I67" i="18" s="1"/>
  <c r="AE67" i="18"/>
  <c r="AD67" i="18"/>
  <c r="R67" i="18"/>
  <c r="K67" i="18"/>
  <c r="L67" i="18" s="1"/>
  <c r="J67" i="18"/>
  <c r="E67" i="18"/>
  <c r="AE66" i="18"/>
  <c r="AD66" i="18"/>
  <c r="AC66" i="18"/>
  <c r="I66" i="18"/>
  <c r="J66" i="18" s="1"/>
  <c r="H66" i="18"/>
  <c r="E66" i="18"/>
  <c r="AE65" i="18"/>
  <c r="AC65" i="18"/>
  <c r="H65" i="18"/>
  <c r="I65" i="18" s="1"/>
  <c r="J65" i="18" s="1"/>
  <c r="E65" i="18"/>
  <c r="H64" i="18" s="1"/>
  <c r="I64" i="18" s="1"/>
  <c r="J64" i="18" s="1"/>
  <c r="AE64" i="18"/>
  <c r="AC64" i="18"/>
  <c r="E64" i="18"/>
  <c r="H63" i="18" s="1"/>
  <c r="I63" i="18" s="1"/>
  <c r="J63" i="18" s="1"/>
  <c r="AE63" i="18"/>
  <c r="E63" i="18"/>
  <c r="H62" i="18" s="1"/>
  <c r="I62" i="18" s="1"/>
  <c r="J62" i="18" s="1"/>
  <c r="AE62" i="18"/>
  <c r="L62" i="18"/>
  <c r="K62" i="18"/>
  <c r="E62" i="18"/>
  <c r="H61" i="18" s="1"/>
  <c r="I61" i="18" s="1"/>
  <c r="J61" i="18" s="1"/>
  <c r="AE61" i="18"/>
  <c r="K61" i="18"/>
  <c r="L61" i="18" s="1"/>
  <c r="E61" i="18"/>
  <c r="B61" i="18"/>
  <c r="AD69" i="18" s="1"/>
  <c r="AE60" i="18"/>
  <c r="K60" i="18"/>
  <c r="L60" i="18" s="1"/>
  <c r="H60" i="18"/>
  <c r="I60" i="18" s="1"/>
  <c r="J60" i="18" s="1"/>
  <c r="E60" i="18"/>
  <c r="H59" i="18" s="1"/>
  <c r="I59" i="18" s="1"/>
  <c r="J59" i="18" s="1"/>
  <c r="AE59" i="18"/>
  <c r="AD59" i="18"/>
  <c r="R59" i="18"/>
  <c r="K59" i="18"/>
  <c r="L59" i="18" s="1"/>
  <c r="O59" i="18" s="1"/>
  <c r="B59" i="18"/>
  <c r="AC67" i="18" s="1"/>
  <c r="E55" i="18"/>
  <c r="AT54" i="18"/>
  <c r="AP54" i="18"/>
  <c r="AA54" i="18"/>
  <c r="H54" i="18"/>
  <c r="I54" i="18" s="1"/>
  <c r="J54" i="18" s="1"/>
  <c r="E54" i="18"/>
  <c r="H53" i="18" s="1"/>
  <c r="AT53" i="18"/>
  <c r="AP53" i="18"/>
  <c r="AA53" i="18"/>
  <c r="I53" i="18"/>
  <c r="J53" i="18" s="1"/>
  <c r="E53" i="18"/>
  <c r="AT52" i="18"/>
  <c r="AP52" i="18"/>
  <c r="AA52" i="18"/>
  <c r="J52" i="18"/>
  <c r="I52" i="18"/>
  <c r="H52" i="18"/>
  <c r="E52" i="18"/>
  <c r="AT51" i="18"/>
  <c r="AS51" i="18"/>
  <c r="AP51" i="18"/>
  <c r="AA51" i="18"/>
  <c r="H51" i="18"/>
  <c r="I51" i="18" s="1"/>
  <c r="J51" i="18" s="1"/>
  <c r="E51" i="18"/>
  <c r="AT50" i="18"/>
  <c r="AP50" i="18"/>
  <c r="AA50" i="18"/>
  <c r="I50" i="18"/>
  <c r="J50" i="18" s="1"/>
  <c r="H50" i="18"/>
  <c r="E50" i="18"/>
  <c r="AT49" i="18"/>
  <c r="AP49" i="18"/>
  <c r="AA49" i="18"/>
  <c r="H49" i="18"/>
  <c r="I49" i="18" s="1"/>
  <c r="J49" i="18" s="1"/>
  <c r="E49" i="18"/>
  <c r="AT48" i="18"/>
  <c r="AP48" i="18"/>
  <c r="AA48" i="18"/>
  <c r="H48" i="18"/>
  <c r="I48" i="18" s="1"/>
  <c r="J48" i="18" s="1"/>
  <c r="E48" i="18"/>
  <c r="H47" i="18" s="1"/>
  <c r="I47" i="18" s="1"/>
  <c r="AT47" i="18"/>
  <c r="AP47" i="18"/>
  <c r="AA47" i="18"/>
  <c r="J47" i="18"/>
  <c r="E47" i="18"/>
  <c r="AT46" i="18"/>
  <c r="AS46" i="18"/>
  <c r="AP46" i="18"/>
  <c r="AA46" i="18"/>
  <c r="H46" i="18"/>
  <c r="I46" i="18" s="1"/>
  <c r="J46" i="18" s="1"/>
  <c r="E46" i="18"/>
  <c r="AT45" i="18"/>
  <c r="AP45" i="18"/>
  <c r="AA45" i="18"/>
  <c r="I45" i="18"/>
  <c r="J45" i="18" s="1"/>
  <c r="H45" i="18"/>
  <c r="E45" i="18"/>
  <c r="B45" i="18"/>
  <c r="AT44" i="18"/>
  <c r="AP44" i="18"/>
  <c r="AA44" i="18"/>
  <c r="H44" i="18"/>
  <c r="I44" i="18" s="1"/>
  <c r="J44" i="18" s="1"/>
  <c r="E44" i="18"/>
  <c r="AT43" i="18"/>
  <c r="AP43" i="18"/>
  <c r="AA43" i="18"/>
  <c r="I43" i="18"/>
  <c r="J43" i="18" s="1"/>
  <c r="H43" i="18"/>
  <c r="E39" i="18"/>
  <c r="AT38" i="18"/>
  <c r="AP38" i="18"/>
  <c r="AM38" i="18"/>
  <c r="AD38" i="18"/>
  <c r="AA38" i="18"/>
  <c r="H38" i="18"/>
  <c r="I38" i="18" s="1"/>
  <c r="J38" i="18" s="1"/>
  <c r="E38" i="18"/>
  <c r="H37" i="18" s="1"/>
  <c r="I37" i="18" s="1"/>
  <c r="J37" i="18" s="1"/>
  <c r="AT37" i="18"/>
  <c r="AP37" i="18"/>
  <c r="AM37" i="18"/>
  <c r="AD37" i="18"/>
  <c r="AA37" i="18"/>
  <c r="E37" i="18"/>
  <c r="AT36" i="18"/>
  <c r="AP36" i="18"/>
  <c r="AM36" i="18"/>
  <c r="AD36" i="18"/>
  <c r="AA36" i="18"/>
  <c r="I36" i="18"/>
  <c r="J36" i="18" s="1"/>
  <c r="H36" i="18"/>
  <c r="E36" i="18"/>
  <c r="AT35" i="18"/>
  <c r="AR35" i="18"/>
  <c r="AP35" i="18"/>
  <c r="AM35" i="18"/>
  <c r="AD35" i="18"/>
  <c r="AA35" i="18"/>
  <c r="I35" i="18"/>
  <c r="J35" i="18" s="1"/>
  <c r="H35" i="18"/>
  <c r="E35" i="18"/>
  <c r="AT34" i="18"/>
  <c r="AP34" i="18"/>
  <c r="AM34" i="18"/>
  <c r="AD34" i="18"/>
  <c r="AA34" i="18"/>
  <c r="I34" i="18"/>
  <c r="J34" i="18" s="1"/>
  <c r="H34" i="18"/>
  <c r="E34" i="18"/>
  <c r="AT33" i="18"/>
  <c r="AR33" i="18"/>
  <c r="AP33" i="18"/>
  <c r="AM33" i="18"/>
  <c r="AD33" i="18"/>
  <c r="AA33" i="18"/>
  <c r="I33" i="18"/>
  <c r="J33" i="18" s="1"/>
  <c r="H33" i="18"/>
  <c r="E33" i="18"/>
  <c r="AT32" i="18"/>
  <c r="AP32" i="18"/>
  <c r="AM32" i="18"/>
  <c r="AD32" i="18"/>
  <c r="AA32" i="18"/>
  <c r="I32" i="18"/>
  <c r="J32" i="18" s="1"/>
  <c r="H32" i="18"/>
  <c r="E32" i="18"/>
  <c r="AT31" i="18"/>
  <c r="AR31" i="18"/>
  <c r="AP31" i="18"/>
  <c r="AM31" i="18"/>
  <c r="AD31" i="18"/>
  <c r="AA31" i="18"/>
  <c r="H31" i="18"/>
  <c r="I31" i="18" s="1"/>
  <c r="J31" i="18" s="1"/>
  <c r="E31" i="18"/>
  <c r="H30" i="18" s="1"/>
  <c r="I30" i="18" s="1"/>
  <c r="J30" i="18" s="1"/>
  <c r="AT30" i="18"/>
  <c r="AP30" i="18"/>
  <c r="AM30" i="18"/>
  <c r="AD30" i="18"/>
  <c r="AA30" i="18"/>
  <c r="E30" i="18"/>
  <c r="AT29" i="18"/>
  <c r="AP29" i="18"/>
  <c r="AM29" i="18"/>
  <c r="AD29" i="18"/>
  <c r="AA29" i="18"/>
  <c r="H29" i="18"/>
  <c r="I29" i="18" s="1"/>
  <c r="J29" i="18" s="1"/>
  <c r="E29" i="18"/>
  <c r="H28" i="18" s="1"/>
  <c r="I28" i="18" s="1"/>
  <c r="J28" i="18" s="1"/>
  <c r="AT28" i="18"/>
  <c r="AP28" i="18"/>
  <c r="AM28" i="18"/>
  <c r="AD28" i="18"/>
  <c r="AA28" i="18"/>
  <c r="K28" i="18"/>
  <c r="L28" i="18" s="1"/>
  <c r="E28" i="18"/>
  <c r="AT27" i="18"/>
  <c r="AP27" i="18"/>
  <c r="AM27" i="18"/>
  <c r="AD27" i="18"/>
  <c r="AA27" i="18"/>
  <c r="H27" i="18"/>
  <c r="I27" i="18" s="1"/>
  <c r="J27" i="18" s="1"/>
  <c r="B27" i="18"/>
  <c r="K37" i="18" s="1"/>
  <c r="L37" i="18" s="1"/>
  <c r="K15" i="18"/>
  <c r="I5" i="18"/>
  <c r="G5" i="18"/>
  <c r="B43" i="18" s="1"/>
  <c r="AR52" i="18" s="1"/>
  <c r="I2" i="18"/>
  <c r="B29" i="18" s="1"/>
  <c r="AS29" i="18" s="1"/>
  <c r="G2" i="18"/>
  <c r="E102" i="17"/>
  <c r="AZ101" i="17"/>
  <c r="AW101" i="17"/>
  <c r="AS101" i="17"/>
  <c r="AG101" i="17"/>
  <c r="I101" i="17"/>
  <c r="J101" i="17" s="1"/>
  <c r="H101" i="17"/>
  <c r="E101" i="17"/>
  <c r="AZ100" i="17"/>
  <c r="AW100" i="17"/>
  <c r="AV100" i="17"/>
  <c r="AS100" i="17"/>
  <c r="AG100" i="17"/>
  <c r="H100" i="17"/>
  <c r="I100" i="17" s="1"/>
  <c r="J100" i="17" s="1"/>
  <c r="E100" i="17"/>
  <c r="H99" i="17" s="1"/>
  <c r="I99" i="17" s="1"/>
  <c r="AZ99" i="17"/>
  <c r="AW99" i="17"/>
  <c r="AU99" i="17"/>
  <c r="AS99" i="17"/>
  <c r="AG99" i="17"/>
  <c r="K99" i="17"/>
  <c r="L99" i="17" s="1"/>
  <c r="J99" i="17"/>
  <c r="E99" i="17"/>
  <c r="AZ98" i="17"/>
  <c r="AW98" i="17"/>
  <c r="AS98" i="17"/>
  <c r="AG98" i="17"/>
  <c r="H98" i="17"/>
  <c r="I98" i="17" s="1"/>
  <c r="J98" i="17" s="1"/>
  <c r="E98" i="17"/>
  <c r="H97" i="17" s="1"/>
  <c r="I97" i="17" s="1"/>
  <c r="AZ97" i="17"/>
  <c r="AW97" i="17"/>
  <c r="AU97" i="17"/>
  <c r="AS97" i="17"/>
  <c r="AG97" i="17"/>
  <c r="R97" i="17"/>
  <c r="K97" i="17"/>
  <c r="L97" i="17" s="1"/>
  <c r="J97" i="17"/>
  <c r="E97" i="17"/>
  <c r="AZ96" i="17"/>
  <c r="AW96" i="17"/>
  <c r="AS96" i="17"/>
  <c r="AG96" i="17"/>
  <c r="H96" i="17"/>
  <c r="I96" i="17" s="1"/>
  <c r="J96" i="17" s="1"/>
  <c r="E96" i="17"/>
  <c r="H95" i="17" s="1"/>
  <c r="I95" i="17" s="1"/>
  <c r="J95" i="17" s="1"/>
  <c r="AZ95" i="17"/>
  <c r="AW95" i="17"/>
  <c r="AU95" i="17"/>
  <c r="AS95" i="17"/>
  <c r="AG95" i="17"/>
  <c r="R95" i="17"/>
  <c r="K95" i="17"/>
  <c r="L95" i="17" s="1"/>
  <c r="E95" i="17"/>
  <c r="AZ94" i="17"/>
  <c r="AW94" i="17"/>
  <c r="AS94" i="17"/>
  <c r="AG94" i="17"/>
  <c r="H94" i="17"/>
  <c r="I94" i="17" s="1"/>
  <c r="J94" i="17" s="1"/>
  <c r="E94" i="17"/>
  <c r="H93" i="17" s="1"/>
  <c r="I93" i="17" s="1"/>
  <c r="J93" i="17" s="1"/>
  <c r="AZ93" i="17"/>
  <c r="AW93" i="17"/>
  <c r="AV93" i="17"/>
  <c r="AU93" i="17"/>
  <c r="AS93" i="17"/>
  <c r="AG93" i="17"/>
  <c r="K93" i="17"/>
  <c r="L93" i="17" s="1"/>
  <c r="E93" i="17"/>
  <c r="AZ92" i="17"/>
  <c r="AW92" i="17"/>
  <c r="AS92" i="17"/>
  <c r="AG92" i="17"/>
  <c r="H92" i="17"/>
  <c r="I92" i="17" s="1"/>
  <c r="J92" i="17" s="1"/>
  <c r="E92" i="17"/>
  <c r="H91" i="17" s="1"/>
  <c r="I91" i="17" s="1"/>
  <c r="J91" i="17" s="1"/>
  <c r="B92" i="17"/>
  <c r="AZ91" i="17"/>
  <c r="AW91" i="17"/>
  <c r="AV91" i="17"/>
  <c r="AS91" i="17"/>
  <c r="AG91" i="17"/>
  <c r="L91" i="17"/>
  <c r="K91" i="17"/>
  <c r="E91" i="17"/>
  <c r="AZ90" i="17"/>
  <c r="AW90" i="17"/>
  <c r="AU90" i="17"/>
  <c r="AS90" i="17"/>
  <c r="AG90" i="17"/>
  <c r="I90" i="17"/>
  <c r="J90" i="17" s="1"/>
  <c r="H90" i="17"/>
  <c r="B90" i="17"/>
  <c r="AU100" i="17" s="1"/>
  <c r="E86" i="17"/>
  <c r="AW85" i="17"/>
  <c r="AV85" i="17"/>
  <c r="AS85" i="17"/>
  <c r="AG85" i="17"/>
  <c r="L85" i="17"/>
  <c r="H85" i="17"/>
  <c r="I85" i="17" s="1"/>
  <c r="J85" i="17" s="1"/>
  <c r="E85" i="17"/>
  <c r="AW84" i="17"/>
  <c r="AS84" i="17"/>
  <c r="AG84" i="17"/>
  <c r="H84" i="17"/>
  <c r="I84" i="17" s="1"/>
  <c r="J84" i="17" s="1"/>
  <c r="E84" i="17"/>
  <c r="AW83" i="17"/>
  <c r="AS83" i="17"/>
  <c r="AG83" i="17"/>
  <c r="I83" i="17"/>
  <c r="J83" i="17" s="1"/>
  <c r="H83" i="17"/>
  <c r="E83" i="17"/>
  <c r="AW82" i="17"/>
  <c r="AU82" i="17"/>
  <c r="AS82" i="17"/>
  <c r="AG82" i="17"/>
  <c r="J82" i="17"/>
  <c r="I82" i="17"/>
  <c r="H82" i="17"/>
  <c r="E82" i="17"/>
  <c r="AW81" i="17"/>
  <c r="AV81" i="17"/>
  <c r="AS81" i="17"/>
  <c r="AG81" i="17"/>
  <c r="K81" i="17"/>
  <c r="L81" i="17" s="1"/>
  <c r="H81" i="17"/>
  <c r="I81" i="17" s="1"/>
  <c r="J81" i="17" s="1"/>
  <c r="E81" i="17"/>
  <c r="AW80" i="17"/>
  <c r="AV80" i="17"/>
  <c r="AS80" i="17"/>
  <c r="AG80" i="17"/>
  <c r="H80" i="17"/>
  <c r="I80" i="17" s="1"/>
  <c r="J80" i="17" s="1"/>
  <c r="E80" i="17"/>
  <c r="AW79" i="17"/>
  <c r="AS79" i="17"/>
  <c r="AG79" i="17"/>
  <c r="H79" i="17"/>
  <c r="I79" i="17" s="1"/>
  <c r="J79" i="17" s="1"/>
  <c r="E79" i="17"/>
  <c r="H78" i="17" s="1"/>
  <c r="I78" i="17" s="1"/>
  <c r="J78" i="17" s="1"/>
  <c r="AW78" i="17"/>
  <c r="AS78" i="17"/>
  <c r="AG78" i="17"/>
  <c r="E78" i="17"/>
  <c r="AW77" i="17"/>
  <c r="AU77" i="17"/>
  <c r="AS77" i="17"/>
  <c r="AG77" i="17"/>
  <c r="J77" i="17"/>
  <c r="I77" i="17"/>
  <c r="H77" i="17"/>
  <c r="E77" i="17"/>
  <c r="AW76" i="17"/>
  <c r="AV76" i="17"/>
  <c r="AS76" i="17"/>
  <c r="AG76" i="17"/>
  <c r="K76" i="17"/>
  <c r="L76" i="17" s="1"/>
  <c r="J76" i="17"/>
  <c r="I76" i="17"/>
  <c r="H76" i="17"/>
  <c r="E76" i="17"/>
  <c r="B76" i="17"/>
  <c r="AV98" i="17" s="1"/>
  <c r="AW75" i="17"/>
  <c r="AS75" i="17"/>
  <c r="AG75" i="17"/>
  <c r="H75" i="17"/>
  <c r="I75" i="17" s="1"/>
  <c r="J75" i="17" s="1"/>
  <c r="E75" i="17"/>
  <c r="AW74" i="17"/>
  <c r="AS74" i="17"/>
  <c r="AG74" i="17"/>
  <c r="H74" i="17"/>
  <c r="I74" i="17" s="1"/>
  <c r="J74" i="17" s="1"/>
  <c r="B74" i="17"/>
  <c r="K85" i="17" s="1"/>
  <c r="E70" i="17"/>
  <c r="AE69" i="17"/>
  <c r="AD69" i="17"/>
  <c r="I69" i="17"/>
  <c r="J69" i="17" s="1"/>
  <c r="H69" i="17"/>
  <c r="E69" i="17"/>
  <c r="AE68" i="17"/>
  <c r="I68" i="17"/>
  <c r="J68" i="17" s="1"/>
  <c r="H68" i="17"/>
  <c r="E68" i="17"/>
  <c r="AE67" i="17"/>
  <c r="H67" i="17"/>
  <c r="I67" i="17" s="1"/>
  <c r="J67" i="17" s="1"/>
  <c r="E67" i="17"/>
  <c r="H66" i="17" s="1"/>
  <c r="I66" i="17" s="1"/>
  <c r="J66" i="17" s="1"/>
  <c r="AE66" i="17"/>
  <c r="E66" i="17"/>
  <c r="H65" i="17" s="1"/>
  <c r="I65" i="17" s="1"/>
  <c r="J65" i="17" s="1"/>
  <c r="AE65" i="17"/>
  <c r="E65" i="17"/>
  <c r="H64" i="17" s="1"/>
  <c r="I64" i="17" s="1"/>
  <c r="J64" i="17" s="1"/>
  <c r="AE64" i="17"/>
  <c r="E64" i="17"/>
  <c r="AE63" i="17"/>
  <c r="AD63" i="17"/>
  <c r="J63" i="17"/>
  <c r="I63" i="17"/>
  <c r="H63" i="17"/>
  <c r="E63" i="17"/>
  <c r="AE62" i="17"/>
  <c r="AD62" i="17"/>
  <c r="J62" i="17"/>
  <c r="I62" i="17"/>
  <c r="H62" i="17"/>
  <c r="E62" i="17"/>
  <c r="AE61" i="17"/>
  <c r="AD61" i="17"/>
  <c r="I61" i="17"/>
  <c r="J61" i="17" s="1"/>
  <c r="H61" i="17"/>
  <c r="E61" i="17"/>
  <c r="AE60" i="17"/>
  <c r="AD60" i="17"/>
  <c r="H60" i="17"/>
  <c r="I60" i="17" s="1"/>
  <c r="J60" i="17" s="1"/>
  <c r="E60" i="17"/>
  <c r="B60" i="17"/>
  <c r="AD64" i="17" s="1"/>
  <c r="AE59" i="17"/>
  <c r="AD59" i="17"/>
  <c r="H59" i="17"/>
  <c r="I59" i="17" s="1"/>
  <c r="J59" i="17" s="1"/>
  <c r="E59" i="17"/>
  <c r="H58" i="17" s="1"/>
  <c r="I58" i="17" s="1"/>
  <c r="J58" i="17" s="1"/>
  <c r="AE58" i="17"/>
  <c r="B58" i="17"/>
  <c r="AC68" i="17" s="1"/>
  <c r="E54" i="17"/>
  <c r="H53" i="17" s="1"/>
  <c r="I53" i="17" s="1"/>
  <c r="AT53" i="17"/>
  <c r="AR53" i="17"/>
  <c r="AP53" i="17"/>
  <c r="AA53" i="17"/>
  <c r="J53" i="17"/>
  <c r="E53" i="17"/>
  <c r="H52" i="17" s="1"/>
  <c r="I52" i="17" s="1"/>
  <c r="J52" i="17" s="1"/>
  <c r="AT52" i="17"/>
  <c r="AP52" i="17"/>
  <c r="AA52" i="17"/>
  <c r="E52" i="17"/>
  <c r="AT51" i="17"/>
  <c r="AP51" i="17"/>
  <c r="AA51" i="17"/>
  <c r="H51" i="17"/>
  <c r="I51" i="17" s="1"/>
  <c r="J51" i="17" s="1"/>
  <c r="E51" i="17"/>
  <c r="AT50" i="17"/>
  <c r="AP50" i="17"/>
  <c r="AA50" i="17"/>
  <c r="H50" i="17"/>
  <c r="I50" i="17" s="1"/>
  <c r="J50" i="17" s="1"/>
  <c r="E50" i="17"/>
  <c r="AT49" i="17"/>
  <c r="AP49" i="17"/>
  <c r="AA49" i="17"/>
  <c r="I49" i="17"/>
  <c r="J49" i="17" s="1"/>
  <c r="H49" i="17"/>
  <c r="E49" i="17"/>
  <c r="AT48" i="17"/>
  <c r="AR48" i="17"/>
  <c r="AP48" i="17"/>
  <c r="AA48" i="17"/>
  <c r="J48" i="17"/>
  <c r="I48" i="17"/>
  <c r="H48" i="17"/>
  <c r="E48" i="17"/>
  <c r="AT47" i="17"/>
  <c r="AP47" i="17"/>
  <c r="AA47" i="17"/>
  <c r="K47" i="17"/>
  <c r="L47" i="17" s="1"/>
  <c r="H47" i="17"/>
  <c r="I47" i="17" s="1"/>
  <c r="J47" i="17" s="1"/>
  <c r="E47" i="17"/>
  <c r="AT46" i="17"/>
  <c r="AP46" i="17"/>
  <c r="AA46" i="17"/>
  <c r="H46" i="17"/>
  <c r="I46" i="17" s="1"/>
  <c r="J46" i="17" s="1"/>
  <c r="E46" i="17"/>
  <c r="H45" i="17" s="1"/>
  <c r="I45" i="17" s="1"/>
  <c r="J45" i="17" s="1"/>
  <c r="AT45" i="17"/>
  <c r="AP45" i="17"/>
  <c r="AA45" i="17"/>
  <c r="E45" i="17"/>
  <c r="AT44" i="17"/>
  <c r="AP44" i="17"/>
  <c r="AA44" i="17"/>
  <c r="I44" i="17"/>
  <c r="J44" i="17" s="1"/>
  <c r="H44" i="17"/>
  <c r="E44" i="17"/>
  <c r="AT43" i="17"/>
  <c r="AP43" i="17"/>
  <c r="AA43" i="17"/>
  <c r="K43" i="17"/>
  <c r="L43" i="17" s="1"/>
  <c r="H43" i="17"/>
  <c r="I43" i="17" s="1"/>
  <c r="J43" i="17" s="1"/>
  <c r="E43" i="17"/>
  <c r="AT42" i="17"/>
  <c r="AP42" i="17"/>
  <c r="AA42" i="17"/>
  <c r="I42" i="17"/>
  <c r="J42" i="17" s="1"/>
  <c r="H42" i="17"/>
  <c r="E39" i="17"/>
  <c r="H38" i="17" s="1"/>
  <c r="I38" i="17" s="1"/>
  <c r="J38" i="17" s="1"/>
  <c r="AT38" i="17"/>
  <c r="AP38" i="17"/>
  <c r="AM38" i="17"/>
  <c r="AD38" i="17"/>
  <c r="AA38" i="17"/>
  <c r="K38" i="17"/>
  <c r="L38" i="17" s="1"/>
  <c r="E38" i="17"/>
  <c r="AT37" i="17"/>
  <c r="AP37" i="17"/>
  <c r="AM37" i="17"/>
  <c r="AD37" i="17"/>
  <c r="AA37" i="17"/>
  <c r="I37" i="17"/>
  <c r="J37" i="17" s="1"/>
  <c r="H37" i="17"/>
  <c r="E37" i="17"/>
  <c r="H36" i="17" s="1"/>
  <c r="I36" i="17" s="1"/>
  <c r="J36" i="17" s="1"/>
  <c r="AT36" i="17"/>
  <c r="AR36" i="17"/>
  <c r="AP36" i="17"/>
  <c r="AM36" i="17"/>
  <c r="AD36" i="17"/>
  <c r="AA36" i="17"/>
  <c r="E36" i="17"/>
  <c r="AT35" i="17"/>
  <c r="AP35" i="17"/>
  <c r="AM35" i="17"/>
  <c r="AD35" i="17"/>
  <c r="AA35" i="17"/>
  <c r="I35" i="17"/>
  <c r="J35" i="17" s="1"/>
  <c r="H35" i="17"/>
  <c r="E35" i="17"/>
  <c r="H34" i="17" s="1"/>
  <c r="I34" i="17" s="1"/>
  <c r="J34" i="17" s="1"/>
  <c r="AT34" i="17"/>
  <c r="AR34" i="17"/>
  <c r="AP34" i="17"/>
  <c r="AM34" i="17"/>
  <c r="AD34" i="17"/>
  <c r="AA34" i="17"/>
  <c r="E34" i="17"/>
  <c r="AT33" i="17"/>
  <c r="AP33" i="17"/>
  <c r="AM33" i="17"/>
  <c r="AD33" i="17"/>
  <c r="AA33" i="17"/>
  <c r="I33" i="17"/>
  <c r="J33" i="17" s="1"/>
  <c r="H33" i="17"/>
  <c r="E33" i="17"/>
  <c r="H32" i="17" s="1"/>
  <c r="I32" i="17" s="1"/>
  <c r="J32" i="17" s="1"/>
  <c r="AT32" i="17"/>
  <c r="AP32" i="17"/>
  <c r="AM32" i="17"/>
  <c r="AD32" i="17"/>
  <c r="AA32" i="17"/>
  <c r="E32" i="17"/>
  <c r="AT31" i="17"/>
  <c r="AP31" i="17"/>
  <c r="AM31" i="17"/>
  <c r="AD31" i="17"/>
  <c r="AA31" i="17"/>
  <c r="J31" i="17"/>
  <c r="I31" i="17"/>
  <c r="H31" i="17"/>
  <c r="E31" i="17"/>
  <c r="AT30" i="17"/>
  <c r="AP30" i="17"/>
  <c r="AM30" i="17"/>
  <c r="AD30" i="17"/>
  <c r="AA30" i="17"/>
  <c r="H30" i="17"/>
  <c r="I30" i="17" s="1"/>
  <c r="J30" i="17" s="1"/>
  <c r="E30" i="17"/>
  <c r="H29" i="17" s="1"/>
  <c r="I29" i="17" s="1"/>
  <c r="AT29" i="17"/>
  <c r="AP29" i="17"/>
  <c r="AM29" i="17"/>
  <c r="AD29" i="17"/>
  <c r="AA29" i="17"/>
  <c r="J29" i="17"/>
  <c r="E29" i="17"/>
  <c r="AT28" i="17"/>
  <c r="AP28" i="17"/>
  <c r="AM28" i="17"/>
  <c r="AD28" i="17"/>
  <c r="AA28" i="17"/>
  <c r="H28" i="17"/>
  <c r="I28" i="17" s="1"/>
  <c r="J28" i="17" s="1"/>
  <c r="E28" i="17"/>
  <c r="H27" i="17" s="1"/>
  <c r="I27" i="17" s="1"/>
  <c r="J27" i="17" s="1"/>
  <c r="AT27" i="17"/>
  <c r="AP27" i="17"/>
  <c r="AM27" i="17"/>
  <c r="AD27" i="17"/>
  <c r="AA27" i="17"/>
  <c r="K15" i="17"/>
  <c r="I5" i="17"/>
  <c r="B44" i="17" s="1"/>
  <c r="AS47" i="17" s="1"/>
  <c r="G5" i="17"/>
  <c r="B42" i="17" s="1"/>
  <c r="I2" i="17"/>
  <c r="B29" i="17" s="1"/>
  <c r="G2" i="17"/>
  <c r="B27" i="17" s="1"/>
  <c r="E102" i="16"/>
  <c r="H101" i="16" s="1"/>
  <c r="I101" i="16" s="1"/>
  <c r="J101" i="16" s="1"/>
  <c r="AZ101" i="16"/>
  <c r="AW101" i="16"/>
  <c r="AV101" i="16"/>
  <c r="AS101" i="16"/>
  <c r="AG101" i="16"/>
  <c r="L101" i="16"/>
  <c r="K101" i="16"/>
  <c r="E101" i="16"/>
  <c r="AZ100" i="16"/>
  <c r="AW100" i="16"/>
  <c r="AS100" i="16"/>
  <c r="AG100" i="16"/>
  <c r="J100" i="16"/>
  <c r="I100" i="16"/>
  <c r="H100" i="16"/>
  <c r="E100" i="16"/>
  <c r="AZ99" i="16"/>
  <c r="AW99" i="16"/>
  <c r="AS99" i="16"/>
  <c r="AG99" i="16"/>
  <c r="H99" i="16"/>
  <c r="I99" i="16" s="1"/>
  <c r="J99" i="16" s="1"/>
  <c r="E99" i="16"/>
  <c r="H98" i="16" s="1"/>
  <c r="I98" i="16" s="1"/>
  <c r="J98" i="16" s="1"/>
  <c r="AZ98" i="16"/>
  <c r="AW98" i="16"/>
  <c r="AU98" i="16"/>
  <c r="AS98" i="16"/>
  <c r="AG98" i="16"/>
  <c r="E98" i="16"/>
  <c r="AZ97" i="16"/>
  <c r="AW97" i="16"/>
  <c r="AS97" i="16"/>
  <c r="AG97" i="16"/>
  <c r="H97" i="16"/>
  <c r="I97" i="16" s="1"/>
  <c r="J97" i="16" s="1"/>
  <c r="E97" i="16"/>
  <c r="H96" i="16" s="1"/>
  <c r="I96" i="16" s="1"/>
  <c r="AZ96" i="16"/>
  <c r="AW96" i="16"/>
  <c r="AU96" i="16"/>
  <c r="AS96" i="16"/>
  <c r="AG96" i="16"/>
  <c r="J96" i="16"/>
  <c r="E96" i="16"/>
  <c r="AZ95" i="16"/>
  <c r="AW95" i="16"/>
  <c r="AS95" i="16"/>
  <c r="AG95" i="16"/>
  <c r="H95" i="16"/>
  <c r="I95" i="16" s="1"/>
  <c r="J95" i="16" s="1"/>
  <c r="E95" i="16"/>
  <c r="H94" i="16" s="1"/>
  <c r="I94" i="16" s="1"/>
  <c r="J94" i="16" s="1"/>
  <c r="AZ94" i="16"/>
  <c r="AW94" i="16"/>
  <c r="AU94" i="16"/>
  <c r="AS94" i="16"/>
  <c r="AG94" i="16"/>
  <c r="R94" i="16"/>
  <c r="K94" i="16"/>
  <c r="L94" i="16" s="1"/>
  <c r="E94" i="16"/>
  <c r="AZ93" i="16"/>
  <c r="AW93" i="16"/>
  <c r="AS93" i="16"/>
  <c r="AG93" i="16"/>
  <c r="H93" i="16"/>
  <c r="I93" i="16" s="1"/>
  <c r="J93" i="16" s="1"/>
  <c r="E93" i="16"/>
  <c r="H92" i="16" s="1"/>
  <c r="I92" i="16" s="1"/>
  <c r="J92" i="16" s="1"/>
  <c r="AZ92" i="16"/>
  <c r="AW92" i="16"/>
  <c r="AV92" i="16"/>
  <c r="AU92" i="16"/>
  <c r="AS92" i="16"/>
  <c r="AG92" i="16"/>
  <c r="K92" i="16"/>
  <c r="L92" i="16" s="1"/>
  <c r="E92" i="16"/>
  <c r="B92" i="16"/>
  <c r="AZ91" i="16"/>
  <c r="AW91" i="16"/>
  <c r="AS91" i="16"/>
  <c r="AG91" i="16"/>
  <c r="I91" i="16"/>
  <c r="J91" i="16" s="1"/>
  <c r="H91" i="16"/>
  <c r="E91" i="16"/>
  <c r="H90" i="16" s="1"/>
  <c r="I90" i="16" s="1"/>
  <c r="J90" i="16" s="1"/>
  <c r="AZ90" i="16"/>
  <c r="AW90" i="16"/>
  <c r="AV90" i="16"/>
  <c r="AS90" i="16"/>
  <c r="AG90" i="16"/>
  <c r="L90" i="16"/>
  <c r="K90" i="16"/>
  <c r="B90" i="16"/>
  <c r="AU101" i="16" s="1"/>
  <c r="E86" i="16"/>
  <c r="H85" i="16" s="1"/>
  <c r="AW85" i="16"/>
  <c r="AS85" i="16"/>
  <c r="AG85" i="16"/>
  <c r="I85" i="16"/>
  <c r="J85" i="16" s="1"/>
  <c r="E85" i="16"/>
  <c r="AW84" i="16"/>
  <c r="AU84" i="16"/>
  <c r="AS84" i="16"/>
  <c r="AG84" i="16"/>
  <c r="K84" i="16"/>
  <c r="L84" i="16" s="1"/>
  <c r="H84" i="16"/>
  <c r="I84" i="16" s="1"/>
  <c r="J84" i="16" s="1"/>
  <c r="E84" i="16"/>
  <c r="AW83" i="16"/>
  <c r="AV83" i="16"/>
  <c r="AS83" i="16"/>
  <c r="AG83" i="16"/>
  <c r="L83" i="16"/>
  <c r="K83" i="16"/>
  <c r="I83" i="16"/>
  <c r="J83" i="16" s="1"/>
  <c r="H83" i="16"/>
  <c r="E83" i="16"/>
  <c r="AW82" i="16"/>
  <c r="AS82" i="16"/>
  <c r="AG82" i="16"/>
  <c r="H82" i="16"/>
  <c r="I82" i="16" s="1"/>
  <c r="J82" i="16" s="1"/>
  <c r="E82" i="16"/>
  <c r="H81" i="16" s="1"/>
  <c r="I81" i="16" s="1"/>
  <c r="J81" i="16" s="1"/>
  <c r="AW81" i="16"/>
  <c r="AS81" i="16"/>
  <c r="AG81" i="16"/>
  <c r="E81" i="16"/>
  <c r="AW80" i="16"/>
  <c r="AU80" i="16"/>
  <c r="AS80" i="16"/>
  <c r="AG80" i="16"/>
  <c r="I80" i="16"/>
  <c r="J80" i="16" s="1"/>
  <c r="H80" i="16"/>
  <c r="E80" i="16"/>
  <c r="AW79" i="16"/>
  <c r="AU79" i="16"/>
  <c r="AS79" i="16"/>
  <c r="AG79" i="16"/>
  <c r="R79" i="16"/>
  <c r="K79" i="16"/>
  <c r="L79" i="16" s="1"/>
  <c r="J79" i="16"/>
  <c r="I79" i="16"/>
  <c r="H79" i="16"/>
  <c r="E79" i="16"/>
  <c r="H78" i="16" s="1"/>
  <c r="I78" i="16" s="1"/>
  <c r="J78" i="16" s="1"/>
  <c r="AW78" i="16"/>
  <c r="AV78" i="16"/>
  <c r="AU78" i="16"/>
  <c r="AS78" i="16"/>
  <c r="AG78" i="16"/>
  <c r="L78" i="16"/>
  <c r="K78" i="16"/>
  <c r="E78" i="16"/>
  <c r="AW77" i="16"/>
  <c r="AU77" i="16"/>
  <c r="AS77" i="16"/>
  <c r="AG77" i="16"/>
  <c r="L77" i="16"/>
  <c r="R77" i="16" s="1"/>
  <c r="K77" i="16"/>
  <c r="H77" i="16"/>
  <c r="I77" i="16" s="1"/>
  <c r="J77" i="16" s="1"/>
  <c r="E77" i="16"/>
  <c r="H76" i="16" s="1"/>
  <c r="I76" i="16" s="1"/>
  <c r="J76" i="16" s="1"/>
  <c r="AW76" i="16"/>
  <c r="AV76" i="16"/>
  <c r="AS76" i="16"/>
  <c r="AG76" i="16"/>
  <c r="K76" i="16"/>
  <c r="L76" i="16" s="1"/>
  <c r="E76" i="16"/>
  <c r="H75" i="16" s="1"/>
  <c r="I75" i="16" s="1"/>
  <c r="B76" i="16"/>
  <c r="AV99" i="16" s="1"/>
  <c r="AW75" i="16"/>
  <c r="AV75" i="16"/>
  <c r="AU75" i="16"/>
  <c r="AS75" i="16"/>
  <c r="AG75" i="16"/>
  <c r="R75" i="16"/>
  <c r="K75" i="16"/>
  <c r="L75" i="16" s="1"/>
  <c r="J75" i="16"/>
  <c r="E75" i="16"/>
  <c r="AW74" i="16"/>
  <c r="AV74" i="16"/>
  <c r="AU74" i="16"/>
  <c r="AS74" i="16"/>
  <c r="AG74" i="16"/>
  <c r="K74" i="16"/>
  <c r="L74" i="16" s="1"/>
  <c r="H74" i="16"/>
  <c r="I74" i="16" s="1"/>
  <c r="J74" i="16" s="1"/>
  <c r="B74" i="16"/>
  <c r="AU83" i="16" s="1"/>
  <c r="E70" i="16"/>
  <c r="H69" i="16" s="1"/>
  <c r="I69" i="16" s="1"/>
  <c r="J69" i="16" s="1"/>
  <c r="AE69" i="16"/>
  <c r="L69" i="16"/>
  <c r="K69" i="16"/>
  <c r="E69" i="16"/>
  <c r="H68" i="16" s="1"/>
  <c r="I68" i="16" s="1"/>
  <c r="J68" i="16" s="1"/>
  <c r="AE68" i="16"/>
  <c r="L68" i="16"/>
  <c r="K68" i="16"/>
  <c r="E68" i="16"/>
  <c r="AE67" i="16"/>
  <c r="K67" i="16"/>
  <c r="L67" i="16" s="1"/>
  <c r="H67" i="16"/>
  <c r="I67" i="16" s="1"/>
  <c r="J67" i="16" s="1"/>
  <c r="E67" i="16"/>
  <c r="AE66" i="16"/>
  <c r="AD66" i="16"/>
  <c r="J66" i="16"/>
  <c r="I66" i="16"/>
  <c r="H66" i="16"/>
  <c r="E66" i="16"/>
  <c r="AE65" i="16"/>
  <c r="AD65" i="16"/>
  <c r="AC65" i="16"/>
  <c r="I65" i="16"/>
  <c r="J65" i="16" s="1"/>
  <c r="H65" i="16"/>
  <c r="E65" i="16"/>
  <c r="AE64" i="16"/>
  <c r="AC64" i="16"/>
  <c r="H64" i="16"/>
  <c r="I64" i="16" s="1"/>
  <c r="J64" i="16" s="1"/>
  <c r="E64" i="16"/>
  <c r="H63" i="16" s="1"/>
  <c r="I63" i="16" s="1"/>
  <c r="J63" i="16" s="1"/>
  <c r="AE63" i="16"/>
  <c r="E63" i="16"/>
  <c r="H62" i="16" s="1"/>
  <c r="I62" i="16" s="1"/>
  <c r="J62" i="16" s="1"/>
  <c r="AE62" i="16"/>
  <c r="E62" i="16"/>
  <c r="H61" i="16" s="1"/>
  <c r="I61" i="16" s="1"/>
  <c r="J61" i="16" s="1"/>
  <c r="AE61" i="16"/>
  <c r="L61" i="16"/>
  <c r="K61" i="16"/>
  <c r="E61" i="16"/>
  <c r="AE60" i="16"/>
  <c r="K60" i="16"/>
  <c r="L60" i="16" s="1"/>
  <c r="H60" i="16"/>
  <c r="I60" i="16" s="1"/>
  <c r="J60" i="16" s="1"/>
  <c r="E60" i="16"/>
  <c r="B60" i="16"/>
  <c r="AD68" i="16" s="1"/>
  <c r="AE59" i="16"/>
  <c r="K59" i="16"/>
  <c r="L59" i="16" s="1"/>
  <c r="H59" i="16"/>
  <c r="I59" i="16" s="1"/>
  <c r="J59" i="16" s="1"/>
  <c r="E59" i="16"/>
  <c r="AE58" i="16"/>
  <c r="AD58" i="16"/>
  <c r="J58" i="16"/>
  <c r="I58" i="16"/>
  <c r="H58" i="16"/>
  <c r="B58" i="16"/>
  <c r="AC66" i="16" s="1"/>
  <c r="E54" i="16"/>
  <c r="AT53" i="16"/>
  <c r="AP53" i="16"/>
  <c r="AA53" i="16"/>
  <c r="H53" i="16"/>
  <c r="I53" i="16" s="1"/>
  <c r="J53" i="16" s="1"/>
  <c r="E53" i="16"/>
  <c r="H52" i="16" s="1"/>
  <c r="I52" i="16" s="1"/>
  <c r="J52" i="16" s="1"/>
  <c r="AT52" i="16"/>
  <c r="AP52" i="16"/>
  <c r="AA52" i="16"/>
  <c r="E52" i="16"/>
  <c r="AT51" i="16"/>
  <c r="AP51" i="16"/>
  <c r="AA51" i="16"/>
  <c r="J51" i="16"/>
  <c r="I51" i="16"/>
  <c r="H51" i="16"/>
  <c r="E51" i="16"/>
  <c r="AT50" i="16"/>
  <c r="AP50" i="16"/>
  <c r="AA50" i="16"/>
  <c r="H50" i="16"/>
  <c r="I50" i="16" s="1"/>
  <c r="J50" i="16" s="1"/>
  <c r="E50" i="16"/>
  <c r="AT49" i="16"/>
  <c r="AP49" i="16"/>
  <c r="AA49" i="16"/>
  <c r="I49" i="16"/>
  <c r="J49" i="16" s="1"/>
  <c r="H49" i="16"/>
  <c r="E49" i="16"/>
  <c r="AT48" i="16"/>
  <c r="AP48" i="16"/>
  <c r="AA48" i="16"/>
  <c r="H48" i="16"/>
  <c r="I48" i="16" s="1"/>
  <c r="J48" i="16" s="1"/>
  <c r="E48" i="16"/>
  <c r="AT47" i="16"/>
  <c r="AP47" i="16"/>
  <c r="AA47" i="16"/>
  <c r="H47" i="16"/>
  <c r="I47" i="16" s="1"/>
  <c r="J47" i="16" s="1"/>
  <c r="E47" i="16"/>
  <c r="H46" i="16" s="1"/>
  <c r="I46" i="16" s="1"/>
  <c r="AT46" i="16"/>
  <c r="AP46" i="16"/>
  <c r="AA46" i="16"/>
  <c r="J46" i="16"/>
  <c r="E46" i="16"/>
  <c r="AT45" i="16"/>
  <c r="AP45" i="16"/>
  <c r="AA45" i="16"/>
  <c r="H45" i="16"/>
  <c r="I45" i="16" s="1"/>
  <c r="J45" i="16" s="1"/>
  <c r="E45" i="16"/>
  <c r="AT44" i="16"/>
  <c r="AP44" i="16"/>
  <c r="AA44" i="16"/>
  <c r="I44" i="16"/>
  <c r="J44" i="16" s="1"/>
  <c r="H44" i="16"/>
  <c r="E44" i="16"/>
  <c r="B44" i="16"/>
  <c r="AS50" i="16" s="1"/>
  <c r="AT43" i="16"/>
  <c r="AP43" i="16"/>
  <c r="AA43" i="16"/>
  <c r="H43" i="16"/>
  <c r="I43" i="16" s="1"/>
  <c r="J43" i="16" s="1"/>
  <c r="E43" i="16"/>
  <c r="AT42" i="16"/>
  <c r="AP42" i="16"/>
  <c r="AA42" i="16"/>
  <c r="I42" i="16"/>
  <c r="J42" i="16" s="1"/>
  <c r="H42" i="16"/>
  <c r="E39" i="16"/>
  <c r="AT38" i="16"/>
  <c r="AP38" i="16"/>
  <c r="AM38" i="16"/>
  <c r="AD38" i="16"/>
  <c r="AA38" i="16"/>
  <c r="H38" i="16"/>
  <c r="I38" i="16" s="1"/>
  <c r="J38" i="16" s="1"/>
  <c r="E38" i="16"/>
  <c r="H37" i="16" s="1"/>
  <c r="I37" i="16" s="1"/>
  <c r="J37" i="16" s="1"/>
  <c r="AT37" i="16"/>
  <c r="AP37" i="16"/>
  <c r="AM37" i="16"/>
  <c r="AD37" i="16"/>
  <c r="AA37" i="16"/>
  <c r="L37" i="16"/>
  <c r="E37" i="16"/>
  <c r="AT36" i="16"/>
  <c r="AP36" i="16"/>
  <c r="AM36" i="16"/>
  <c r="AD36" i="16"/>
  <c r="AA36" i="16"/>
  <c r="I36" i="16"/>
  <c r="J36" i="16" s="1"/>
  <c r="H36" i="16"/>
  <c r="E36" i="16"/>
  <c r="H35" i="16" s="1"/>
  <c r="I35" i="16" s="1"/>
  <c r="J35" i="16" s="1"/>
  <c r="AT35" i="16"/>
  <c r="AR35" i="16"/>
  <c r="AP35" i="16"/>
  <c r="AM35" i="16"/>
  <c r="AD35" i="16"/>
  <c r="AA35" i="16"/>
  <c r="E35" i="16"/>
  <c r="AT34" i="16"/>
  <c r="AP34" i="16"/>
  <c r="AM34" i="16"/>
  <c r="AD34" i="16"/>
  <c r="AA34" i="16"/>
  <c r="I34" i="16"/>
  <c r="J34" i="16" s="1"/>
  <c r="H34" i="16"/>
  <c r="E34" i="16"/>
  <c r="H33" i="16" s="1"/>
  <c r="I33" i="16" s="1"/>
  <c r="J33" i="16" s="1"/>
  <c r="AT33" i="16"/>
  <c r="AR33" i="16"/>
  <c r="AP33" i="16"/>
  <c r="AM33" i="16"/>
  <c r="AD33" i="16"/>
  <c r="AA33" i="16"/>
  <c r="E33" i="16"/>
  <c r="AT32" i="16"/>
  <c r="AP32" i="16"/>
  <c r="AM32" i="16"/>
  <c r="AD32" i="16"/>
  <c r="AA32" i="16"/>
  <c r="I32" i="16"/>
  <c r="J32" i="16" s="1"/>
  <c r="H32" i="16"/>
  <c r="E32" i="16"/>
  <c r="AT31" i="16"/>
  <c r="AR31" i="16"/>
  <c r="AP31" i="16"/>
  <c r="AM31" i="16"/>
  <c r="AD31" i="16"/>
  <c r="AA31" i="16"/>
  <c r="H31" i="16"/>
  <c r="I31" i="16" s="1"/>
  <c r="J31" i="16" s="1"/>
  <c r="E31" i="16"/>
  <c r="H30" i="16" s="1"/>
  <c r="I30" i="16" s="1"/>
  <c r="J30" i="16" s="1"/>
  <c r="AT30" i="16"/>
  <c r="AP30" i="16"/>
  <c r="AM30" i="16"/>
  <c r="AD30" i="16"/>
  <c r="AA30" i="16"/>
  <c r="E30" i="16"/>
  <c r="AT29" i="16"/>
  <c r="AS29" i="16"/>
  <c r="AP29" i="16"/>
  <c r="AM29" i="16"/>
  <c r="AD29" i="16"/>
  <c r="AA29" i="16"/>
  <c r="H29" i="16"/>
  <c r="I29" i="16" s="1"/>
  <c r="J29" i="16" s="1"/>
  <c r="E29" i="16"/>
  <c r="H28" i="16" s="1"/>
  <c r="I28" i="16" s="1"/>
  <c r="J28" i="16" s="1"/>
  <c r="AT28" i="16"/>
  <c r="AP28" i="16"/>
  <c r="AM28" i="16"/>
  <c r="AD28" i="16"/>
  <c r="AA28" i="16"/>
  <c r="K28" i="16"/>
  <c r="L28" i="16" s="1"/>
  <c r="E28" i="16"/>
  <c r="AT27" i="16"/>
  <c r="AP27" i="16"/>
  <c r="AM27" i="16"/>
  <c r="AD27" i="16"/>
  <c r="AA27" i="16"/>
  <c r="H27" i="16"/>
  <c r="I27" i="16" s="1"/>
  <c r="J27" i="16" s="1"/>
  <c r="B27" i="16"/>
  <c r="K37" i="16" s="1"/>
  <c r="K15" i="16"/>
  <c r="I5" i="16"/>
  <c r="G5" i="16"/>
  <c r="B42" i="16" s="1"/>
  <c r="K50" i="16" s="1"/>
  <c r="L50" i="16" s="1"/>
  <c r="I2" i="16"/>
  <c r="B29" i="16" s="1"/>
  <c r="G2" i="16"/>
  <c r="E102" i="15"/>
  <c r="AZ101" i="15"/>
  <c r="AW101" i="15"/>
  <c r="AS101" i="15"/>
  <c r="AG101" i="15"/>
  <c r="I101" i="15"/>
  <c r="J101" i="15" s="1"/>
  <c r="H101" i="15"/>
  <c r="E101" i="15"/>
  <c r="AZ100" i="15"/>
  <c r="AW100" i="15"/>
  <c r="AS100" i="15"/>
  <c r="AG100" i="15"/>
  <c r="H100" i="15"/>
  <c r="I100" i="15" s="1"/>
  <c r="J100" i="15" s="1"/>
  <c r="E100" i="15"/>
  <c r="H99" i="15" s="1"/>
  <c r="I99" i="15" s="1"/>
  <c r="AZ99" i="15"/>
  <c r="AW99" i="15"/>
  <c r="AU99" i="15"/>
  <c r="AS99" i="15"/>
  <c r="AG99" i="15"/>
  <c r="J99" i="15"/>
  <c r="E99" i="15"/>
  <c r="AZ98" i="15"/>
  <c r="AW98" i="15"/>
  <c r="AS98" i="15"/>
  <c r="AG98" i="15"/>
  <c r="H98" i="15"/>
  <c r="I98" i="15" s="1"/>
  <c r="J98" i="15" s="1"/>
  <c r="E98" i="15"/>
  <c r="H97" i="15" s="1"/>
  <c r="I97" i="15" s="1"/>
  <c r="J97" i="15" s="1"/>
  <c r="AZ97" i="15"/>
  <c r="AW97" i="15"/>
  <c r="AU97" i="15"/>
  <c r="AS97" i="15"/>
  <c r="AG97" i="15"/>
  <c r="E97" i="15"/>
  <c r="AZ96" i="15"/>
  <c r="AW96" i="15"/>
  <c r="AS96" i="15"/>
  <c r="AG96" i="15"/>
  <c r="H96" i="15"/>
  <c r="I96" i="15" s="1"/>
  <c r="J96" i="15" s="1"/>
  <c r="E96" i="15"/>
  <c r="H95" i="15" s="1"/>
  <c r="I95" i="15" s="1"/>
  <c r="AZ95" i="15"/>
  <c r="AW95" i="15"/>
  <c r="AU95" i="15"/>
  <c r="AS95" i="15"/>
  <c r="AG95" i="15"/>
  <c r="J95" i="15"/>
  <c r="E95" i="15"/>
  <c r="AZ94" i="15"/>
  <c r="AW94" i="15"/>
  <c r="AS94" i="15"/>
  <c r="AG94" i="15"/>
  <c r="H94" i="15"/>
  <c r="I94" i="15" s="1"/>
  <c r="J94" i="15" s="1"/>
  <c r="E94" i="15"/>
  <c r="H93" i="15" s="1"/>
  <c r="I93" i="15" s="1"/>
  <c r="J93" i="15" s="1"/>
  <c r="AZ93" i="15"/>
  <c r="AW93" i="15"/>
  <c r="AV93" i="15"/>
  <c r="AU93" i="15"/>
  <c r="AS93" i="15"/>
  <c r="AG93" i="15"/>
  <c r="K93" i="15"/>
  <c r="L93" i="15" s="1"/>
  <c r="E93" i="15"/>
  <c r="AZ92" i="15"/>
  <c r="AW92" i="15"/>
  <c r="AS92" i="15"/>
  <c r="AG92" i="15"/>
  <c r="H92" i="15"/>
  <c r="I92" i="15" s="1"/>
  <c r="J92" i="15" s="1"/>
  <c r="E92" i="15"/>
  <c r="H91" i="15" s="1"/>
  <c r="I91" i="15" s="1"/>
  <c r="J91" i="15" s="1"/>
  <c r="B92" i="15"/>
  <c r="AZ91" i="15"/>
  <c r="AW91" i="15"/>
  <c r="AV91" i="15"/>
  <c r="AS91" i="15"/>
  <c r="AG91" i="15"/>
  <c r="L91" i="15"/>
  <c r="K91" i="15"/>
  <c r="E91" i="15"/>
  <c r="AZ90" i="15"/>
  <c r="AW90" i="15"/>
  <c r="AS90" i="15"/>
  <c r="AG90" i="15"/>
  <c r="I90" i="15"/>
  <c r="J90" i="15" s="1"/>
  <c r="H90" i="15"/>
  <c r="B90" i="15"/>
  <c r="AU100" i="15" s="1"/>
  <c r="E86" i="15"/>
  <c r="AW85" i="15"/>
  <c r="AV85" i="15"/>
  <c r="AS85" i="15"/>
  <c r="AG85" i="15"/>
  <c r="I85" i="15"/>
  <c r="J85" i="15" s="1"/>
  <c r="H85" i="15"/>
  <c r="E85" i="15"/>
  <c r="AW84" i="15"/>
  <c r="AS84" i="15"/>
  <c r="AG84" i="15"/>
  <c r="H84" i="15"/>
  <c r="I84" i="15" s="1"/>
  <c r="J84" i="15" s="1"/>
  <c r="E84" i="15"/>
  <c r="AW83" i="15"/>
  <c r="AS83" i="15"/>
  <c r="AG83" i="15"/>
  <c r="I83" i="15"/>
  <c r="J83" i="15" s="1"/>
  <c r="H83" i="15"/>
  <c r="E83" i="15"/>
  <c r="AW82" i="15"/>
  <c r="AU82" i="15"/>
  <c r="AS82" i="15"/>
  <c r="AG82" i="15"/>
  <c r="J82" i="15"/>
  <c r="I82" i="15"/>
  <c r="H82" i="15"/>
  <c r="E82" i="15"/>
  <c r="AW81" i="15"/>
  <c r="AV81" i="15"/>
  <c r="AS81" i="15"/>
  <c r="AG81" i="15"/>
  <c r="K81" i="15"/>
  <c r="L81" i="15" s="1"/>
  <c r="H81" i="15"/>
  <c r="I81" i="15" s="1"/>
  <c r="J81" i="15" s="1"/>
  <c r="E81" i="15"/>
  <c r="AW80" i="15"/>
  <c r="AV80" i="15"/>
  <c r="AS80" i="15"/>
  <c r="AG80" i="15"/>
  <c r="I80" i="15"/>
  <c r="J80" i="15" s="1"/>
  <c r="H80" i="15"/>
  <c r="E80" i="15"/>
  <c r="AW79" i="15"/>
  <c r="AS79" i="15"/>
  <c r="AG79" i="15"/>
  <c r="H79" i="15"/>
  <c r="I79" i="15" s="1"/>
  <c r="J79" i="15" s="1"/>
  <c r="E79" i="15"/>
  <c r="H78" i="15" s="1"/>
  <c r="AW78" i="15"/>
  <c r="AS78" i="15"/>
  <c r="AG78" i="15"/>
  <c r="I78" i="15"/>
  <c r="J78" i="15" s="1"/>
  <c r="E78" i="15"/>
  <c r="AW77" i="15"/>
  <c r="AU77" i="15"/>
  <c r="AS77" i="15"/>
  <c r="AG77" i="15"/>
  <c r="J77" i="15"/>
  <c r="I77" i="15"/>
  <c r="H77" i="15"/>
  <c r="E77" i="15"/>
  <c r="AW76" i="15"/>
  <c r="AV76" i="15"/>
  <c r="AS76" i="15"/>
  <c r="AG76" i="15"/>
  <c r="K76" i="15"/>
  <c r="L76" i="15" s="1"/>
  <c r="H76" i="15"/>
  <c r="I76" i="15" s="1"/>
  <c r="J76" i="15" s="1"/>
  <c r="E76" i="15"/>
  <c r="B76" i="15"/>
  <c r="AV100" i="15" s="1"/>
  <c r="AW75" i="15"/>
  <c r="AS75" i="15"/>
  <c r="AG75" i="15"/>
  <c r="H75" i="15"/>
  <c r="I75" i="15" s="1"/>
  <c r="J75" i="15" s="1"/>
  <c r="E75" i="15"/>
  <c r="AW74" i="15"/>
  <c r="AV74" i="15"/>
  <c r="AS74" i="15"/>
  <c r="AG74" i="15"/>
  <c r="H74" i="15"/>
  <c r="I74" i="15" s="1"/>
  <c r="J74" i="15" s="1"/>
  <c r="B74" i="15"/>
  <c r="K85" i="15" s="1"/>
  <c r="L85" i="15" s="1"/>
  <c r="E70" i="15"/>
  <c r="AE69" i="15"/>
  <c r="AD69" i="15"/>
  <c r="I69" i="15"/>
  <c r="J69" i="15" s="1"/>
  <c r="H69" i="15"/>
  <c r="E69" i="15"/>
  <c r="AE68" i="15"/>
  <c r="AC68" i="15"/>
  <c r="I68" i="15"/>
  <c r="J68" i="15" s="1"/>
  <c r="H68" i="15"/>
  <c r="E68" i="15"/>
  <c r="AE67" i="15"/>
  <c r="AC67" i="15"/>
  <c r="H67" i="15"/>
  <c r="I67" i="15" s="1"/>
  <c r="J67" i="15" s="1"/>
  <c r="E67" i="15"/>
  <c r="H66" i="15" s="1"/>
  <c r="I66" i="15" s="1"/>
  <c r="J66" i="15" s="1"/>
  <c r="AE66" i="15"/>
  <c r="E66" i="15"/>
  <c r="H65" i="15" s="1"/>
  <c r="I65" i="15" s="1"/>
  <c r="J65" i="15" s="1"/>
  <c r="AE65" i="15"/>
  <c r="E65" i="15"/>
  <c r="AE64" i="15"/>
  <c r="H64" i="15"/>
  <c r="I64" i="15" s="1"/>
  <c r="J64" i="15" s="1"/>
  <c r="E64" i="15"/>
  <c r="AE63" i="15"/>
  <c r="AD63" i="15"/>
  <c r="J63" i="15"/>
  <c r="I63" i="15"/>
  <c r="H63" i="15"/>
  <c r="E63" i="15"/>
  <c r="H62" i="15" s="1"/>
  <c r="I62" i="15" s="1"/>
  <c r="J62" i="15" s="1"/>
  <c r="AE62" i="15"/>
  <c r="AD62" i="15"/>
  <c r="E62" i="15"/>
  <c r="AE61" i="15"/>
  <c r="AD61" i="15"/>
  <c r="I61" i="15"/>
  <c r="J61" i="15" s="1"/>
  <c r="H61" i="15"/>
  <c r="E61" i="15"/>
  <c r="AE60" i="15"/>
  <c r="AC60" i="15"/>
  <c r="H60" i="15"/>
  <c r="I60" i="15" s="1"/>
  <c r="J60" i="15" s="1"/>
  <c r="E60" i="15"/>
  <c r="B60" i="15"/>
  <c r="AD64" i="15" s="1"/>
  <c r="AE59" i="15"/>
  <c r="AD59" i="15"/>
  <c r="H59" i="15"/>
  <c r="I59" i="15" s="1"/>
  <c r="J59" i="15" s="1"/>
  <c r="E59" i="15"/>
  <c r="H58" i="15" s="1"/>
  <c r="I58" i="15" s="1"/>
  <c r="J58" i="15" s="1"/>
  <c r="AE58" i="15"/>
  <c r="AD58" i="15"/>
  <c r="B58" i="15"/>
  <c r="E54" i="15"/>
  <c r="H53" i="15" s="1"/>
  <c r="I53" i="15" s="1"/>
  <c r="AT53" i="15"/>
  <c r="AR53" i="15"/>
  <c r="AP53" i="15"/>
  <c r="AA53" i="15"/>
  <c r="J53" i="15"/>
  <c r="E53" i="15"/>
  <c r="H52" i="15" s="1"/>
  <c r="I52" i="15" s="1"/>
  <c r="J52" i="15" s="1"/>
  <c r="AT52" i="15"/>
  <c r="AP52" i="15"/>
  <c r="AA52" i="15"/>
  <c r="E52" i="15"/>
  <c r="AT51" i="15"/>
  <c r="AP51" i="15"/>
  <c r="AA51" i="15"/>
  <c r="H51" i="15"/>
  <c r="I51" i="15" s="1"/>
  <c r="J51" i="15" s="1"/>
  <c r="E51" i="15"/>
  <c r="AT50" i="15"/>
  <c r="AP50" i="15"/>
  <c r="AA50" i="15"/>
  <c r="H50" i="15"/>
  <c r="I50" i="15" s="1"/>
  <c r="J50" i="15" s="1"/>
  <c r="E50" i="15"/>
  <c r="AT49" i="15"/>
  <c r="AP49" i="15"/>
  <c r="AA49" i="15"/>
  <c r="I49" i="15"/>
  <c r="J49" i="15" s="1"/>
  <c r="H49" i="15"/>
  <c r="E49" i="15"/>
  <c r="AT48" i="15"/>
  <c r="AR48" i="15"/>
  <c r="AP48" i="15"/>
  <c r="AA48" i="15"/>
  <c r="J48" i="15"/>
  <c r="I48" i="15"/>
  <c r="H48" i="15"/>
  <c r="E48" i="15"/>
  <c r="AT47" i="15"/>
  <c r="AP47" i="15"/>
  <c r="AA47" i="15"/>
  <c r="K47" i="15"/>
  <c r="L47" i="15" s="1"/>
  <c r="H47" i="15"/>
  <c r="I47" i="15" s="1"/>
  <c r="J47" i="15" s="1"/>
  <c r="E47" i="15"/>
  <c r="AT46" i="15"/>
  <c r="AP46" i="15"/>
  <c r="AA46" i="15"/>
  <c r="H46" i="15"/>
  <c r="I46" i="15" s="1"/>
  <c r="J46" i="15" s="1"/>
  <c r="E46" i="15"/>
  <c r="AT45" i="15"/>
  <c r="AP45" i="15"/>
  <c r="AA45" i="15"/>
  <c r="H45" i="15"/>
  <c r="I45" i="15" s="1"/>
  <c r="J45" i="15" s="1"/>
  <c r="E45" i="15"/>
  <c r="AT44" i="15"/>
  <c r="AP44" i="15"/>
  <c r="AA44" i="15"/>
  <c r="I44" i="15"/>
  <c r="J44" i="15" s="1"/>
  <c r="H44" i="15"/>
  <c r="E44" i="15"/>
  <c r="AT43" i="15"/>
  <c r="AP43" i="15"/>
  <c r="AA43" i="15"/>
  <c r="K43" i="15"/>
  <c r="L43" i="15" s="1"/>
  <c r="H43" i="15"/>
  <c r="I43" i="15" s="1"/>
  <c r="J43" i="15" s="1"/>
  <c r="E43" i="15"/>
  <c r="AT42" i="15"/>
  <c r="AP42" i="15"/>
  <c r="AA42" i="15"/>
  <c r="I42" i="15"/>
  <c r="J42" i="15" s="1"/>
  <c r="H42" i="15"/>
  <c r="E39" i="15"/>
  <c r="H38" i="15" s="1"/>
  <c r="I38" i="15" s="1"/>
  <c r="J38" i="15" s="1"/>
  <c r="AT38" i="15"/>
  <c r="AP38" i="15"/>
  <c r="AM38" i="15"/>
  <c r="AD38" i="15"/>
  <c r="AA38" i="15"/>
  <c r="K38" i="15"/>
  <c r="L38" i="15" s="1"/>
  <c r="E38" i="15"/>
  <c r="AT37" i="15"/>
  <c r="AP37" i="15"/>
  <c r="AM37" i="15"/>
  <c r="AD37" i="15"/>
  <c r="AA37" i="15"/>
  <c r="I37" i="15"/>
  <c r="J37" i="15" s="1"/>
  <c r="H37" i="15"/>
  <c r="E37" i="15"/>
  <c r="AT36" i="15"/>
  <c r="AR36" i="15"/>
  <c r="AP36" i="15"/>
  <c r="AM36" i="15"/>
  <c r="AD36" i="15"/>
  <c r="AA36" i="15"/>
  <c r="I36" i="15"/>
  <c r="J36" i="15" s="1"/>
  <c r="H36" i="15"/>
  <c r="E36" i="15"/>
  <c r="AT35" i="15"/>
  <c r="AP35" i="15"/>
  <c r="AM35" i="15"/>
  <c r="AD35" i="15"/>
  <c r="AA35" i="15"/>
  <c r="I35" i="15"/>
  <c r="J35" i="15" s="1"/>
  <c r="H35" i="15"/>
  <c r="E35" i="15"/>
  <c r="AT34" i="15"/>
  <c r="AP34" i="15"/>
  <c r="AM34" i="15"/>
  <c r="AD34" i="15"/>
  <c r="AA34" i="15"/>
  <c r="I34" i="15"/>
  <c r="J34" i="15" s="1"/>
  <c r="H34" i="15"/>
  <c r="E34" i="15"/>
  <c r="AT33" i="15"/>
  <c r="AP33" i="15"/>
  <c r="AM33" i="15"/>
  <c r="AD33" i="15"/>
  <c r="AA33" i="15"/>
  <c r="I33" i="15"/>
  <c r="J33" i="15" s="1"/>
  <c r="H33" i="15"/>
  <c r="E33" i="15"/>
  <c r="AT32" i="15"/>
  <c r="AR32" i="15"/>
  <c r="AP32" i="15"/>
  <c r="AM32" i="15"/>
  <c r="AD32" i="15"/>
  <c r="AA32" i="15"/>
  <c r="I32" i="15"/>
  <c r="J32" i="15" s="1"/>
  <c r="H32" i="15"/>
  <c r="E32" i="15"/>
  <c r="AT31" i="15"/>
  <c r="AP31" i="15"/>
  <c r="AM31" i="15"/>
  <c r="AD31" i="15"/>
  <c r="AA31" i="15"/>
  <c r="J31" i="15"/>
  <c r="I31" i="15"/>
  <c r="H31" i="15"/>
  <c r="E31" i="15"/>
  <c r="H30" i="15" s="1"/>
  <c r="I30" i="15" s="1"/>
  <c r="J30" i="15" s="1"/>
  <c r="AT30" i="15"/>
  <c r="AP30" i="15"/>
  <c r="AM30" i="15"/>
  <c r="AD30" i="15"/>
  <c r="AA30" i="15"/>
  <c r="E30" i="15"/>
  <c r="H29" i="15" s="1"/>
  <c r="I29" i="15" s="1"/>
  <c r="J29" i="15" s="1"/>
  <c r="AT29" i="15"/>
  <c r="AP29" i="15"/>
  <c r="AM29" i="15"/>
  <c r="AD29" i="15"/>
  <c r="AA29" i="15"/>
  <c r="E29" i="15"/>
  <c r="AT28" i="15"/>
  <c r="AP28" i="15"/>
  <c r="AM28" i="15"/>
  <c r="AD28" i="15"/>
  <c r="AA28" i="15"/>
  <c r="H28" i="15"/>
  <c r="I28" i="15" s="1"/>
  <c r="J28" i="15" s="1"/>
  <c r="E28" i="15"/>
  <c r="H27" i="15" s="1"/>
  <c r="I27" i="15" s="1"/>
  <c r="AT27" i="15"/>
  <c r="AP27" i="15"/>
  <c r="AM27" i="15"/>
  <c r="AD27" i="15"/>
  <c r="AA27" i="15"/>
  <c r="J27" i="15"/>
  <c r="K15" i="15"/>
  <c r="I5" i="15"/>
  <c r="B44" i="15" s="1"/>
  <c r="G5" i="15"/>
  <c r="B42" i="15" s="1"/>
  <c r="I2" i="15"/>
  <c r="B29" i="15" s="1"/>
  <c r="G2" i="15"/>
  <c r="B27" i="15" s="1"/>
  <c r="AR34" i="15" s="1"/>
  <c r="E102" i="14"/>
  <c r="H101" i="14" s="1"/>
  <c r="I101" i="14" s="1"/>
  <c r="J101" i="14" s="1"/>
  <c r="AZ101" i="14"/>
  <c r="AW101" i="14"/>
  <c r="AV101" i="14"/>
  <c r="AS101" i="14"/>
  <c r="AG101" i="14"/>
  <c r="K101" i="14"/>
  <c r="L101" i="14" s="1"/>
  <c r="E101" i="14"/>
  <c r="AZ100" i="14"/>
  <c r="AW100" i="14"/>
  <c r="AS100" i="14"/>
  <c r="AG100" i="14"/>
  <c r="J100" i="14"/>
  <c r="I100" i="14"/>
  <c r="H100" i="14"/>
  <c r="E100" i="14"/>
  <c r="H99" i="14" s="1"/>
  <c r="I99" i="14" s="1"/>
  <c r="J99" i="14" s="1"/>
  <c r="AZ99" i="14"/>
  <c r="AW99" i="14"/>
  <c r="AS99" i="14"/>
  <c r="AG99" i="14"/>
  <c r="E99" i="14"/>
  <c r="H98" i="14" s="1"/>
  <c r="I98" i="14" s="1"/>
  <c r="J98" i="14" s="1"/>
  <c r="AZ98" i="14"/>
  <c r="AW98" i="14"/>
  <c r="AS98" i="14"/>
  <c r="AG98" i="14"/>
  <c r="E98" i="14"/>
  <c r="H97" i="14" s="1"/>
  <c r="I97" i="14" s="1"/>
  <c r="J97" i="14" s="1"/>
  <c r="AZ97" i="14"/>
  <c r="AW97" i="14"/>
  <c r="AS97" i="14"/>
  <c r="AG97" i="14"/>
  <c r="E97" i="14"/>
  <c r="H96" i="14" s="1"/>
  <c r="AZ96" i="14"/>
  <c r="AW96" i="14"/>
  <c r="AS96" i="14"/>
  <c r="AG96" i="14"/>
  <c r="I96" i="14"/>
  <c r="J96" i="14" s="1"/>
  <c r="E96" i="14"/>
  <c r="H95" i="14" s="1"/>
  <c r="I95" i="14" s="1"/>
  <c r="J95" i="14" s="1"/>
  <c r="AZ95" i="14"/>
  <c r="AW95" i="14"/>
  <c r="AV95" i="14"/>
  <c r="AU95" i="14"/>
  <c r="AS95" i="14"/>
  <c r="AG95" i="14"/>
  <c r="E95" i="14"/>
  <c r="H94" i="14" s="1"/>
  <c r="I94" i="14" s="1"/>
  <c r="J94" i="14" s="1"/>
  <c r="AZ94" i="14"/>
  <c r="AW94" i="14"/>
  <c r="AV94" i="14"/>
  <c r="AU94" i="14"/>
  <c r="AS94" i="14"/>
  <c r="AG94" i="14"/>
  <c r="K94" i="14"/>
  <c r="L94" i="14" s="1"/>
  <c r="E94" i="14"/>
  <c r="AZ93" i="14"/>
  <c r="AW93" i="14"/>
  <c r="AV93" i="14"/>
  <c r="AS93" i="14"/>
  <c r="AG93" i="14"/>
  <c r="H93" i="14"/>
  <c r="I93" i="14" s="1"/>
  <c r="J93" i="14" s="1"/>
  <c r="E93" i="14"/>
  <c r="H92" i="14" s="1"/>
  <c r="I92" i="14" s="1"/>
  <c r="J92" i="14" s="1"/>
  <c r="AZ92" i="14"/>
  <c r="AW92" i="14"/>
  <c r="AV92" i="14"/>
  <c r="AU92" i="14"/>
  <c r="AS92" i="14"/>
  <c r="AG92" i="14"/>
  <c r="K92" i="14"/>
  <c r="L92" i="14" s="1"/>
  <c r="E92" i="14"/>
  <c r="B92" i="14"/>
  <c r="AZ91" i="14"/>
  <c r="AW91" i="14"/>
  <c r="AV91" i="14"/>
  <c r="AS91" i="14"/>
  <c r="AG91" i="14"/>
  <c r="K91" i="14"/>
  <c r="L91" i="14" s="1"/>
  <c r="I91" i="14"/>
  <c r="J91" i="14" s="1"/>
  <c r="H91" i="14"/>
  <c r="E91" i="14"/>
  <c r="AZ90" i="14"/>
  <c r="AW90" i="14"/>
  <c r="AV90" i="14"/>
  <c r="AS90" i="14"/>
  <c r="AG90" i="14"/>
  <c r="L90" i="14"/>
  <c r="K90" i="14"/>
  <c r="H90" i="14"/>
  <c r="I90" i="14" s="1"/>
  <c r="J90" i="14" s="1"/>
  <c r="B90" i="14"/>
  <c r="E86" i="14"/>
  <c r="H85" i="14" s="1"/>
  <c r="AW85" i="14"/>
  <c r="AV85" i="14"/>
  <c r="AS85" i="14"/>
  <c r="AG85" i="14"/>
  <c r="I85" i="14"/>
  <c r="J85" i="14" s="1"/>
  <c r="E85" i="14"/>
  <c r="AW84" i="14"/>
  <c r="AV84" i="14"/>
  <c r="AU84" i="14"/>
  <c r="AS84" i="14"/>
  <c r="AG84" i="14"/>
  <c r="R84" i="14"/>
  <c r="K84" i="14"/>
  <c r="L84" i="14" s="1"/>
  <c r="H84" i="14"/>
  <c r="I84" i="14" s="1"/>
  <c r="J84" i="14" s="1"/>
  <c r="E84" i="14"/>
  <c r="AW83" i="14"/>
  <c r="AV83" i="14"/>
  <c r="AS83" i="14"/>
  <c r="AG83" i="14"/>
  <c r="L83" i="14"/>
  <c r="K83" i="14"/>
  <c r="H83" i="14"/>
  <c r="I83" i="14" s="1"/>
  <c r="J83" i="14" s="1"/>
  <c r="E83" i="14"/>
  <c r="AW82" i="14"/>
  <c r="AS82" i="14"/>
  <c r="AG82" i="14"/>
  <c r="I82" i="14"/>
  <c r="J82" i="14" s="1"/>
  <c r="H82" i="14"/>
  <c r="E82" i="14"/>
  <c r="AW81" i="14"/>
  <c r="AV81" i="14"/>
  <c r="AS81" i="14"/>
  <c r="AG81" i="14"/>
  <c r="H81" i="14"/>
  <c r="I81" i="14" s="1"/>
  <c r="J81" i="14" s="1"/>
  <c r="E81" i="14"/>
  <c r="AW80" i="14"/>
  <c r="AV80" i="14"/>
  <c r="AS80" i="14"/>
  <c r="AG80" i="14"/>
  <c r="I80" i="14"/>
  <c r="J80" i="14" s="1"/>
  <c r="H80" i="14"/>
  <c r="E80" i="14"/>
  <c r="AW79" i="14"/>
  <c r="AV79" i="14"/>
  <c r="AU79" i="14"/>
  <c r="AS79" i="14"/>
  <c r="AG79" i="14"/>
  <c r="J79" i="14"/>
  <c r="I79" i="14"/>
  <c r="H79" i="14"/>
  <c r="E79" i="14"/>
  <c r="AW78" i="14"/>
  <c r="AV78" i="14"/>
  <c r="AU78" i="14"/>
  <c r="AS78" i="14"/>
  <c r="AG78" i="14"/>
  <c r="L78" i="14"/>
  <c r="K78" i="14"/>
  <c r="H78" i="14"/>
  <c r="I78" i="14" s="1"/>
  <c r="J78" i="14" s="1"/>
  <c r="E78" i="14"/>
  <c r="AW77" i="14"/>
  <c r="AS77" i="14"/>
  <c r="AG77" i="14"/>
  <c r="H77" i="14"/>
  <c r="I77" i="14" s="1"/>
  <c r="J77" i="14" s="1"/>
  <c r="E77" i="14"/>
  <c r="AW76" i="14"/>
  <c r="AV76" i="14"/>
  <c r="AS76" i="14"/>
  <c r="AG76" i="14"/>
  <c r="H76" i="14"/>
  <c r="I76" i="14" s="1"/>
  <c r="J76" i="14" s="1"/>
  <c r="E76" i="14"/>
  <c r="H75" i="14" s="1"/>
  <c r="I75" i="14" s="1"/>
  <c r="B76" i="14"/>
  <c r="AW75" i="14"/>
  <c r="AV75" i="14"/>
  <c r="AU75" i="14"/>
  <c r="AS75" i="14"/>
  <c r="AG75" i="14"/>
  <c r="J75" i="14"/>
  <c r="E75" i="14"/>
  <c r="AW74" i="14"/>
  <c r="AV74" i="14"/>
  <c r="AU74" i="14"/>
  <c r="AS74" i="14"/>
  <c r="AG74" i="14"/>
  <c r="K74" i="14"/>
  <c r="L74" i="14" s="1"/>
  <c r="H74" i="14"/>
  <c r="I74" i="14" s="1"/>
  <c r="J74" i="14" s="1"/>
  <c r="B74" i="14"/>
  <c r="AU83" i="14" s="1"/>
  <c r="E70" i="14"/>
  <c r="AE69" i="14"/>
  <c r="L69" i="14"/>
  <c r="K69" i="14"/>
  <c r="I69" i="14"/>
  <c r="J69" i="14" s="1"/>
  <c r="H69" i="14"/>
  <c r="E69" i="14"/>
  <c r="AE68" i="14"/>
  <c r="L68" i="14"/>
  <c r="K68" i="14"/>
  <c r="I68" i="14"/>
  <c r="J68" i="14" s="1"/>
  <c r="H68" i="14"/>
  <c r="E68" i="14"/>
  <c r="AE67" i="14"/>
  <c r="K67" i="14"/>
  <c r="L67" i="14" s="1"/>
  <c r="H67" i="14"/>
  <c r="I67" i="14" s="1"/>
  <c r="J67" i="14" s="1"/>
  <c r="E67" i="14"/>
  <c r="H66" i="14" s="1"/>
  <c r="I66" i="14" s="1"/>
  <c r="AE66" i="14"/>
  <c r="AD66" i="14"/>
  <c r="J66" i="14"/>
  <c r="E66" i="14"/>
  <c r="AE65" i="14"/>
  <c r="AD65" i="14"/>
  <c r="AC65" i="14"/>
  <c r="I65" i="14"/>
  <c r="J65" i="14" s="1"/>
  <c r="H65" i="14"/>
  <c r="E65" i="14"/>
  <c r="AE64" i="14"/>
  <c r="AC64" i="14"/>
  <c r="H64" i="14"/>
  <c r="I64" i="14" s="1"/>
  <c r="J64" i="14" s="1"/>
  <c r="E64" i="14"/>
  <c r="H63" i="14" s="1"/>
  <c r="I63" i="14" s="1"/>
  <c r="J63" i="14" s="1"/>
  <c r="AE63" i="14"/>
  <c r="E63" i="14"/>
  <c r="H62" i="14" s="1"/>
  <c r="I62" i="14" s="1"/>
  <c r="J62" i="14" s="1"/>
  <c r="AE62" i="14"/>
  <c r="E62" i="14"/>
  <c r="H61" i="14" s="1"/>
  <c r="I61" i="14" s="1"/>
  <c r="J61" i="14" s="1"/>
  <c r="AE61" i="14"/>
  <c r="L61" i="14"/>
  <c r="K61" i="14"/>
  <c r="E61" i="14"/>
  <c r="AE60" i="14"/>
  <c r="K60" i="14"/>
  <c r="L60" i="14" s="1"/>
  <c r="H60" i="14"/>
  <c r="I60" i="14" s="1"/>
  <c r="J60" i="14" s="1"/>
  <c r="E60" i="14"/>
  <c r="B60" i="14"/>
  <c r="AD68" i="14" s="1"/>
  <c r="AE59" i="14"/>
  <c r="K59" i="14"/>
  <c r="L59" i="14" s="1"/>
  <c r="H59" i="14"/>
  <c r="I59" i="14" s="1"/>
  <c r="J59" i="14" s="1"/>
  <c r="E59" i="14"/>
  <c r="H58" i="14" s="1"/>
  <c r="I58" i="14" s="1"/>
  <c r="J58" i="14" s="1"/>
  <c r="AE58" i="14"/>
  <c r="AD58" i="14"/>
  <c r="B58" i="14"/>
  <c r="AC66" i="14" s="1"/>
  <c r="E54" i="14"/>
  <c r="AT53" i="14"/>
  <c r="AP53" i="14"/>
  <c r="AA53" i="14"/>
  <c r="H53" i="14"/>
  <c r="I53" i="14" s="1"/>
  <c r="J53" i="14" s="1"/>
  <c r="E53" i="14"/>
  <c r="H52" i="14" s="1"/>
  <c r="I52" i="14" s="1"/>
  <c r="J52" i="14" s="1"/>
  <c r="AT52" i="14"/>
  <c r="AP52" i="14"/>
  <c r="AA52" i="14"/>
  <c r="E52" i="14"/>
  <c r="AT51" i="14"/>
  <c r="AP51" i="14"/>
  <c r="AA51" i="14"/>
  <c r="J51" i="14"/>
  <c r="I51" i="14"/>
  <c r="H51" i="14"/>
  <c r="E51" i="14"/>
  <c r="AT50" i="14"/>
  <c r="AP50" i="14"/>
  <c r="AA50" i="14"/>
  <c r="H50" i="14"/>
  <c r="I50" i="14" s="1"/>
  <c r="J50" i="14" s="1"/>
  <c r="E50" i="14"/>
  <c r="AT49" i="14"/>
  <c r="AP49" i="14"/>
  <c r="AA49" i="14"/>
  <c r="I49" i="14"/>
  <c r="J49" i="14" s="1"/>
  <c r="H49" i="14"/>
  <c r="E49" i="14"/>
  <c r="AT48" i="14"/>
  <c r="AP48" i="14"/>
  <c r="AA48" i="14"/>
  <c r="H48" i="14"/>
  <c r="I48" i="14" s="1"/>
  <c r="J48" i="14" s="1"/>
  <c r="E48" i="14"/>
  <c r="AT47" i="14"/>
  <c r="AP47" i="14"/>
  <c r="AA47" i="14"/>
  <c r="H47" i="14"/>
  <c r="I47" i="14" s="1"/>
  <c r="J47" i="14" s="1"/>
  <c r="E47" i="14"/>
  <c r="H46" i="14" s="1"/>
  <c r="I46" i="14" s="1"/>
  <c r="AT46" i="14"/>
  <c r="AP46" i="14"/>
  <c r="AA46" i="14"/>
  <c r="J46" i="14"/>
  <c r="E46" i="14"/>
  <c r="AT45" i="14"/>
  <c r="AS45" i="14"/>
  <c r="AP45" i="14"/>
  <c r="AA45" i="14"/>
  <c r="H45" i="14"/>
  <c r="I45" i="14" s="1"/>
  <c r="J45" i="14" s="1"/>
  <c r="E45" i="14"/>
  <c r="AT44" i="14"/>
  <c r="AP44" i="14"/>
  <c r="AA44" i="14"/>
  <c r="I44" i="14"/>
  <c r="J44" i="14" s="1"/>
  <c r="H44" i="14"/>
  <c r="E44" i="14"/>
  <c r="B44" i="14"/>
  <c r="AS50" i="14" s="1"/>
  <c r="AT43" i="14"/>
  <c r="AP43" i="14"/>
  <c r="AA43" i="14"/>
  <c r="H43" i="14"/>
  <c r="I43" i="14" s="1"/>
  <c r="J43" i="14" s="1"/>
  <c r="E43" i="14"/>
  <c r="AT42" i="14"/>
  <c r="AP42" i="14"/>
  <c r="AA42" i="14"/>
  <c r="I42" i="14"/>
  <c r="J42" i="14" s="1"/>
  <c r="H42" i="14"/>
  <c r="E39" i="14"/>
  <c r="AT38" i="14"/>
  <c r="AP38" i="14"/>
  <c r="AM38" i="14"/>
  <c r="AD38" i="14"/>
  <c r="AA38" i="14"/>
  <c r="H38" i="14"/>
  <c r="I38" i="14" s="1"/>
  <c r="J38" i="14" s="1"/>
  <c r="E38" i="14"/>
  <c r="H37" i="14" s="1"/>
  <c r="I37" i="14" s="1"/>
  <c r="J37" i="14" s="1"/>
  <c r="AT37" i="14"/>
  <c r="AP37" i="14"/>
  <c r="AM37" i="14"/>
  <c r="AD37" i="14"/>
  <c r="AA37" i="14"/>
  <c r="L37" i="14"/>
  <c r="E37" i="14"/>
  <c r="AT36" i="14"/>
  <c r="AP36" i="14"/>
  <c r="AM36" i="14"/>
  <c r="AD36" i="14"/>
  <c r="AA36" i="14"/>
  <c r="I36" i="14"/>
  <c r="J36" i="14" s="1"/>
  <c r="H36" i="14"/>
  <c r="E36" i="14"/>
  <c r="AT35" i="14"/>
  <c r="AR35" i="14"/>
  <c r="AP35" i="14"/>
  <c r="AM35" i="14"/>
  <c r="AD35" i="14"/>
  <c r="AA35" i="14"/>
  <c r="I35" i="14"/>
  <c r="J35" i="14" s="1"/>
  <c r="H35" i="14"/>
  <c r="E35" i="14"/>
  <c r="AT34" i="14"/>
  <c r="AP34" i="14"/>
  <c r="AM34" i="14"/>
  <c r="AD34" i="14"/>
  <c r="AA34" i="14"/>
  <c r="I34" i="14"/>
  <c r="J34" i="14" s="1"/>
  <c r="H34" i="14"/>
  <c r="E34" i="14"/>
  <c r="AT33" i="14"/>
  <c r="AR33" i="14"/>
  <c r="AP33" i="14"/>
  <c r="AM33" i="14"/>
  <c r="AD33" i="14"/>
  <c r="AA33" i="14"/>
  <c r="I33" i="14"/>
  <c r="J33" i="14" s="1"/>
  <c r="H33" i="14"/>
  <c r="E33" i="14"/>
  <c r="AT32" i="14"/>
  <c r="AP32" i="14"/>
  <c r="AM32" i="14"/>
  <c r="AD32" i="14"/>
  <c r="AA32" i="14"/>
  <c r="I32" i="14"/>
  <c r="J32" i="14" s="1"/>
  <c r="H32" i="14"/>
  <c r="E32" i="14"/>
  <c r="AT31" i="14"/>
  <c r="AR31" i="14"/>
  <c r="AP31" i="14"/>
  <c r="AM31" i="14"/>
  <c r="AD31" i="14"/>
  <c r="AA31" i="14"/>
  <c r="H31" i="14"/>
  <c r="I31" i="14" s="1"/>
  <c r="J31" i="14" s="1"/>
  <c r="E31" i="14"/>
  <c r="H30" i="14" s="1"/>
  <c r="I30" i="14" s="1"/>
  <c r="AT30" i="14"/>
  <c r="AP30" i="14"/>
  <c r="AM30" i="14"/>
  <c r="AD30" i="14"/>
  <c r="AA30" i="14"/>
  <c r="J30" i="14"/>
  <c r="E30" i="14"/>
  <c r="AT29" i="14"/>
  <c r="AP29" i="14"/>
  <c r="AM29" i="14"/>
  <c r="AD29" i="14"/>
  <c r="AA29" i="14"/>
  <c r="H29" i="14"/>
  <c r="I29" i="14" s="1"/>
  <c r="J29" i="14" s="1"/>
  <c r="E29" i="14"/>
  <c r="H28" i="14" s="1"/>
  <c r="I28" i="14" s="1"/>
  <c r="J28" i="14" s="1"/>
  <c r="AT28" i="14"/>
  <c r="AP28" i="14"/>
  <c r="AM28" i="14"/>
  <c r="AD28" i="14"/>
  <c r="AA28" i="14"/>
  <c r="K28" i="14"/>
  <c r="L28" i="14" s="1"/>
  <c r="E28" i="14"/>
  <c r="AT27" i="14"/>
  <c r="AP27" i="14"/>
  <c r="AM27" i="14"/>
  <c r="AD27" i="14"/>
  <c r="AA27" i="14"/>
  <c r="H27" i="14"/>
  <c r="I27" i="14" s="1"/>
  <c r="J27" i="14" s="1"/>
  <c r="B27" i="14"/>
  <c r="K37" i="14" s="1"/>
  <c r="K15" i="14"/>
  <c r="I5" i="14"/>
  <c r="G5" i="14"/>
  <c r="B42" i="14" s="1"/>
  <c r="I2" i="14"/>
  <c r="B29" i="14" s="1"/>
  <c r="AS29" i="14" s="1"/>
  <c r="G2" i="14"/>
  <c r="E102" i="13"/>
  <c r="AZ101" i="13"/>
  <c r="AW101" i="13"/>
  <c r="AS101" i="13"/>
  <c r="AG101" i="13"/>
  <c r="I101" i="13"/>
  <c r="J101" i="13" s="1"/>
  <c r="H101" i="13"/>
  <c r="E101" i="13"/>
  <c r="AZ100" i="13"/>
  <c r="AW100" i="13"/>
  <c r="AV100" i="13"/>
  <c r="AS100" i="13"/>
  <c r="AG100" i="13"/>
  <c r="H100" i="13"/>
  <c r="I100" i="13" s="1"/>
  <c r="J100" i="13" s="1"/>
  <c r="E100" i="13"/>
  <c r="H99" i="13" s="1"/>
  <c r="I99" i="13" s="1"/>
  <c r="AZ99" i="13"/>
  <c r="AW99" i="13"/>
  <c r="AU99" i="13"/>
  <c r="AS99" i="13"/>
  <c r="AG99" i="13"/>
  <c r="K99" i="13"/>
  <c r="L99" i="13" s="1"/>
  <c r="J99" i="13"/>
  <c r="E99" i="13"/>
  <c r="AZ98" i="13"/>
  <c r="AW98" i="13"/>
  <c r="AU98" i="13"/>
  <c r="AS98" i="13"/>
  <c r="AG98" i="13"/>
  <c r="H98" i="13"/>
  <c r="I98" i="13" s="1"/>
  <c r="J98" i="13" s="1"/>
  <c r="E98" i="13"/>
  <c r="H97" i="13" s="1"/>
  <c r="I97" i="13" s="1"/>
  <c r="AZ97" i="13"/>
  <c r="AW97" i="13"/>
  <c r="AU97" i="13"/>
  <c r="AS97" i="13"/>
  <c r="AG97" i="13"/>
  <c r="K97" i="13"/>
  <c r="L97" i="13" s="1"/>
  <c r="J97" i="13"/>
  <c r="E97" i="13"/>
  <c r="AZ96" i="13"/>
  <c r="AW96" i="13"/>
  <c r="AU96" i="13"/>
  <c r="AS96" i="13"/>
  <c r="AG96" i="13"/>
  <c r="H96" i="13"/>
  <c r="I96" i="13" s="1"/>
  <c r="J96" i="13" s="1"/>
  <c r="E96" i="13"/>
  <c r="H95" i="13" s="1"/>
  <c r="I95" i="13" s="1"/>
  <c r="AZ95" i="13"/>
  <c r="AW95" i="13"/>
  <c r="AU95" i="13"/>
  <c r="AS95" i="13"/>
  <c r="AG95" i="13"/>
  <c r="K95" i="13"/>
  <c r="L95" i="13" s="1"/>
  <c r="J95" i="13"/>
  <c r="E95" i="13"/>
  <c r="AZ94" i="13"/>
  <c r="AW94" i="13"/>
  <c r="AU94" i="13"/>
  <c r="AS94" i="13"/>
  <c r="AG94" i="13"/>
  <c r="K94" i="13"/>
  <c r="L94" i="13" s="1"/>
  <c r="R94" i="13" s="1"/>
  <c r="H94" i="13"/>
  <c r="I94" i="13" s="1"/>
  <c r="J94" i="13" s="1"/>
  <c r="E94" i="13"/>
  <c r="H93" i="13" s="1"/>
  <c r="I93" i="13" s="1"/>
  <c r="J93" i="13" s="1"/>
  <c r="AZ93" i="13"/>
  <c r="AW93" i="13"/>
  <c r="AV93" i="13"/>
  <c r="AU93" i="13"/>
  <c r="AS93" i="13"/>
  <c r="AG93" i="13"/>
  <c r="K93" i="13"/>
  <c r="L93" i="13" s="1"/>
  <c r="E93" i="13"/>
  <c r="AZ92" i="13"/>
  <c r="AW92" i="13"/>
  <c r="AU92" i="13"/>
  <c r="AS92" i="13"/>
  <c r="AG92" i="13"/>
  <c r="K92" i="13"/>
  <c r="L92" i="13" s="1"/>
  <c r="H92" i="13"/>
  <c r="I92" i="13" s="1"/>
  <c r="J92" i="13" s="1"/>
  <c r="E92" i="13"/>
  <c r="H91" i="13" s="1"/>
  <c r="I91" i="13" s="1"/>
  <c r="J91" i="13" s="1"/>
  <c r="B92" i="13"/>
  <c r="AZ91" i="13"/>
  <c r="AW91" i="13"/>
  <c r="AV91" i="13"/>
  <c r="AS91" i="13"/>
  <c r="AG91" i="13"/>
  <c r="L91" i="13"/>
  <c r="K91" i="13"/>
  <c r="E91" i="13"/>
  <c r="AZ90" i="13"/>
  <c r="AW90" i="13"/>
  <c r="AU90" i="13"/>
  <c r="AS90" i="13"/>
  <c r="AG90" i="13"/>
  <c r="L90" i="13"/>
  <c r="O90" i="13" s="1"/>
  <c r="K90" i="13"/>
  <c r="I90" i="13"/>
  <c r="J90" i="13" s="1"/>
  <c r="H90" i="13"/>
  <c r="B90" i="13"/>
  <c r="AU100" i="13" s="1"/>
  <c r="E86" i="13"/>
  <c r="H85" i="13" s="1"/>
  <c r="I85" i="13" s="1"/>
  <c r="J85" i="13" s="1"/>
  <c r="AW85" i="13"/>
  <c r="AV85" i="13"/>
  <c r="AS85" i="13"/>
  <c r="AG85" i="13"/>
  <c r="E85" i="13"/>
  <c r="AW84" i="13"/>
  <c r="AS84" i="13"/>
  <c r="AG84" i="13"/>
  <c r="H84" i="13"/>
  <c r="I84" i="13" s="1"/>
  <c r="J84" i="13" s="1"/>
  <c r="E84" i="13"/>
  <c r="AW83" i="13"/>
  <c r="AS83" i="13"/>
  <c r="AG83" i="13"/>
  <c r="I83" i="13"/>
  <c r="J83" i="13" s="1"/>
  <c r="H83" i="13"/>
  <c r="E83" i="13"/>
  <c r="AW82" i="13"/>
  <c r="AU82" i="13"/>
  <c r="AS82" i="13"/>
  <c r="AG82" i="13"/>
  <c r="J82" i="13"/>
  <c r="I82" i="13"/>
  <c r="H82" i="13"/>
  <c r="E82" i="13"/>
  <c r="AW81" i="13"/>
  <c r="AV81" i="13"/>
  <c r="AS81" i="13"/>
  <c r="AG81" i="13"/>
  <c r="K81" i="13"/>
  <c r="L81" i="13" s="1"/>
  <c r="H81" i="13"/>
  <c r="I81" i="13" s="1"/>
  <c r="J81" i="13" s="1"/>
  <c r="E81" i="13"/>
  <c r="AW80" i="13"/>
  <c r="AV80" i="13"/>
  <c r="AS80" i="13"/>
  <c r="AG80" i="13"/>
  <c r="I80" i="13"/>
  <c r="J80" i="13" s="1"/>
  <c r="H80" i="13"/>
  <c r="E80" i="13"/>
  <c r="AW79" i="13"/>
  <c r="AS79" i="13"/>
  <c r="AG79" i="13"/>
  <c r="H79" i="13"/>
  <c r="I79" i="13" s="1"/>
  <c r="J79" i="13" s="1"/>
  <c r="E79" i="13"/>
  <c r="H78" i="13" s="1"/>
  <c r="I78" i="13" s="1"/>
  <c r="J78" i="13" s="1"/>
  <c r="AW78" i="13"/>
  <c r="AS78" i="13"/>
  <c r="AG78" i="13"/>
  <c r="E78" i="13"/>
  <c r="AW77" i="13"/>
  <c r="AU77" i="13"/>
  <c r="AS77" i="13"/>
  <c r="AG77" i="13"/>
  <c r="J77" i="13"/>
  <c r="I77" i="13"/>
  <c r="H77" i="13"/>
  <c r="E77" i="13"/>
  <c r="AW76" i="13"/>
  <c r="AV76" i="13"/>
  <c r="AS76" i="13"/>
  <c r="AG76" i="13"/>
  <c r="K76" i="13"/>
  <c r="L76" i="13" s="1"/>
  <c r="H76" i="13"/>
  <c r="I76" i="13" s="1"/>
  <c r="J76" i="13" s="1"/>
  <c r="E76" i="13"/>
  <c r="B76" i="13"/>
  <c r="AV98" i="13" s="1"/>
  <c r="AW75" i="13"/>
  <c r="AS75" i="13"/>
  <c r="AG75" i="13"/>
  <c r="H75" i="13"/>
  <c r="I75" i="13" s="1"/>
  <c r="J75" i="13" s="1"/>
  <c r="E75" i="13"/>
  <c r="H74" i="13" s="1"/>
  <c r="I74" i="13" s="1"/>
  <c r="J74" i="13" s="1"/>
  <c r="AW74" i="13"/>
  <c r="AS74" i="13"/>
  <c r="AG74" i="13"/>
  <c r="B74" i="13"/>
  <c r="K85" i="13" s="1"/>
  <c r="L85" i="13" s="1"/>
  <c r="E70" i="13"/>
  <c r="AE69" i="13"/>
  <c r="AD69" i="13"/>
  <c r="I69" i="13"/>
  <c r="J69" i="13" s="1"/>
  <c r="H69" i="13"/>
  <c r="E69" i="13"/>
  <c r="AE68" i="13"/>
  <c r="I68" i="13"/>
  <c r="J68" i="13" s="1"/>
  <c r="H68" i="13"/>
  <c r="E68" i="13"/>
  <c r="AE67" i="13"/>
  <c r="AD67" i="13"/>
  <c r="H67" i="13"/>
  <c r="I67" i="13" s="1"/>
  <c r="J67" i="13" s="1"/>
  <c r="E67" i="13"/>
  <c r="H66" i="13" s="1"/>
  <c r="I66" i="13" s="1"/>
  <c r="J66" i="13" s="1"/>
  <c r="AE66" i="13"/>
  <c r="E66" i="13"/>
  <c r="H65" i="13" s="1"/>
  <c r="I65" i="13" s="1"/>
  <c r="J65" i="13" s="1"/>
  <c r="AE65" i="13"/>
  <c r="AD65" i="13"/>
  <c r="E65" i="13"/>
  <c r="H64" i="13" s="1"/>
  <c r="I64" i="13" s="1"/>
  <c r="J64" i="13" s="1"/>
  <c r="AE64" i="13"/>
  <c r="E64" i="13"/>
  <c r="H63" i="13" s="1"/>
  <c r="I63" i="13" s="1"/>
  <c r="AE63" i="13"/>
  <c r="AD63" i="13"/>
  <c r="J63" i="13"/>
  <c r="E63" i="13"/>
  <c r="H62" i="13" s="1"/>
  <c r="I62" i="13" s="1"/>
  <c r="AE62" i="13"/>
  <c r="AD62" i="13"/>
  <c r="J62" i="13"/>
  <c r="E62" i="13"/>
  <c r="AE61" i="13"/>
  <c r="AD61" i="13"/>
  <c r="I61" i="13"/>
  <c r="J61" i="13" s="1"/>
  <c r="H61" i="13"/>
  <c r="E61" i="13"/>
  <c r="AE60" i="13"/>
  <c r="AD60" i="13"/>
  <c r="H60" i="13"/>
  <c r="I60" i="13" s="1"/>
  <c r="J60" i="13" s="1"/>
  <c r="E60" i="13"/>
  <c r="B60" i="13"/>
  <c r="AD64" i="13" s="1"/>
  <c r="AE59" i="13"/>
  <c r="AD59" i="13"/>
  <c r="H59" i="13"/>
  <c r="I59" i="13" s="1"/>
  <c r="J59" i="13" s="1"/>
  <c r="E59" i="13"/>
  <c r="H58" i="13" s="1"/>
  <c r="I58" i="13" s="1"/>
  <c r="J58" i="13" s="1"/>
  <c r="AE58" i="13"/>
  <c r="AD58" i="13"/>
  <c r="B58" i="13"/>
  <c r="K64" i="13" s="1"/>
  <c r="L64" i="13" s="1"/>
  <c r="E54" i="13"/>
  <c r="H53" i="13" s="1"/>
  <c r="I53" i="13" s="1"/>
  <c r="AT53" i="13"/>
  <c r="AP53" i="13"/>
  <c r="AA53" i="13"/>
  <c r="J53" i="13"/>
  <c r="E53" i="13"/>
  <c r="H52" i="13" s="1"/>
  <c r="I52" i="13" s="1"/>
  <c r="J52" i="13" s="1"/>
  <c r="AT52" i="13"/>
  <c r="AP52" i="13"/>
  <c r="AA52" i="13"/>
  <c r="E52" i="13"/>
  <c r="AT51" i="13"/>
  <c r="AP51" i="13"/>
  <c r="AA51" i="13"/>
  <c r="H51" i="13"/>
  <c r="I51" i="13" s="1"/>
  <c r="J51" i="13" s="1"/>
  <c r="E51" i="13"/>
  <c r="H50" i="13" s="1"/>
  <c r="I50" i="13" s="1"/>
  <c r="J50" i="13" s="1"/>
  <c r="AT50" i="13"/>
  <c r="AP50" i="13"/>
  <c r="AA50" i="13"/>
  <c r="E50" i="13"/>
  <c r="AT49" i="13"/>
  <c r="AP49" i="13"/>
  <c r="AA49" i="13"/>
  <c r="I49" i="13"/>
  <c r="J49" i="13" s="1"/>
  <c r="H49" i="13"/>
  <c r="E49" i="13"/>
  <c r="AT48" i="13"/>
  <c r="AP48" i="13"/>
  <c r="AA48" i="13"/>
  <c r="J48" i="13"/>
  <c r="I48" i="13"/>
  <c r="H48" i="13"/>
  <c r="E48" i="13"/>
  <c r="AT47" i="13"/>
  <c r="AS47" i="13"/>
  <c r="AP47" i="13"/>
  <c r="AA47" i="13"/>
  <c r="H47" i="13"/>
  <c r="I47" i="13" s="1"/>
  <c r="J47" i="13" s="1"/>
  <c r="E47" i="13"/>
  <c r="AT46" i="13"/>
  <c r="AP46" i="13"/>
  <c r="AA46" i="13"/>
  <c r="H46" i="13"/>
  <c r="I46" i="13" s="1"/>
  <c r="J46" i="13" s="1"/>
  <c r="E46" i="13"/>
  <c r="AT45" i="13"/>
  <c r="AP45" i="13"/>
  <c r="AA45" i="13"/>
  <c r="H45" i="13"/>
  <c r="I45" i="13" s="1"/>
  <c r="J45" i="13" s="1"/>
  <c r="E45" i="13"/>
  <c r="AT44" i="13"/>
  <c r="AP44" i="13"/>
  <c r="AA44" i="13"/>
  <c r="I44" i="13"/>
  <c r="J44" i="13" s="1"/>
  <c r="H44" i="13"/>
  <c r="E44" i="13"/>
  <c r="AT43" i="13"/>
  <c r="AP43" i="13"/>
  <c r="AA43" i="13"/>
  <c r="H43" i="13"/>
  <c r="I43" i="13" s="1"/>
  <c r="J43" i="13" s="1"/>
  <c r="E43" i="13"/>
  <c r="AT42" i="13"/>
  <c r="AP42" i="13"/>
  <c r="AA42" i="13"/>
  <c r="I42" i="13"/>
  <c r="J42" i="13" s="1"/>
  <c r="H42" i="13"/>
  <c r="E39" i="13"/>
  <c r="H38" i="13" s="1"/>
  <c r="I38" i="13" s="1"/>
  <c r="J38" i="13" s="1"/>
  <c r="AT38" i="13"/>
  <c r="AP38" i="13"/>
  <c r="AM38" i="13"/>
  <c r="AD38" i="13"/>
  <c r="AA38" i="13"/>
  <c r="E38" i="13"/>
  <c r="AT37" i="13"/>
  <c r="AP37" i="13"/>
  <c r="AM37" i="13"/>
  <c r="AD37" i="13"/>
  <c r="AA37" i="13"/>
  <c r="I37" i="13"/>
  <c r="J37" i="13" s="1"/>
  <c r="H37" i="13"/>
  <c r="E37" i="13"/>
  <c r="AT36" i="13"/>
  <c r="AP36" i="13"/>
  <c r="AM36" i="13"/>
  <c r="AD36" i="13"/>
  <c r="AA36" i="13"/>
  <c r="I36" i="13"/>
  <c r="J36" i="13" s="1"/>
  <c r="H36" i="13"/>
  <c r="E36" i="13"/>
  <c r="AT35" i="13"/>
  <c r="AP35" i="13"/>
  <c r="AM35" i="13"/>
  <c r="AD35" i="13"/>
  <c r="AA35" i="13"/>
  <c r="I35" i="13"/>
  <c r="J35" i="13" s="1"/>
  <c r="H35" i="13"/>
  <c r="E35" i="13"/>
  <c r="AT34" i="13"/>
  <c r="AR34" i="13"/>
  <c r="AP34" i="13"/>
  <c r="AM34" i="13"/>
  <c r="AD34" i="13"/>
  <c r="AA34" i="13"/>
  <c r="I34" i="13"/>
  <c r="J34" i="13" s="1"/>
  <c r="H34" i="13"/>
  <c r="E34" i="13"/>
  <c r="AT33" i="13"/>
  <c r="AP33" i="13"/>
  <c r="AM33" i="13"/>
  <c r="AD33" i="13"/>
  <c r="AA33" i="13"/>
  <c r="I33" i="13"/>
  <c r="J33" i="13" s="1"/>
  <c r="H33" i="13"/>
  <c r="E33" i="13"/>
  <c r="AT32" i="13"/>
  <c r="AP32" i="13"/>
  <c r="AM32" i="13"/>
  <c r="AD32" i="13"/>
  <c r="AA32" i="13"/>
  <c r="I32" i="13"/>
  <c r="J32" i="13" s="1"/>
  <c r="H32" i="13"/>
  <c r="E32" i="13"/>
  <c r="AT31" i="13"/>
  <c r="AP31" i="13"/>
  <c r="AM31" i="13"/>
  <c r="AD31" i="13"/>
  <c r="AA31" i="13"/>
  <c r="J31" i="13"/>
  <c r="I31" i="13"/>
  <c r="H31" i="13"/>
  <c r="E31" i="13"/>
  <c r="AT30" i="13"/>
  <c r="AP30" i="13"/>
  <c r="AM30" i="13"/>
  <c r="AD30" i="13"/>
  <c r="AA30" i="13"/>
  <c r="H30" i="13"/>
  <c r="I30" i="13" s="1"/>
  <c r="J30" i="13" s="1"/>
  <c r="E30" i="13"/>
  <c r="H29" i="13" s="1"/>
  <c r="I29" i="13" s="1"/>
  <c r="J29" i="13" s="1"/>
  <c r="AT29" i="13"/>
  <c r="AP29" i="13"/>
  <c r="AM29" i="13"/>
  <c r="AD29" i="13"/>
  <c r="AA29" i="13"/>
  <c r="E29" i="13"/>
  <c r="AT28" i="13"/>
  <c r="AP28" i="13"/>
  <c r="AM28" i="13"/>
  <c r="AD28" i="13"/>
  <c r="AA28" i="13"/>
  <c r="H28" i="13"/>
  <c r="I28" i="13" s="1"/>
  <c r="J28" i="13" s="1"/>
  <c r="E28" i="13"/>
  <c r="H27" i="13" s="1"/>
  <c r="I27" i="13" s="1"/>
  <c r="J27" i="13" s="1"/>
  <c r="AT27" i="13"/>
  <c r="AP27" i="13"/>
  <c r="AM27" i="13"/>
  <c r="AD27" i="13"/>
  <c r="AA27" i="13"/>
  <c r="K15" i="13"/>
  <c r="I5" i="13"/>
  <c r="B44" i="13" s="1"/>
  <c r="G5" i="13"/>
  <c r="B42" i="13" s="1"/>
  <c r="I2" i="13"/>
  <c r="B29" i="13" s="1"/>
  <c r="G2" i="13"/>
  <c r="B27" i="13" s="1"/>
  <c r="K38" i="13" s="1"/>
  <c r="L38" i="13" s="1"/>
  <c r="E102" i="12"/>
  <c r="H101" i="12" s="1"/>
  <c r="I101" i="12" s="1"/>
  <c r="J101" i="12" s="1"/>
  <c r="AZ101" i="12"/>
  <c r="AW101" i="12"/>
  <c r="AV101" i="12"/>
  <c r="AS101" i="12"/>
  <c r="AG101" i="12"/>
  <c r="L101" i="12"/>
  <c r="K101" i="12"/>
  <c r="E101" i="12"/>
  <c r="AZ100" i="12"/>
  <c r="AW100" i="12"/>
  <c r="AS100" i="12"/>
  <c r="AG100" i="12"/>
  <c r="J100" i="12"/>
  <c r="I100" i="12"/>
  <c r="H100" i="12"/>
  <c r="E100" i="12"/>
  <c r="AZ99" i="12"/>
  <c r="AW99" i="12"/>
  <c r="AS99" i="12"/>
  <c r="AG99" i="12"/>
  <c r="H99" i="12"/>
  <c r="I99" i="12" s="1"/>
  <c r="J99" i="12" s="1"/>
  <c r="E99" i="12"/>
  <c r="H98" i="12" s="1"/>
  <c r="I98" i="12" s="1"/>
  <c r="J98" i="12" s="1"/>
  <c r="AZ98" i="12"/>
  <c r="AW98" i="12"/>
  <c r="AU98" i="12"/>
  <c r="AS98" i="12"/>
  <c r="AG98" i="12"/>
  <c r="E98" i="12"/>
  <c r="AZ97" i="12"/>
  <c r="AW97" i="12"/>
  <c r="AS97" i="12"/>
  <c r="AG97" i="12"/>
  <c r="H97" i="12"/>
  <c r="I97" i="12" s="1"/>
  <c r="J97" i="12" s="1"/>
  <c r="E97" i="12"/>
  <c r="H96" i="12" s="1"/>
  <c r="I96" i="12" s="1"/>
  <c r="AZ96" i="12"/>
  <c r="AW96" i="12"/>
  <c r="AU96" i="12"/>
  <c r="AS96" i="12"/>
  <c r="AG96" i="12"/>
  <c r="J96" i="12"/>
  <c r="E96" i="12"/>
  <c r="AZ95" i="12"/>
  <c r="AW95" i="12"/>
  <c r="AS95" i="12"/>
  <c r="AG95" i="12"/>
  <c r="H95" i="12"/>
  <c r="I95" i="12" s="1"/>
  <c r="J95" i="12" s="1"/>
  <c r="E95" i="12"/>
  <c r="H94" i="12" s="1"/>
  <c r="I94" i="12" s="1"/>
  <c r="J94" i="12" s="1"/>
  <c r="AZ94" i="12"/>
  <c r="AW94" i="12"/>
  <c r="AU94" i="12"/>
  <c r="AS94" i="12"/>
  <c r="AG94" i="12"/>
  <c r="K94" i="12"/>
  <c r="L94" i="12" s="1"/>
  <c r="E94" i="12"/>
  <c r="AZ93" i="12"/>
  <c r="AW93" i="12"/>
  <c r="AS93" i="12"/>
  <c r="AG93" i="12"/>
  <c r="H93" i="12"/>
  <c r="I93" i="12" s="1"/>
  <c r="J93" i="12" s="1"/>
  <c r="E93" i="12"/>
  <c r="H92" i="12" s="1"/>
  <c r="I92" i="12" s="1"/>
  <c r="J92" i="12" s="1"/>
  <c r="AZ92" i="12"/>
  <c r="AW92" i="12"/>
  <c r="AV92" i="12"/>
  <c r="AU92" i="12"/>
  <c r="AS92" i="12"/>
  <c r="AG92" i="12"/>
  <c r="K92" i="12"/>
  <c r="L92" i="12" s="1"/>
  <c r="E92" i="12"/>
  <c r="B92" i="12"/>
  <c r="AZ91" i="12"/>
  <c r="AW91" i="12"/>
  <c r="AS91" i="12"/>
  <c r="AG91" i="12"/>
  <c r="I91" i="12"/>
  <c r="J91" i="12" s="1"/>
  <c r="H91" i="12"/>
  <c r="E91" i="12"/>
  <c r="H90" i="12" s="1"/>
  <c r="I90" i="12" s="1"/>
  <c r="J90" i="12" s="1"/>
  <c r="AZ90" i="12"/>
  <c r="AW90" i="12"/>
  <c r="AV90" i="12"/>
  <c r="AS90" i="12"/>
  <c r="AG90" i="12"/>
  <c r="L90" i="12"/>
  <c r="K90" i="12"/>
  <c r="B90" i="12"/>
  <c r="AU101" i="12" s="1"/>
  <c r="E86" i="12"/>
  <c r="H85" i="12" s="1"/>
  <c r="I85" i="12" s="1"/>
  <c r="J85" i="12" s="1"/>
  <c r="AW85" i="12"/>
  <c r="AS85" i="12"/>
  <c r="AG85" i="12"/>
  <c r="E85" i="12"/>
  <c r="AW84" i="12"/>
  <c r="AU84" i="12"/>
  <c r="AS84" i="12"/>
  <c r="AG84" i="12"/>
  <c r="R84" i="12"/>
  <c r="K84" i="12"/>
  <c r="L84" i="12" s="1"/>
  <c r="H84" i="12"/>
  <c r="I84" i="12" s="1"/>
  <c r="J84" i="12" s="1"/>
  <c r="E84" i="12"/>
  <c r="AW83" i="12"/>
  <c r="AV83" i="12"/>
  <c r="AS83" i="12"/>
  <c r="AG83" i="12"/>
  <c r="L83" i="12"/>
  <c r="K83" i="12"/>
  <c r="I83" i="12"/>
  <c r="J83" i="12" s="1"/>
  <c r="H83" i="12"/>
  <c r="E83" i="12"/>
  <c r="AW82" i="12"/>
  <c r="AS82" i="12"/>
  <c r="AG82" i="12"/>
  <c r="H82" i="12"/>
  <c r="I82" i="12" s="1"/>
  <c r="J82" i="12" s="1"/>
  <c r="E82" i="12"/>
  <c r="AW81" i="12"/>
  <c r="AS81" i="12"/>
  <c r="AG81" i="12"/>
  <c r="H81" i="12"/>
  <c r="I81" i="12" s="1"/>
  <c r="J81" i="12" s="1"/>
  <c r="E81" i="12"/>
  <c r="AW80" i="12"/>
  <c r="AS80" i="12"/>
  <c r="AG80" i="12"/>
  <c r="I80" i="12"/>
  <c r="J80" i="12" s="1"/>
  <c r="H80" i="12"/>
  <c r="E80" i="12"/>
  <c r="AW79" i="12"/>
  <c r="AU79" i="12"/>
  <c r="AS79" i="12"/>
  <c r="AG79" i="12"/>
  <c r="J79" i="12"/>
  <c r="I79" i="12"/>
  <c r="H79" i="12"/>
  <c r="E79" i="12"/>
  <c r="H78" i="12" s="1"/>
  <c r="I78" i="12" s="1"/>
  <c r="J78" i="12" s="1"/>
  <c r="AW78" i="12"/>
  <c r="AV78" i="12"/>
  <c r="AU78" i="12"/>
  <c r="AS78" i="12"/>
  <c r="AG78" i="12"/>
  <c r="L78" i="12"/>
  <c r="K78" i="12"/>
  <c r="E78" i="12"/>
  <c r="AW77" i="12"/>
  <c r="AS77" i="12"/>
  <c r="AG77" i="12"/>
  <c r="H77" i="12"/>
  <c r="I77" i="12" s="1"/>
  <c r="J77" i="12" s="1"/>
  <c r="E77" i="12"/>
  <c r="AW76" i="12"/>
  <c r="AV76" i="12"/>
  <c r="AS76" i="12"/>
  <c r="AG76" i="12"/>
  <c r="K76" i="12"/>
  <c r="L76" i="12" s="1"/>
  <c r="H76" i="12"/>
  <c r="I76" i="12" s="1"/>
  <c r="J76" i="12" s="1"/>
  <c r="E76" i="12"/>
  <c r="H75" i="12" s="1"/>
  <c r="I75" i="12" s="1"/>
  <c r="J75" i="12" s="1"/>
  <c r="B76" i="12"/>
  <c r="AV99" i="12" s="1"/>
  <c r="AW75" i="12"/>
  <c r="AV75" i="12"/>
  <c r="AU75" i="12"/>
  <c r="AS75" i="12"/>
  <c r="AG75" i="12"/>
  <c r="R75" i="12"/>
  <c r="K75" i="12"/>
  <c r="L75" i="12" s="1"/>
  <c r="E75" i="12"/>
  <c r="AW74" i="12"/>
  <c r="AV74" i="12"/>
  <c r="AU74" i="12"/>
  <c r="AS74" i="12"/>
  <c r="AG74" i="12"/>
  <c r="K74" i="12"/>
  <c r="L74" i="12" s="1"/>
  <c r="H74" i="12"/>
  <c r="I74" i="12" s="1"/>
  <c r="J74" i="12" s="1"/>
  <c r="B74" i="12"/>
  <c r="AU83" i="12" s="1"/>
  <c r="E70" i="12"/>
  <c r="H69" i="12" s="1"/>
  <c r="I69" i="12" s="1"/>
  <c r="J69" i="12" s="1"/>
  <c r="AE69" i="12"/>
  <c r="L69" i="12"/>
  <c r="K69" i="12"/>
  <c r="E69" i="12"/>
  <c r="H68" i="12" s="1"/>
  <c r="I68" i="12" s="1"/>
  <c r="J68" i="12" s="1"/>
  <c r="AE68" i="12"/>
  <c r="L68" i="12"/>
  <c r="K68" i="12"/>
  <c r="E68" i="12"/>
  <c r="AE67" i="12"/>
  <c r="K67" i="12"/>
  <c r="L67" i="12" s="1"/>
  <c r="H67" i="12"/>
  <c r="I67" i="12" s="1"/>
  <c r="J67" i="12" s="1"/>
  <c r="E67" i="12"/>
  <c r="AE66" i="12"/>
  <c r="AD66" i="12"/>
  <c r="J66" i="12"/>
  <c r="I66" i="12"/>
  <c r="H66" i="12"/>
  <c r="E66" i="12"/>
  <c r="AE65" i="12"/>
  <c r="AD65" i="12"/>
  <c r="AC65" i="12"/>
  <c r="I65" i="12"/>
  <c r="J65" i="12" s="1"/>
  <c r="H65" i="12"/>
  <c r="E65" i="12"/>
  <c r="AE64" i="12"/>
  <c r="AC64" i="12"/>
  <c r="H64" i="12"/>
  <c r="I64" i="12" s="1"/>
  <c r="J64" i="12" s="1"/>
  <c r="E64" i="12"/>
  <c r="H63" i="12" s="1"/>
  <c r="I63" i="12" s="1"/>
  <c r="J63" i="12" s="1"/>
  <c r="AE63" i="12"/>
  <c r="E63" i="12"/>
  <c r="H62" i="12" s="1"/>
  <c r="I62" i="12" s="1"/>
  <c r="J62" i="12" s="1"/>
  <c r="AE62" i="12"/>
  <c r="E62" i="12"/>
  <c r="H61" i="12" s="1"/>
  <c r="I61" i="12" s="1"/>
  <c r="J61" i="12" s="1"/>
  <c r="AE61" i="12"/>
  <c r="L61" i="12"/>
  <c r="K61" i="12"/>
  <c r="E61" i="12"/>
  <c r="AE60" i="12"/>
  <c r="K60" i="12"/>
  <c r="L60" i="12" s="1"/>
  <c r="H60" i="12"/>
  <c r="I60" i="12" s="1"/>
  <c r="J60" i="12" s="1"/>
  <c r="E60" i="12"/>
  <c r="B60" i="12"/>
  <c r="AD68" i="12" s="1"/>
  <c r="AE59" i="12"/>
  <c r="K59" i="12"/>
  <c r="L59" i="12" s="1"/>
  <c r="H59" i="12"/>
  <c r="I59" i="12" s="1"/>
  <c r="J59" i="12" s="1"/>
  <c r="E59" i="12"/>
  <c r="AE58" i="12"/>
  <c r="AD58" i="12"/>
  <c r="J58" i="12"/>
  <c r="I58" i="12"/>
  <c r="H58" i="12"/>
  <c r="B58" i="12"/>
  <c r="AC66" i="12" s="1"/>
  <c r="E54" i="12"/>
  <c r="AT53" i="12"/>
  <c r="AP53" i="12"/>
  <c r="AA53" i="12"/>
  <c r="H53" i="12"/>
  <c r="I53" i="12" s="1"/>
  <c r="J53" i="12" s="1"/>
  <c r="E53" i="12"/>
  <c r="H52" i="12" s="1"/>
  <c r="AT52" i="12"/>
  <c r="AP52" i="12"/>
  <c r="AA52" i="12"/>
  <c r="I52" i="12"/>
  <c r="J52" i="12" s="1"/>
  <c r="E52" i="12"/>
  <c r="AT51" i="12"/>
  <c r="AR51" i="12"/>
  <c r="AP51" i="12"/>
  <c r="AA51" i="12"/>
  <c r="J51" i="12"/>
  <c r="I51" i="12"/>
  <c r="H51" i="12"/>
  <c r="E51" i="12"/>
  <c r="AT50" i="12"/>
  <c r="AP50" i="12"/>
  <c r="AA50" i="12"/>
  <c r="K50" i="12"/>
  <c r="L50" i="12" s="1"/>
  <c r="H50" i="12"/>
  <c r="I50" i="12" s="1"/>
  <c r="J50" i="12" s="1"/>
  <c r="E50" i="12"/>
  <c r="AT49" i="12"/>
  <c r="AP49" i="12"/>
  <c r="AA49" i="12"/>
  <c r="I49" i="12"/>
  <c r="J49" i="12" s="1"/>
  <c r="H49" i="12"/>
  <c r="E49" i="12"/>
  <c r="AT48" i="12"/>
  <c r="AP48" i="12"/>
  <c r="AA48" i="12"/>
  <c r="H48" i="12"/>
  <c r="I48" i="12" s="1"/>
  <c r="J48" i="12" s="1"/>
  <c r="E48" i="12"/>
  <c r="H47" i="12" s="1"/>
  <c r="I47" i="12" s="1"/>
  <c r="J47" i="12" s="1"/>
  <c r="AT47" i="12"/>
  <c r="AP47" i="12"/>
  <c r="AA47" i="12"/>
  <c r="E47" i="12"/>
  <c r="H46" i="12" s="1"/>
  <c r="I46" i="12" s="1"/>
  <c r="AT46" i="12"/>
  <c r="AP46" i="12"/>
  <c r="AA46" i="12"/>
  <c r="J46" i="12"/>
  <c r="E46" i="12"/>
  <c r="AT45" i="12"/>
  <c r="AP45" i="12"/>
  <c r="AA45" i="12"/>
  <c r="K45" i="12"/>
  <c r="L45" i="12" s="1"/>
  <c r="H45" i="12"/>
  <c r="I45" i="12" s="1"/>
  <c r="J45" i="12" s="1"/>
  <c r="E45" i="12"/>
  <c r="AT44" i="12"/>
  <c r="AP44" i="12"/>
  <c r="AA44" i="12"/>
  <c r="I44" i="12"/>
  <c r="J44" i="12" s="1"/>
  <c r="H44" i="12"/>
  <c r="E44" i="12"/>
  <c r="B44" i="12"/>
  <c r="AT43" i="12"/>
  <c r="AP43" i="12"/>
  <c r="AA43" i="12"/>
  <c r="H43" i="12"/>
  <c r="I43" i="12" s="1"/>
  <c r="J43" i="12" s="1"/>
  <c r="E43" i="12"/>
  <c r="AT42" i="12"/>
  <c r="AP42" i="12"/>
  <c r="AA42" i="12"/>
  <c r="I42" i="12"/>
  <c r="J42" i="12" s="1"/>
  <c r="H42" i="12"/>
  <c r="E39" i="12"/>
  <c r="AT38" i="12"/>
  <c r="AP38" i="12"/>
  <c r="AM38" i="12"/>
  <c r="AD38" i="12"/>
  <c r="AA38" i="12"/>
  <c r="H38" i="12"/>
  <c r="I38" i="12" s="1"/>
  <c r="J38" i="12" s="1"/>
  <c r="E38" i="12"/>
  <c r="H37" i="12" s="1"/>
  <c r="I37" i="12" s="1"/>
  <c r="J37" i="12" s="1"/>
  <c r="AT37" i="12"/>
  <c r="AP37" i="12"/>
  <c r="AM37" i="12"/>
  <c r="AD37" i="12"/>
  <c r="AA37" i="12"/>
  <c r="E37" i="12"/>
  <c r="AT36" i="12"/>
  <c r="AP36" i="12"/>
  <c r="AM36" i="12"/>
  <c r="AD36" i="12"/>
  <c r="AA36" i="12"/>
  <c r="I36" i="12"/>
  <c r="J36" i="12" s="1"/>
  <c r="H36" i="12"/>
  <c r="E36" i="12"/>
  <c r="AT35" i="12"/>
  <c r="AR35" i="12"/>
  <c r="AP35" i="12"/>
  <c r="AM35" i="12"/>
  <c r="AD35" i="12"/>
  <c r="AA35" i="12"/>
  <c r="I35" i="12"/>
  <c r="J35" i="12" s="1"/>
  <c r="H35" i="12"/>
  <c r="E35" i="12"/>
  <c r="AT34" i="12"/>
  <c r="AP34" i="12"/>
  <c r="AM34" i="12"/>
  <c r="AD34" i="12"/>
  <c r="AA34" i="12"/>
  <c r="I34" i="12"/>
  <c r="J34" i="12" s="1"/>
  <c r="H34" i="12"/>
  <c r="E34" i="12"/>
  <c r="AT33" i="12"/>
  <c r="AR33" i="12"/>
  <c r="AP33" i="12"/>
  <c r="AM33" i="12"/>
  <c r="AD33" i="12"/>
  <c r="AA33" i="12"/>
  <c r="I33" i="12"/>
  <c r="J33" i="12" s="1"/>
  <c r="H33" i="12"/>
  <c r="E33" i="12"/>
  <c r="AT32" i="12"/>
  <c r="AP32" i="12"/>
  <c r="AM32" i="12"/>
  <c r="AD32" i="12"/>
  <c r="AA32" i="12"/>
  <c r="I32" i="12"/>
  <c r="J32" i="12" s="1"/>
  <c r="H32" i="12"/>
  <c r="E32" i="12"/>
  <c r="AT31" i="12"/>
  <c r="AR31" i="12"/>
  <c r="AP31" i="12"/>
  <c r="AM31" i="12"/>
  <c r="AD31" i="12"/>
  <c r="AA31" i="12"/>
  <c r="H31" i="12"/>
  <c r="I31" i="12" s="1"/>
  <c r="J31" i="12" s="1"/>
  <c r="E31" i="12"/>
  <c r="H30" i="12" s="1"/>
  <c r="I30" i="12" s="1"/>
  <c r="J30" i="12" s="1"/>
  <c r="AT30" i="12"/>
  <c r="AP30" i="12"/>
  <c r="AM30" i="12"/>
  <c r="AD30" i="12"/>
  <c r="AA30" i="12"/>
  <c r="E30" i="12"/>
  <c r="AT29" i="12"/>
  <c r="AS29" i="12"/>
  <c r="AP29" i="12"/>
  <c r="AM29" i="12"/>
  <c r="AD29" i="12"/>
  <c r="AA29" i="12"/>
  <c r="H29" i="12"/>
  <c r="I29" i="12" s="1"/>
  <c r="J29" i="12" s="1"/>
  <c r="E29" i="12"/>
  <c r="H28" i="12" s="1"/>
  <c r="I28" i="12" s="1"/>
  <c r="J28" i="12" s="1"/>
  <c r="AT28" i="12"/>
  <c r="AP28" i="12"/>
  <c r="AM28" i="12"/>
  <c r="AD28" i="12"/>
  <c r="AA28" i="12"/>
  <c r="K28" i="12"/>
  <c r="L28" i="12" s="1"/>
  <c r="E28" i="12"/>
  <c r="AT27" i="12"/>
  <c r="AP27" i="12"/>
  <c r="AM27" i="12"/>
  <c r="AD27" i="12"/>
  <c r="AA27" i="12"/>
  <c r="H27" i="12"/>
  <c r="I27" i="12" s="1"/>
  <c r="J27" i="12" s="1"/>
  <c r="B27" i="12"/>
  <c r="K37" i="12" s="1"/>
  <c r="L37" i="12" s="1"/>
  <c r="K15" i="12"/>
  <c r="I5" i="12"/>
  <c r="G5" i="12"/>
  <c r="B42" i="12" s="1"/>
  <c r="I2" i="12"/>
  <c r="B29" i="12" s="1"/>
  <c r="G2" i="12"/>
  <c r="E102" i="11"/>
  <c r="AZ101" i="11"/>
  <c r="AW101" i="11"/>
  <c r="AS101" i="11"/>
  <c r="AG101" i="11"/>
  <c r="I101" i="11"/>
  <c r="J101" i="11" s="1"/>
  <c r="H101" i="11"/>
  <c r="E101" i="11"/>
  <c r="AZ100" i="11"/>
  <c r="AW100" i="11"/>
  <c r="AS100" i="11"/>
  <c r="AG100" i="11"/>
  <c r="H100" i="11"/>
  <c r="I100" i="11" s="1"/>
  <c r="J100" i="11" s="1"/>
  <c r="E100" i="11"/>
  <c r="H99" i="11" s="1"/>
  <c r="I99" i="11" s="1"/>
  <c r="AZ99" i="11"/>
  <c r="AW99" i="11"/>
  <c r="AU99" i="11"/>
  <c r="AS99" i="11"/>
  <c r="AG99" i="11"/>
  <c r="J99" i="11"/>
  <c r="E99" i="11"/>
  <c r="AZ98" i="11"/>
  <c r="AW98" i="11"/>
  <c r="AS98" i="11"/>
  <c r="AG98" i="11"/>
  <c r="H98" i="11"/>
  <c r="I98" i="11" s="1"/>
  <c r="J98" i="11" s="1"/>
  <c r="E98" i="11"/>
  <c r="H97" i="11" s="1"/>
  <c r="I97" i="11" s="1"/>
  <c r="AZ97" i="11"/>
  <c r="AW97" i="11"/>
  <c r="AU97" i="11"/>
  <c r="AS97" i="11"/>
  <c r="AG97" i="11"/>
  <c r="J97" i="11"/>
  <c r="E97" i="11"/>
  <c r="AZ96" i="11"/>
  <c r="AW96" i="11"/>
  <c r="AS96" i="11"/>
  <c r="AG96" i="11"/>
  <c r="H96" i="11"/>
  <c r="I96" i="11" s="1"/>
  <c r="J96" i="11" s="1"/>
  <c r="E96" i="11"/>
  <c r="H95" i="11" s="1"/>
  <c r="I95" i="11" s="1"/>
  <c r="J95" i="11" s="1"/>
  <c r="AZ95" i="11"/>
  <c r="AW95" i="11"/>
  <c r="AU95" i="11"/>
  <c r="AS95" i="11"/>
  <c r="AG95" i="11"/>
  <c r="E95" i="11"/>
  <c r="AZ94" i="11"/>
  <c r="AW94" i="11"/>
  <c r="AS94" i="11"/>
  <c r="AG94" i="11"/>
  <c r="H94" i="11"/>
  <c r="I94" i="11" s="1"/>
  <c r="J94" i="11" s="1"/>
  <c r="E94" i="11"/>
  <c r="H93" i="11" s="1"/>
  <c r="I93" i="11" s="1"/>
  <c r="J93" i="11" s="1"/>
  <c r="AZ93" i="11"/>
  <c r="AW93" i="11"/>
  <c r="AV93" i="11"/>
  <c r="AU93" i="11"/>
  <c r="AS93" i="11"/>
  <c r="AG93" i="11"/>
  <c r="K93" i="11"/>
  <c r="L93" i="11" s="1"/>
  <c r="E93" i="11"/>
  <c r="AZ92" i="11"/>
  <c r="AW92" i="11"/>
  <c r="AS92" i="11"/>
  <c r="AG92" i="11"/>
  <c r="H92" i="11"/>
  <c r="I92" i="11" s="1"/>
  <c r="J92" i="11" s="1"/>
  <c r="E92" i="11"/>
  <c r="H91" i="11" s="1"/>
  <c r="I91" i="11" s="1"/>
  <c r="J91" i="11" s="1"/>
  <c r="B92" i="11"/>
  <c r="AZ91" i="11"/>
  <c r="AW91" i="11"/>
  <c r="AV91" i="11"/>
  <c r="AS91" i="11"/>
  <c r="AG91" i="11"/>
  <c r="L91" i="11"/>
  <c r="K91" i="11"/>
  <c r="E91" i="11"/>
  <c r="AZ90" i="11"/>
  <c r="AW90" i="11"/>
  <c r="AS90" i="11"/>
  <c r="AG90" i="11"/>
  <c r="I90" i="11"/>
  <c r="J90" i="11" s="1"/>
  <c r="H90" i="11"/>
  <c r="B90" i="11"/>
  <c r="AU100" i="11" s="1"/>
  <c r="E86" i="11"/>
  <c r="H85" i="11" s="1"/>
  <c r="I85" i="11" s="1"/>
  <c r="J85" i="11" s="1"/>
  <c r="AW85" i="11"/>
  <c r="AV85" i="11"/>
  <c r="AS85" i="11"/>
  <c r="AG85" i="11"/>
  <c r="L85" i="11"/>
  <c r="E85" i="11"/>
  <c r="AW84" i="11"/>
  <c r="AS84" i="11"/>
  <c r="AG84" i="11"/>
  <c r="H84" i="11"/>
  <c r="I84" i="11" s="1"/>
  <c r="J84" i="11" s="1"/>
  <c r="E84" i="11"/>
  <c r="AW83" i="11"/>
  <c r="AS83" i="11"/>
  <c r="AG83" i="11"/>
  <c r="I83" i="11"/>
  <c r="J83" i="11" s="1"/>
  <c r="H83" i="11"/>
  <c r="E83" i="11"/>
  <c r="AW82" i="11"/>
  <c r="AU82" i="11"/>
  <c r="AS82" i="11"/>
  <c r="AG82" i="11"/>
  <c r="J82" i="11"/>
  <c r="I82" i="11"/>
  <c r="H82" i="11"/>
  <c r="E82" i="11"/>
  <c r="AW81" i="11"/>
  <c r="AV81" i="11"/>
  <c r="AS81" i="11"/>
  <c r="AG81" i="11"/>
  <c r="K81" i="11"/>
  <c r="L81" i="11" s="1"/>
  <c r="H81" i="11"/>
  <c r="I81" i="11" s="1"/>
  <c r="J81" i="11" s="1"/>
  <c r="E81" i="11"/>
  <c r="AW80" i="11"/>
  <c r="AV80" i="11"/>
  <c r="AS80" i="11"/>
  <c r="AG80" i="11"/>
  <c r="I80" i="11"/>
  <c r="J80" i="11" s="1"/>
  <c r="H80" i="11"/>
  <c r="E80" i="11"/>
  <c r="AW79" i="11"/>
  <c r="AS79" i="11"/>
  <c r="AG79" i="11"/>
  <c r="H79" i="11"/>
  <c r="I79" i="11" s="1"/>
  <c r="J79" i="11" s="1"/>
  <c r="E79" i="11"/>
  <c r="H78" i="11" s="1"/>
  <c r="AW78" i="11"/>
  <c r="AS78" i="11"/>
  <c r="AG78" i="11"/>
  <c r="I78" i="11"/>
  <c r="J78" i="11" s="1"/>
  <c r="E78" i="11"/>
  <c r="AW77" i="11"/>
  <c r="AU77" i="11"/>
  <c r="AS77" i="11"/>
  <c r="AG77" i="11"/>
  <c r="J77" i="11"/>
  <c r="I77" i="11"/>
  <c r="H77" i="11"/>
  <c r="E77" i="11"/>
  <c r="AW76" i="11"/>
  <c r="AV76" i="11"/>
  <c r="AS76" i="11"/>
  <c r="AG76" i="11"/>
  <c r="K76" i="11"/>
  <c r="L76" i="11" s="1"/>
  <c r="H76" i="11"/>
  <c r="I76" i="11" s="1"/>
  <c r="J76" i="11" s="1"/>
  <c r="E76" i="11"/>
  <c r="B76" i="11"/>
  <c r="AV100" i="11" s="1"/>
  <c r="AW75" i="11"/>
  <c r="AS75" i="11"/>
  <c r="AG75" i="11"/>
  <c r="H75" i="11"/>
  <c r="I75" i="11" s="1"/>
  <c r="J75" i="11" s="1"/>
  <c r="E75" i="11"/>
  <c r="AW74" i="11"/>
  <c r="AV74" i="11"/>
  <c r="AS74" i="11"/>
  <c r="AG74" i="11"/>
  <c r="H74" i="11"/>
  <c r="I74" i="11" s="1"/>
  <c r="J74" i="11" s="1"/>
  <c r="B74" i="11"/>
  <c r="K85" i="11" s="1"/>
  <c r="E70" i="11"/>
  <c r="AE69" i="11"/>
  <c r="AD69" i="11"/>
  <c r="I69" i="11"/>
  <c r="J69" i="11" s="1"/>
  <c r="H69" i="11"/>
  <c r="E69" i="11"/>
  <c r="AE68" i="11"/>
  <c r="AC68" i="11"/>
  <c r="I68" i="11"/>
  <c r="J68" i="11" s="1"/>
  <c r="H68" i="11"/>
  <c r="E68" i="11"/>
  <c r="AE67" i="11"/>
  <c r="AC67" i="11"/>
  <c r="H67" i="11"/>
  <c r="I67" i="11" s="1"/>
  <c r="J67" i="11" s="1"/>
  <c r="E67" i="11"/>
  <c r="H66" i="11" s="1"/>
  <c r="I66" i="11" s="1"/>
  <c r="J66" i="11" s="1"/>
  <c r="AE66" i="11"/>
  <c r="E66" i="11"/>
  <c r="H65" i="11" s="1"/>
  <c r="I65" i="11" s="1"/>
  <c r="J65" i="11" s="1"/>
  <c r="AE65" i="11"/>
  <c r="E65" i="11"/>
  <c r="AE64" i="11"/>
  <c r="H64" i="11"/>
  <c r="I64" i="11" s="1"/>
  <c r="J64" i="11" s="1"/>
  <c r="E64" i="11"/>
  <c r="AE63" i="11"/>
  <c r="AD63" i="11"/>
  <c r="J63" i="11"/>
  <c r="I63" i="11"/>
  <c r="H63" i="11"/>
  <c r="E63" i="11"/>
  <c r="H62" i="11" s="1"/>
  <c r="I62" i="11" s="1"/>
  <c r="J62" i="11" s="1"/>
  <c r="AE62" i="11"/>
  <c r="AD62" i="11"/>
  <c r="E62" i="11"/>
  <c r="AE61" i="11"/>
  <c r="AD61" i="11"/>
  <c r="I61" i="11"/>
  <c r="J61" i="11" s="1"/>
  <c r="H61" i="11"/>
  <c r="E61" i="11"/>
  <c r="AE60" i="11"/>
  <c r="AD60" i="11"/>
  <c r="AC60" i="11"/>
  <c r="H60" i="11"/>
  <c r="I60" i="11" s="1"/>
  <c r="J60" i="11" s="1"/>
  <c r="E60" i="11"/>
  <c r="B60" i="11"/>
  <c r="AD64" i="11" s="1"/>
  <c r="AE59" i="11"/>
  <c r="AD59" i="11"/>
  <c r="H59" i="11"/>
  <c r="I59" i="11" s="1"/>
  <c r="J59" i="11" s="1"/>
  <c r="E59" i="11"/>
  <c r="H58" i="11" s="1"/>
  <c r="I58" i="11" s="1"/>
  <c r="J58" i="11" s="1"/>
  <c r="AE58" i="11"/>
  <c r="B58" i="11"/>
  <c r="E54" i="11"/>
  <c r="H53" i="11" s="1"/>
  <c r="AT53" i="11"/>
  <c r="AP53" i="11"/>
  <c r="AA53" i="11"/>
  <c r="I53" i="11"/>
  <c r="J53" i="11" s="1"/>
  <c r="E53" i="11"/>
  <c r="H52" i="11" s="1"/>
  <c r="I52" i="11" s="1"/>
  <c r="J52" i="11" s="1"/>
  <c r="AT52" i="11"/>
  <c r="AP52" i="11"/>
  <c r="AA52" i="11"/>
  <c r="E52" i="11"/>
  <c r="AT51" i="11"/>
  <c r="AP51" i="11"/>
  <c r="AA51" i="11"/>
  <c r="H51" i="11"/>
  <c r="I51" i="11" s="1"/>
  <c r="J51" i="11" s="1"/>
  <c r="E51" i="11"/>
  <c r="H50" i="11" s="1"/>
  <c r="I50" i="11" s="1"/>
  <c r="J50" i="11" s="1"/>
  <c r="AT50" i="11"/>
  <c r="AP50" i="11"/>
  <c r="AA50" i="11"/>
  <c r="E50" i="11"/>
  <c r="AT49" i="11"/>
  <c r="AP49" i="11"/>
  <c r="AA49" i="11"/>
  <c r="H49" i="11"/>
  <c r="I49" i="11" s="1"/>
  <c r="J49" i="11" s="1"/>
  <c r="E49" i="11"/>
  <c r="AT48" i="11"/>
  <c r="AP48" i="11"/>
  <c r="AA48" i="11"/>
  <c r="I48" i="11"/>
  <c r="J48" i="11" s="1"/>
  <c r="H48" i="11"/>
  <c r="E48" i="11"/>
  <c r="AT47" i="11"/>
  <c r="AP47" i="11"/>
  <c r="AA47" i="11"/>
  <c r="H47" i="11"/>
  <c r="I47" i="11" s="1"/>
  <c r="J47" i="11" s="1"/>
  <c r="E47" i="11"/>
  <c r="AT46" i="11"/>
  <c r="AS46" i="11"/>
  <c r="AP46" i="11"/>
  <c r="AA46" i="11"/>
  <c r="H46" i="11"/>
  <c r="I46" i="11" s="1"/>
  <c r="J46" i="11" s="1"/>
  <c r="E46" i="11"/>
  <c r="AT45" i="11"/>
  <c r="AP45" i="11"/>
  <c r="AA45" i="11"/>
  <c r="H45" i="11"/>
  <c r="I45" i="11" s="1"/>
  <c r="J45" i="11" s="1"/>
  <c r="E45" i="11"/>
  <c r="AT44" i="11"/>
  <c r="AP44" i="11"/>
  <c r="AA44" i="11"/>
  <c r="I44" i="11"/>
  <c r="J44" i="11" s="1"/>
  <c r="H44" i="11"/>
  <c r="E44" i="11"/>
  <c r="AT43" i="11"/>
  <c r="AP43" i="11"/>
  <c r="AA43" i="11"/>
  <c r="K43" i="11"/>
  <c r="L43" i="11" s="1"/>
  <c r="J43" i="11"/>
  <c r="H43" i="11"/>
  <c r="I43" i="11" s="1"/>
  <c r="E43" i="11"/>
  <c r="AT42" i="11"/>
  <c r="AS42" i="11"/>
  <c r="AP42" i="11"/>
  <c r="AA42" i="11"/>
  <c r="I42" i="11"/>
  <c r="J42" i="11" s="1"/>
  <c r="H42" i="11"/>
  <c r="B42" i="11"/>
  <c r="E39" i="11"/>
  <c r="AT38" i="11"/>
  <c r="AP38" i="11"/>
  <c r="AM38" i="11"/>
  <c r="AD38" i="11"/>
  <c r="AA38" i="11"/>
  <c r="H38" i="11"/>
  <c r="I38" i="11" s="1"/>
  <c r="J38" i="11" s="1"/>
  <c r="E38" i="11"/>
  <c r="AT37" i="11"/>
  <c r="AP37" i="11"/>
  <c r="AM37" i="11"/>
  <c r="AD37" i="11"/>
  <c r="AA37" i="11"/>
  <c r="J37" i="11"/>
  <c r="I37" i="11"/>
  <c r="H37" i="11"/>
  <c r="E37" i="11"/>
  <c r="H36" i="11" s="1"/>
  <c r="AT36" i="11"/>
  <c r="AP36" i="11"/>
  <c r="AM36" i="11"/>
  <c r="AD36" i="11"/>
  <c r="AA36" i="11"/>
  <c r="J36" i="11"/>
  <c r="I36" i="11"/>
  <c r="E36" i="11"/>
  <c r="H35" i="11" s="1"/>
  <c r="I35" i="11" s="1"/>
  <c r="J35" i="11" s="1"/>
  <c r="AT35" i="11"/>
  <c r="AP35" i="11"/>
  <c r="AM35" i="11"/>
  <c r="AD35" i="11"/>
  <c r="AA35" i="11"/>
  <c r="E35" i="11"/>
  <c r="H34" i="11" s="1"/>
  <c r="AT34" i="11"/>
  <c r="AP34" i="11"/>
  <c r="AM34" i="11"/>
  <c r="AD34" i="11"/>
  <c r="AA34" i="11"/>
  <c r="I34" i="11"/>
  <c r="J34" i="11" s="1"/>
  <c r="E34" i="11"/>
  <c r="H33" i="11" s="1"/>
  <c r="I33" i="11" s="1"/>
  <c r="J33" i="11" s="1"/>
  <c r="AT33" i="11"/>
  <c r="AP33" i="11"/>
  <c r="AM33" i="11"/>
  <c r="AD33" i="11"/>
  <c r="AA33" i="11"/>
  <c r="E33" i="11"/>
  <c r="H32" i="11" s="1"/>
  <c r="AT32" i="11"/>
  <c r="AP32" i="11"/>
  <c r="AM32" i="11"/>
  <c r="AD32" i="11"/>
  <c r="AA32" i="11"/>
  <c r="I32" i="11"/>
  <c r="J32" i="11" s="1"/>
  <c r="E32" i="11"/>
  <c r="H31" i="11" s="1"/>
  <c r="I31" i="11" s="1"/>
  <c r="J31" i="11" s="1"/>
  <c r="AT31" i="11"/>
  <c r="AP31" i="11"/>
  <c r="AM31" i="11"/>
  <c r="AD31" i="11"/>
  <c r="AA31" i="11"/>
  <c r="E31" i="11"/>
  <c r="AT30" i="11"/>
  <c r="AP30" i="11"/>
  <c r="AM30" i="11"/>
  <c r="AD30" i="11"/>
  <c r="AA30" i="11"/>
  <c r="H30" i="11"/>
  <c r="I30" i="11" s="1"/>
  <c r="J30" i="11" s="1"/>
  <c r="E30" i="11"/>
  <c r="H29" i="11" s="1"/>
  <c r="I29" i="11" s="1"/>
  <c r="AT29" i="11"/>
  <c r="AP29" i="11"/>
  <c r="AM29" i="11"/>
  <c r="AD29" i="11"/>
  <c r="AA29" i="11"/>
  <c r="J29" i="11"/>
  <c r="E29" i="11"/>
  <c r="AT28" i="11"/>
  <c r="AP28" i="11"/>
  <c r="AM28" i="11"/>
  <c r="AD28" i="11"/>
  <c r="AA28" i="11"/>
  <c r="H28" i="11"/>
  <c r="I28" i="11" s="1"/>
  <c r="J28" i="11" s="1"/>
  <c r="E28" i="11"/>
  <c r="H27" i="11" s="1"/>
  <c r="I27" i="11" s="1"/>
  <c r="J27" i="11" s="1"/>
  <c r="AT27" i="11"/>
  <c r="AP27" i="11"/>
  <c r="AM27" i="11"/>
  <c r="AD27" i="11"/>
  <c r="AA27" i="11"/>
  <c r="K15" i="11"/>
  <c r="I5" i="11"/>
  <c r="B44" i="11" s="1"/>
  <c r="AS52" i="11" s="1"/>
  <c r="G5" i="11"/>
  <c r="I2" i="11"/>
  <c r="B29" i="11" s="1"/>
  <c r="G2" i="11"/>
  <c r="B27" i="11" s="1"/>
  <c r="E102" i="10"/>
  <c r="H101" i="10" s="1"/>
  <c r="I101" i="10" s="1"/>
  <c r="J101" i="10" s="1"/>
  <c r="AZ101" i="10"/>
  <c r="AW101" i="10"/>
  <c r="AV101" i="10"/>
  <c r="AS101" i="10"/>
  <c r="AG101" i="10"/>
  <c r="L101" i="10"/>
  <c r="K101" i="10"/>
  <c r="E101" i="10"/>
  <c r="AZ100" i="10"/>
  <c r="AW100" i="10"/>
  <c r="AS100" i="10"/>
  <c r="AG100" i="10"/>
  <c r="J100" i="10"/>
  <c r="I100" i="10"/>
  <c r="H100" i="10"/>
  <c r="E100" i="10"/>
  <c r="AZ99" i="10"/>
  <c r="AW99" i="10"/>
  <c r="AS99" i="10"/>
  <c r="AG99" i="10"/>
  <c r="H99" i="10"/>
  <c r="I99" i="10" s="1"/>
  <c r="J99" i="10" s="1"/>
  <c r="E99" i="10"/>
  <c r="H98" i="10" s="1"/>
  <c r="I98" i="10" s="1"/>
  <c r="J98" i="10" s="1"/>
  <c r="AZ98" i="10"/>
  <c r="AW98" i="10"/>
  <c r="AU98" i="10"/>
  <c r="AS98" i="10"/>
  <c r="AG98" i="10"/>
  <c r="E98" i="10"/>
  <c r="AZ97" i="10"/>
  <c r="AW97" i="10"/>
  <c r="AS97" i="10"/>
  <c r="AG97" i="10"/>
  <c r="H97" i="10"/>
  <c r="I97" i="10" s="1"/>
  <c r="J97" i="10" s="1"/>
  <c r="E97" i="10"/>
  <c r="H96" i="10" s="1"/>
  <c r="I96" i="10" s="1"/>
  <c r="J96" i="10" s="1"/>
  <c r="AZ96" i="10"/>
  <c r="AW96" i="10"/>
  <c r="AU96" i="10"/>
  <c r="AS96" i="10"/>
  <c r="AG96" i="10"/>
  <c r="E96" i="10"/>
  <c r="AZ95" i="10"/>
  <c r="AW95" i="10"/>
  <c r="AS95" i="10"/>
  <c r="AG95" i="10"/>
  <c r="H95" i="10"/>
  <c r="I95" i="10" s="1"/>
  <c r="J95" i="10" s="1"/>
  <c r="E95" i="10"/>
  <c r="H94" i="10" s="1"/>
  <c r="I94" i="10" s="1"/>
  <c r="J94" i="10" s="1"/>
  <c r="AZ94" i="10"/>
  <c r="AW94" i="10"/>
  <c r="AU94" i="10"/>
  <c r="AS94" i="10"/>
  <c r="AG94" i="10"/>
  <c r="K94" i="10"/>
  <c r="L94" i="10" s="1"/>
  <c r="E94" i="10"/>
  <c r="AZ93" i="10"/>
  <c r="AW93" i="10"/>
  <c r="AS93" i="10"/>
  <c r="AG93" i="10"/>
  <c r="H93" i="10"/>
  <c r="I93" i="10" s="1"/>
  <c r="J93" i="10" s="1"/>
  <c r="E93" i="10"/>
  <c r="H92" i="10" s="1"/>
  <c r="I92" i="10" s="1"/>
  <c r="J92" i="10" s="1"/>
  <c r="AZ92" i="10"/>
  <c r="AW92" i="10"/>
  <c r="AV92" i="10"/>
  <c r="AU92" i="10"/>
  <c r="AS92" i="10"/>
  <c r="AG92" i="10"/>
  <c r="K92" i="10"/>
  <c r="L92" i="10" s="1"/>
  <c r="E92" i="10"/>
  <c r="B92" i="10"/>
  <c r="AZ91" i="10"/>
  <c r="AW91" i="10"/>
  <c r="AS91" i="10"/>
  <c r="AG91" i="10"/>
  <c r="I91" i="10"/>
  <c r="J91" i="10" s="1"/>
  <c r="H91" i="10"/>
  <c r="E91" i="10"/>
  <c r="H90" i="10" s="1"/>
  <c r="I90" i="10" s="1"/>
  <c r="J90" i="10" s="1"/>
  <c r="AZ90" i="10"/>
  <c r="AW90" i="10"/>
  <c r="AV90" i="10"/>
  <c r="AU90" i="10"/>
  <c r="AS90" i="10"/>
  <c r="AG90" i="10"/>
  <c r="L90" i="10"/>
  <c r="K90" i="10"/>
  <c r="B90" i="10"/>
  <c r="AU101" i="10" s="1"/>
  <c r="E86" i="10"/>
  <c r="H85" i="10" s="1"/>
  <c r="AW85" i="10"/>
  <c r="AS85" i="10"/>
  <c r="AG85" i="10"/>
  <c r="I85" i="10"/>
  <c r="J85" i="10" s="1"/>
  <c r="E85" i="10"/>
  <c r="H84" i="10" s="1"/>
  <c r="I84" i="10" s="1"/>
  <c r="J84" i="10" s="1"/>
  <c r="AW84" i="10"/>
  <c r="AU84" i="10"/>
  <c r="AS84" i="10"/>
  <c r="AG84" i="10"/>
  <c r="R84" i="10"/>
  <c r="K84" i="10"/>
  <c r="L84" i="10" s="1"/>
  <c r="E84" i="10"/>
  <c r="AW83" i="10"/>
  <c r="AV83" i="10"/>
  <c r="AU83" i="10"/>
  <c r="AS83" i="10"/>
  <c r="AG83" i="10"/>
  <c r="L83" i="10"/>
  <c r="K83" i="10"/>
  <c r="H83" i="10"/>
  <c r="I83" i="10" s="1"/>
  <c r="J83" i="10" s="1"/>
  <c r="E83" i="10"/>
  <c r="AW82" i="10"/>
  <c r="AS82" i="10"/>
  <c r="AG82" i="10"/>
  <c r="L82" i="10"/>
  <c r="R82" i="10" s="1"/>
  <c r="K82" i="10"/>
  <c r="H82" i="10"/>
  <c r="I82" i="10" s="1"/>
  <c r="J82" i="10" s="1"/>
  <c r="E82" i="10"/>
  <c r="H81" i="10" s="1"/>
  <c r="I81" i="10" s="1"/>
  <c r="J81" i="10" s="1"/>
  <c r="AW81" i="10"/>
  <c r="AS81" i="10"/>
  <c r="AG81" i="10"/>
  <c r="E81" i="10"/>
  <c r="AW80" i="10"/>
  <c r="AU80" i="10"/>
  <c r="AS80" i="10"/>
  <c r="AG80" i="10"/>
  <c r="I80" i="10"/>
  <c r="J80" i="10" s="1"/>
  <c r="H80" i="10"/>
  <c r="E80" i="10"/>
  <c r="AW79" i="10"/>
  <c r="AU79" i="10"/>
  <c r="AS79" i="10"/>
  <c r="AG79" i="10"/>
  <c r="R79" i="10"/>
  <c r="K79" i="10"/>
  <c r="L79" i="10" s="1"/>
  <c r="J79" i="10"/>
  <c r="I79" i="10"/>
  <c r="H79" i="10"/>
  <c r="E79" i="10"/>
  <c r="AW78" i="10"/>
  <c r="AV78" i="10"/>
  <c r="AU78" i="10"/>
  <c r="AS78" i="10"/>
  <c r="AG78" i="10"/>
  <c r="L78" i="10"/>
  <c r="K78" i="10"/>
  <c r="H78" i="10"/>
  <c r="I78" i="10" s="1"/>
  <c r="J78" i="10" s="1"/>
  <c r="E78" i="10"/>
  <c r="AW77" i="10"/>
  <c r="AS77" i="10"/>
  <c r="AG77" i="10"/>
  <c r="L77" i="10"/>
  <c r="R77" i="10" s="1"/>
  <c r="K77" i="10"/>
  <c r="H77" i="10"/>
  <c r="I77" i="10" s="1"/>
  <c r="J77" i="10" s="1"/>
  <c r="E77" i="10"/>
  <c r="AW76" i="10"/>
  <c r="AS76" i="10"/>
  <c r="AG76" i="10"/>
  <c r="H76" i="10"/>
  <c r="I76" i="10" s="1"/>
  <c r="J76" i="10" s="1"/>
  <c r="E76" i="10"/>
  <c r="H75" i="10" s="1"/>
  <c r="I75" i="10" s="1"/>
  <c r="J75" i="10" s="1"/>
  <c r="B76" i="10"/>
  <c r="AV99" i="10" s="1"/>
  <c r="AW75" i="10"/>
  <c r="AU75" i="10"/>
  <c r="AS75" i="10"/>
  <c r="AG75" i="10"/>
  <c r="R75" i="10"/>
  <c r="K75" i="10"/>
  <c r="L75" i="10" s="1"/>
  <c r="E75" i="10"/>
  <c r="AW74" i="10"/>
  <c r="AV74" i="10"/>
  <c r="AU74" i="10"/>
  <c r="AS74" i="10"/>
  <c r="AG74" i="10"/>
  <c r="K74" i="10"/>
  <c r="L74" i="10" s="1"/>
  <c r="J74" i="10"/>
  <c r="I74" i="10"/>
  <c r="H74" i="10"/>
  <c r="B74" i="10"/>
  <c r="AU82" i="10" s="1"/>
  <c r="E70" i="10"/>
  <c r="H69" i="10" s="1"/>
  <c r="I69" i="10" s="1"/>
  <c r="J69" i="10" s="1"/>
  <c r="AE69" i="10"/>
  <c r="L69" i="10"/>
  <c r="K69" i="10"/>
  <c r="E69" i="10"/>
  <c r="H68" i="10" s="1"/>
  <c r="I68" i="10" s="1"/>
  <c r="J68" i="10" s="1"/>
  <c r="AE68" i="10"/>
  <c r="L68" i="10"/>
  <c r="K68" i="10"/>
  <c r="E68" i="10"/>
  <c r="H67" i="10" s="1"/>
  <c r="I67" i="10" s="1"/>
  <c r="J67" i="10" s="1"/>
  <c r="AE67" i="10"/>
  <c r="K67" i="10"/>
  <c r="L67" i="10" s="1"/>
  <c r="E67" i="10"/>
  <c r="AE66" i="10"/>
  <c r="AD66" i="10"/>
  <c r="AC66" i="10"/>
  <c r="K66" i="10"/>
  <c r="L66" i="10" s="1"/>
  <c r="J66" i="10"/>
  <c r="I66" i="10"/>
  <c r="H66" i="10"/>
  <c r="E66" i="10"/>
  <c r="AE65" i="10"/>
  <c r="AD65" i="10"/>
  <c r="AC65" i="10"/>
  <c r="I65" i="10"/>
  <c r="J65" i="10" s="1"/>
  <c r="H65" i="10"/>
  <c r="E65" i="10"/>
  <c r="AE64" i="10"/>
  <c r="AC64" i="10"/>
  <c r="H64" i="10"/>
  <c r="I64" i="10" s="1"/>
  <c r="J64" i="10" s="1"/>
  <c r="E64" i="10"/>
  <c r="H63" i="10" s="1"/>
  <c r="I63" i="10" s="1"/>
  <c r="J63" i="10" s="1"/>
  <c r="AE63" i="10"/>
  <c r="AC63" i="10"/>
  <c r="L63" i="10"/>
  <c r="R63" i="10" s="1"/>
  <c r="K63" i="10"/>
  <c r="E63" i="10"/>
  <c r="H62" i="10" s="1"/>
  <c r="I62" i="10" s="1"/>
  <c r="J62" i="10" s="1"/>
  <c r="AE62" i="10"/>
  <c r="L62" i="10"/>
  <c r="R62" i="10" s="1"/>
  <c r="K62" i="10"/>
  <c r="E62" i="10"/>
  <c r="H61" i="10" s="1"/>
  <c r="I61" i="10" s="1"/>
  <c r="J61" i="10" s="1"/>
  <c r="AE61" i="10"/>
  <c r="L61" i="10"/>
  <c r="K61" i="10"/>
  <c r="E61" i="10"/>
  <c r="H60" i="10" s="1"/>
  <c r="I60" i="10" s="1"/>
  <c r="J60" i="10" s="1"/>
  <c r="AE60" i="10"/>
  <c r="AD60" i="10"/>
  <c r="K60" i="10"/>
  <c r="L60" i="10" s="1"/>
  <c r="E60" i="10"/>
  <c r="H59" i="10" s="1"/>
  <c r="I59" i="10" s="1"/>
  <c r="J59" i="10" s="1"/>
  <c r="B60" i="10"/>
  <c r="AD68" i="10" s="1"/>
  <c r="AE59" i="10"/>
  <c r="AD59" i="10"/>
  <c r="K59" i="10"/>
  <c r="L59" i="10" s="1"/>
  <c r="E59" i="10"/>
  <c r="AE58" i="10"/>
  <c r="AD58" i="10"/>
  <c r="AC58" i="10"/>
  <c r="R58" i="10"/>
  <c r="K58" i="10"/>
  <c r="L58" i="10" s="1"/>
  <c r="O58" i="10" s="1"/>
  <c r="P58" i="10" s="1"/>
  <c r="Q58" i="10" s="1"/>
  <c r="J58" i="10"/>
  <c r="I58" i="10"/>
  <c r="H58" i="10"/>
  <c r="B58" i="10"/>
  <c r="AC68" i="10" s="1"/>
  <c r="E54" i="10"/>
  <c r="AT53" i="10"/>
  <c r="AP53" i="10"/>
  <c r="AA53" i="10"/>
  <c r="H53" i="10"/>
  <c r="I53" i="10" s="1"/>
  <c r="J53" i="10" s="1"/>
  <c r="E53" i="10"/>
  <c r="H52" i="10" s="1"/>
  <c r="AT52" i="10"/>
  <c r="AP52" i="10"/>
  <c r="AA52" i="10"/>
  <c r="I52" i="10"/>
  <c r="J52" i="10" s="1"/>
  <c r="E52" i="10"/>
  <c r="AT51" i="10"/>
  <c r="AP51" i="10"/>
  <c r="AA51" i="10"/>
  <c r="J51" i="10"/>
  <c r="I51" i="10"/>
  <c r="H51" i="10"/>
  <c r="E51" i="10"/>
  <c r="AT50" i="10"/>
  <c r="AS50" i="10"/>
  <c r="AP50" i="10"/>
  <c r="AA50" i="10"/>
  <c r="J50" i="10"/>
  <c r="I50" i="10"/>
  <c r="H50" i="10"/>
  <c r="E50" i="10"/>
  <c r="AT49" i="10"/>
  <c r="AP49" i="10"/>
  <c r="AA49" i="10"/>
  <c r="H49" i="10"/>
  <c r="I49" i="10" s="1"/>
  <c r="J49" i="10" s="1"/>
  <c r="E49" i="10"/>
  <c r="AT48" i="10"/>
  <c r="AP48" i="10"/>
  <c r="AA48" i="10"/>
  <c r="H48" i="10"/>
  <c r="I48" i="10" s="1"/>
  <c r="J48" i="10" s="1"/>
  <c r="E48" i="10"/>
  <c r="AT47" i="10"/>
  <c r="AP47" i="10"/>
  <c r="AA47" i="10"/>
  <c r="H47" i="10"/>
  <c r="I47" i="10" s="1"/>
  <c r="J47" i="10" s="1"/>
  <c r="E47" i="10"/>
  <c r="H46" i="10" s="1"/>
  <c r="I46" i="10" s="1"/>
  <c r="AT46" i="10"/>
  <c r="AP46" i="10"/>
  <c r="AA46" i="10"/>
  <c r="J46" i="10"/>
  <c r="E46" i="10"/>
  <c r="AT45" i="10"/>
  <c r="AP45" i="10"/>
  <c r="AA45" i="10"/>
  <c r="J45" i="10"/>
  <c r="I45" i="10"/>
  <c r="H45" i="10"/>
  <c r="E45" i="10"/>
  <c r="AT44" i="10"/>
  <c r="AP44" i="10"/>
  <c r="AA44" i="10"/>
  <c r="J44" i="10"/>
  <c r="I44" i="10"/>
  <c r="H44" i="10"/>
  <c r="E44" i="10"/>
  <c r="B44" i="10"/>
  <c r="AT43" i="10"/>
  <c r="AP43" i="10"/>
  <c r="AA43" i="10"/>
  <c r="H43" i="10"/>
  <c r="I43" i="10" s="1"/>
  <c r="J43" i="10" s="1"/>
  <c r="E43" i="10"/>
  <c r="AT42" i="10"/>
  <c r="AP42" i="10"/>
  <c r="AA42" i="10"/>
  <c r="I42" i="10"/>
  <c r="J42" i="10" s="1"/>
  <c r="H42" i="10"/>
  <c r="E39" i="10"/>
  <c r="AT38" i="10"/>
  <c r="AP38" i="10"/>
  <c r="AM38" i="10"/>
  <c r="AD38" i="10"/>
  <c r="AA38" i="10"/>
  <c r="H38" i="10"/>
  <c r="I38" i="10" s="1"/>
  <c r="J38" i="10" s="1"/>
  <c r="E38" i="10"/>
  <c r="H37" i="10" s="1"/>
  <c r="I37" i="10" s="1"/>
  <c r="J37" i="10" s="1"/>
  <c r="AT37" i="10"/>
  <c r="AP37" i="10"/>
  <c r="AM37" i="10"/>
  <c r="AD37" i="10"/>
  <c r="AA37" i="10"/>
  <c r="L37" i="10"/>
  <c r="E37" i="10"/>
  <c r="AT36" i="10"/>
  <c r="AP36" i="10"/>
  <c r="AM36" i="10"/>
  <c r="AD36" i="10"/>
  <c r="AA36" i="10"/>
  <c r="I36" i="10"/>
  <c r="J36" i="10" s="1"/>
  <c r="H36" i="10"/>
  <c r="E36" i="10"/>
  <c r="H35" i="10" s="1"/>
  <c r="I35" i="10" s="1"/>
  <c r="J35" i="10" s="1"/>
  <c r="AT35" i="10"/>
  <c r="AR35" i="10"/>
  <c r="AP35" i="10"/>
  <c r="AM35" i="10"/>
  <c r="AD35" i="10"/>
  <c r="AA35" i="10"/>
  <c r="E35" i="10"/>
  <c r="AT34" i="10"/>
  <c r="AP34" i="10"/>
  <c r="AM34" i="10"/>
  <c r="AD34" i="10"/>
  <c r="AA34" i="10"/>
  <c r="I34" i="10"/>
  <c r="J34" i="10" s="1"/>
  <c r="H34" i="10"/>
  <c r="E34" i="10"/>
  <c r="H33" i="10" s="1"/>
  <c r="I33" i="10" s="1"/>
  <c r="J33" i="10" s="1"/>
  <c r="AT33" i="10"/>
  <c r="AR33" i="10"/>
  <c r="AP33" i="10"/>
  <c r="AM33" i="10"/>
  <c r="AD33" i="10"/>
  <c r="AA33" i="10"/>
  <c r="E33" i="10"/>
  <c r="AT32" i="10"/>
  <c r="AP32" i="10"/>
  <c r="AM32" i="10"/>
  <c r="AD32" i="10"/>
  <c r="AA32" i="10"/>
  <c r="I32" i="10"/>
  <c r="J32" i="10" s="1"/>
  <c r="H32" i="10"/>
  <c r="E32" i="10"/>
  <c r="H31" i="10" s="1"/>
  <c r="I31" i="10" s="1"/>
  <c r="J31" i="10" s="1"/>
  <c r="AT31" i="10"/>
  <c r="AR31" i="10"/>
  <c r="AP31" i="10"/>
  <c r="AM31" i="10"/>
  <c r="AD31" i="10"/>
  <c r="AA31" i="10"/>
  <c r="E31" i="10"/>
  <c r="H30" i="10" s="1"/>
  <c r="I30" i="10" s="1"/>
  <c r="AT30" i="10"/>
  <c r="AP30" i="10"/>
  <c r="AM30" i="10"/>
  <c r="AD30" i="10"/>
  <c r="AA30" i="10"/>
  <c r="J30" i="10"/>
  <c r="E30" i="10"/>
  <c r="AT29" i="10"/>
  <c r="AP29" i="10"/>
  <c r="AM29" i="10"/>
  <c r="AD29" i="10"/>
  <c r="AA29" i="10"/>
  <c r="H29" i="10"/>
  <c r="I29" i="10" s="1"/>
  <c r="J29" i="10" s="1"/>
  <c r="E29" i="10"/>
  <c r="H28" i="10" s="1"/>
  <c r="I28" i="10" s="1"/>
  <c r="J28" i="10" s="1"/>
  <c r="AT28" i="10"/>
  <c r="AP28" i="10"/>
  <c r="AM28" i="10"/>
  <c r="AD28" i="10"/>
  <c r="AA28" i="10"/>
  <c r="K28" i="10"/>
  <c r="L28" i="10" s="1"/>
  <c r="E28" i="10"/>
  <c r="AT27" i="10"/>
  <c r="AP27" i="10"/>
  <c r="AM27" i="10"/>
  <c r="AD27" i="10"/>
  <c r="AA27" i="10"/>
  <c r="H27" i="10"/>
  <c r="I27" i="10" s="1"/>
  <c r="J27" i="10" s="1"/>
  <c r="B27" i="10"/>
  <c r="K37" i="10" s="1"/>
  <c r="K15" i="10"/>
  <c r="I5" i="10"/>
  <c r="G5" i="10"/>
  <c r="B42" i="10" s="1"/>
  <c r="I2" i="10"/>
  <c r="B29" i="10" s="1"/>
  <c r="AS29" i="10" s="1"/>
  <c r="G2" i="10"/>
  <c r="E102" i="9"/>
  <c r="AZ101" i="9"/>
  <c r="AW101" i="9"/>
  <c r="AS101" i="9"/>
  <c r="AG101" i="9"/>
  <c r="I101" i="9"/>
  <c r="J101" i="9" s="1"/>
  <c r="H101" i="9"/>
  <c r="E101" i="9"/>
  <c r="H100" i="9" s="1"/>
  <c r="I100" i="9" s="1"/>
  <c r="J100" i="9" s="1"/>
  <c r="AZ100" i="9"/>
  <c r="AW100" i="9"/>
  <c r="AV100" i="9"/>
  <c r="AS100" i="9"/>
  <c r="AG100" i="9"/>
  <c r="E100" i="9"/>
  <c r="H99" i="9" s="1"/>
  <c r="I99" i="9" s="1"/>
  <c r="J99" i="9" s="1"/>
  <c r="AZ99" i="9"/>
  <c r="AW99" i="9"/>
  <c r="AU99" i="9"/>
  <c r="AS99" i="9"/>
  <c r="AG99" i="9"/>
  <c r="E99" i="9"/>
  <c r="AZ98" i="9"/>
  <c r="AW98" i="9"/>
  <c r="AS98" i="9"/>
  <c r="AG98" i="9"/>
  <c r="H98" i="9"/>
  <c r="I98" i="9" s="1"/>
  <c r="J98" i="9" s="1"/>
  <c r="E98" i="9"/>
  <c r="H97" i="9" s="1"/>
  <c r="I97" i="9" s="1"/>
  <c r="J97" i="9" s="1"/>
  <c r="AZ97" i="9"/>
  <c r="AW97" i="9"/>
  <c r="AU97" i="9"/>
  <c r="AS97" i="9"/>
  <c r="AG97" i="9"/>
  <c r="E97" i="9"/>
  <c r="AZ96" i="9"/>
  <c r="AW96" i="9"/>
  <c r="AS96" i="9"/>
  <c r="AG96" i="9"/>
  <c r="H96" i="9"/>
  <c r="I96" i="9" s="1"/>
  <c r="J96" i="9" s="1"/>
  <c r="E96" i="9"/>
  <c r="H95" i="9" s="1"/>
  <c r="I95" i="9" s="1"/>
  <c r="AZ95" i="9"/>
  <c r="AW95" i="9"/>
  <c r="AU95" i="9"/>
  <c r="AS95" i="9"/>
  <c r="AG95" i="9"/>
  <c r="J95" i="9"/>
  <c r="E95" i="9"/>
  <c r="AZ94" i="9"/>
  <c r="AW94" i="9"/>
  <c r="AS94" i="9"/>
  <c r="AG94" i="9"/>
  <c r="H94" i="9"/>
  <c r="I94" i="9" s="1"/>
  <c r="J94" i="9" s="1"/>
  <c r="E94" i="9"/>
  <c r="H93" i="9" s="1"/>
  <c r="I93" i="9" s="1"/>
  <c r="J93" i="9" s="1"/>
  <c r="AZ93" i="9"/>
  <c r="AW93" i="9"/>
  <c r="AV93" i="9"/>
  <c r="AU93" i="9"/>
  <c r="AS93" i="9"/>
  <c r="AG93" i="9"/>
  <c r="K93" i="9"/>
  <c r="L93" i="9" s="1"/>
  <c r="E93" i="9"/>
  <c r="AZ92" i="9"/>
  <c r="AW92" i="9"/>
  <c r="AS92" i="9"/>
  <c r="AG92" i="9"/>
  <c r="H92" i="9"/>
  <c r="I92" i="9" s="1"/>
  <c r="J92" i="9" s="1"/>
  <c r="E92" i="9"/>
  <c r="H91" i="9" s="1"/>
  <c r="I91" i="9" s="1"/>
  <c r="J91" i="9" s="1"/>
  <c r="B92" i="9"/>
  <c r="AZ91" i="9"/>
  <c r="AW91" i="9"/>
  <c r="AV91" i="9"/>
  <c r="AS91" i="9"/>
  <c r="AG91" i="9"/>
  <c r="L91" i="9"/>
  <c r="K91" i="9"/>
  <c r="E91" i="9"/>
  <c r="AZ90" i="9"/>
  <c r="AW90" i="9"/>
  <c r="AS90" i="9"/>
  <c r="AG90" i="9"/>
  <c r="I90" i="9"/>
  <c r="J90" i="9" s="1"/>
  <c r="H90" i="9"/>
  <c r="B90" i="9"/>
  <c r="AU100" i="9" s="1"/>
  <c r="E86" i="9"/>
  <c r="AW85" i="9"/>
  <c r="AV85" i="9"/>
  <c r="AS85" i="9"/>
  <c r="AG85" i="9"/>
  <c r="J85" i="9"/>
  <c r="I85" i="9"/>
  <c r="H85" i="9"/>
  <c r="E85" i="9"/>
  <c r="AW84" i="9"/>
  <c r="AS84" i="9"/>
  <c r="AG84" i="9"/>
  <c r="H84" i="9"/>
  <c r="I84" i="9" s="1"/>
  <c r="J84" i="9" s="1"/>
  <c r="E84" i="9"/>
  <c r="AW83" i="9"/>
  <c r="AS83" i="9"/>
  <c r="AG83" i="9"/>
  <c r="I83" i="9"/>
  <c r="J83" i="9" s="1"/>
  <c r="H83" i="9"/>
  <c r="E83" i="9"/>
  <c r="AW82" i="9"/>
  <c r="AU82" i="9"/>
  <c r="AS82" i="9"/>
  <c r="AG82" i="9"/>
  <c r="J82" i="9"/>
  <c r="I82" i="9"/>
  <c r="H82" i="9"/>
  <c r="E82" i="9"/>
  <c r="AW81" i="9"/>
  <c r="AV81" i="9"/>
  <c r="AS81" i="9"/>
  <c r="AG81" i="9"/>
  <c r="K81" i="9"/>
  <c r="L81" i="9" s="1"/>
  <c r="J81" i="9"/>
  <c r="I81" i="9"/>
  <c r="H81" i="9"/>
  <c r="E81" i="9"/>
  <c r="AW80" i="9"/>
  <c r="AV80" i="9"/>
  <c r="AS80" i="9"/>
  <c r="AG80" i="9"/>
  <c r="H80" i="9"/>
  <c r="I80" i="9" s="1"/>
  <c r="J80" i="9" s="1"/>
  <c r="E80" i="9"/>
  <c r="AW79" i="9"/>
  <c r="AV79" i="9"/>
  <c r="AS79" i="9"/>
  <c r="AG79" i="9"/>
  <c r="H79" i="9"/>
  <c r="I79" i="9" s="1"/>
  <c r="J79" i="9" s="1"/>
  <c r="E79" i="9"/>
  <c r="H78" i="9" s="1"/>
  <c r="AW78" i="9"/>
  <c r="AS78" i="9"/>
  <c r="AG78" i="9"/>
  <c r="I78" i="9"/>
  <c r="J78" i="9" s="1"/>
  <c r="E78" i="9"/>
  <c r="AW77" i="9"/>
  <c r="AU77" i="9"/>
  <c r="AS77" i="9"/>
  <c r="AG77" i="9"/>
  <c r="J77" i="9"/>
  <c r="I77" i="9"/>
  <c r="H77" i="9"/>
  <c r="E77" i="9"/>
  <c r="AW76" i="9"/>
  <c r="AV76" i="9"/>
  <c r="AS76" i="9"/>
  <c r="AG76" i="9"/>
  <c r="K76" i="9"/>
  <c r="L76" i="9" s="1"/>
  <c r="J76" i="9"/>
  <c r="I76" i="9"/>
  <c r="H76" i="9"/>
  <c r="E76" i="9"/>
  <c r="B76" i="9"/>
  <c r="AV98" i="9" s="1"/>
  <c r="AW75" i="9"/>
  <c r="AV75" i="9"/>
  <c r="AS75" i="9"/>
  <c r="AG75" i="9"/>
  <c r="H75" i="9"/>
  <c r="I75" i="9" s="1"/>
  <c r="J75" i="9" s="1"/>
  <c r="E75" i="9"/>
  <c r="AW74" i="9"/>
  <c r="AV74" i="9"/>
  <c r="AS74" i="9"/>
  <c r="AG74" i="9"/>
  <c r="H74" i="9"/>
  <c r="I74" i="9" s="1"/>
  <c r="J74" i="9" s="1"/>
  <c r="B74" i="9"/>
  <c r="K85" i="9" s="1"/>
  <c r="L85" i="9" s="1"/>
  <c r="E70" i="9"/>
  <c r="AE69" i="9"/>
  <c r="AD69" i="9"/>
  <c r="I69" i="9"/>
  <c r="J69" i="9" s="1"/>
  <c r="H69" i="9"/>
  <c r="E69" i="9"/>
  <c r="AE68" i="9"/>
  <c r="I68" i="9"/>
  <c r="J68" i="9" s="1"/>
  <c r="H68" i="9"/>
  <c r="E68" i="9"/>
  <c r="AE67" i="9"/>
  <c r="H67" i="9"/>
  <c r="I67" i="9" s="1"/>
  <c r="J67" i="9" s="1"/>
  <c r="E67" i="9"/>
  <c r="H66" i="9" s="1"/>
  <c r="I66" i="9" s="1"/>
  <c r="J66" i="9" s="1"/>
  <c r="AE66" i="9"/>
  <c r="E66" i="9"/>
  <c r="H65" i="9" s="1"/>
  <c r="I65" i="9" s="1"/>
  <c r="J65" i="9" s="1"/>
  <c r="AE65" i="9"/>
  <c r="E65" i="9"/>
  <c r="AE64" i="9"/>
  <c r="J64" i="9"/>
  <c r="I64" i="9"/>
  <c r="H64" i="9"/>
  <c r="E64" i="9"/>
  <c r="AE63" i="9"/>
  <c r="AD63" i="9"/>
  <c r="J63" i="9"/>
  <c r="I63" i="9"/>
  <c r="H63" i="9"/>
  <c r="E63" i="9"/>
  <c r="AE62" i="9"/>
  <c r="AD62" i="9"/>
  <c r="J62" i="9"/>
  <c r="I62" i="9"/>
  <c r="H62" i="9"/>
  <c r="E62" i="9"/>
  <c r="AE61" i="9"/>
  <c r="AD61" i="9"/>
  <c r="I61" i="9"/>
  <c r="J61" i="9" s="1"/>
  <c r="H61" i="9"/>
  <c r="E61" i="9"/>
  <c r="AE60" i="9"/>
  <c r="H60" i="9"/>
  <c r="I60" i="9" s="1"/>
  <c r="J60" i="9" s="1"/>
  <c r="E60" i="9"/>
  <c r="B60" i="9"/>
  <c r="AD64" i="9" s="1"/>
  <c r="AE59" i="9"/>
  <c r="H59" i="9"/>
  <c r="I59" i="9" s="1"/>
  <c r="J59" i="9" s="1"/>
  <c r="E59" i="9"/>
  <c r="H58" i="9" s="1"/>
  <c r="I58" i="9" s="1"/>
  <c r="J58" i="9" s="1"/>
  <c r="AE58" i="9"/>
  <c r="B58" i="9"/>
  <c r="E54" i="9"/>
  <c r="H53" i="9" s="1"/>
  <c r="I53" i="9" s="1"/>
  <c r="J53" i="9" s="1"/>
  <c r="AT53" i="9"/>
  <c r="AP53" i="9"/>
  <c r="AA53" i="9"/>
  <c r="E53" i="9"/>
  <c r="AT52" i="9"/>
  <c r="AP52" i="9"/>
  <c r="AA52" i="9"/>
  <c r="J52" i="9"/>
  <c r="I52" i="9"/>
  <c r="H52" i="9"/>
  <c r="E52" i="9"/>
  <c r="AT51" i="9"/>
  <c r="AP51" i="9"/>
  <c r="AA51" i="9"/>
  <c r="H51" i="9"/>
  <c r="I51" i="9" s="1"/>
  <c r="J51" i="9" s="1"/>
  <c r="E51" i="9"/>
  <c r="H50" i="9" s="1"/>
  <c r="I50" i="9" s="1"/>
  <c r="J50" i="9" s="1"/>
  <c r="AT50" i="9"/>
  <c r="AP50" i="9"/>
  <c r="AA50" i="9"/>
  <c r="E50" i="9"/>
  <c r="AT49" i="9"/>
  <c r="AP49" i="9"/>
  <c r="AA49" i="9"/>
  <c r="I49" i="9"/>
  <c r="J49" i="9" s="1"/>
  <c r="H49" i="9"/>
  <c r="E49" i="9"/>
  <c r="AT48" i="9"/>
  <c r="AP48" i="9"/>
  <c r="AA48" i="9"/>
  <c r="J48" i="9"/>
  <c r="I48" i="9"/>
  <c r="H48" i="9"/>
  <c r="E48" i="9"/>
  <c r="AT47" i="9"/>
  <c r="AS47" i="9"/>
  <c r="AP47" i="9"/>
  <c r="AA47" i="9"/>
  <c r="J47" i="9"/>
  <c r="I47" i="9"/>
  <c r="H47" i="9"/>
  <c r="E47" i="9"/>
  <c r="AT46" i="9"/>
  <c r="AP46" i="9"/>
  <c r="AA46" i="9"/>
  <c r="H46" i="9"/>
  <c r="I46" i="9" s="1"/>
  <c r="J46" i="9" s="1"/>
  <c r="E46" i="9"/>
  <c r="AT45" i="9"/>
  <c r="AP45" i="9"/>
  <c r="AA45" i="9"/>
  <c r="H45" i="9"/>
  <c r="I45" i="9" s="1"/>
  <c r="J45" i="9" s="1"/>
  <c r="E45" i="9"/>
  <c r="AT44" i="9"/>
  <c r="AP44" i="9"/>
  <c r="AA44" i="9"/>
  <c r="I44" i="9"/>
  <c r="J44" i="9" s="1"/>
  <c r="H44" i="9"/>
  <c r="E44" i="9"/>
  <c r="H43" i="9" s="1"/>
  <c r="I43" i="9" s="1"/>
  <c r="J43" i="9" s="1"/>
  <c r="AT43" i="9"/>
  <c r="AP43" i="9"/>
  <c r="AA43" i="9"/>
  <c r="K43" i="9"/>
  <c r="L43" i="9" s="1"/>
  <c r="E43" i="9"/>
  <c r="AT42" i="9"/>
  <c r="AP42" i="9"/>
  <c r="AA42" i="9"/>
  <c r="J42" i="9"/>
  <c r="I42" i="9"/>
  <c r="H42" i="9"/>
  <c r="E39" i="9"/>
  <c r="H38" i="9" s="1"/>
  <c r="I38" i="9" s="1"/>
  <c r="J38" i="9" s="1"/>
  <c r="AT38" i="9"/>
  <c r="AP38" i="9"/>
  <c r="AM38" i="9"/>
  <c r="AD38" i="9"/>
  <c r="AA38" i="9"/>
  <c r="K38" i="9"/>
  <c r="L38" i="9" s="1"/>
  <c r="E38" i="9"/>
  <c r="AT37" i="9"/>
  <c r="AP37" i="9"/>
  <c r="AM37" i="9"/>
  <c r="AD37" i="9"/>
  <c r="AA37" i="9"/>
  <c r="I37" i="9"/>
  <c r="J37" i="9" s="1"/>
  <c r="H37" i="9"/>
  <c r="E37" i="9"/>
  <c r="H36" i="9" s="1"/>
  <c r="I36" i="9" s="1"/>
  <c r="J36" i="9" s="1"/>
  <c r="AT36" i="9"/>
  <c r="AR36" i="9"/>
  <c r="AP36" i="9"/>
  <c r="AM36" i="9"/>
  <c r="AD36" i="9"/>
  <c r="AA36" i="9"/>
  <c r="E36" i="9"/>
  <c r="AT35" i="9"/>
  <c r="AP35" i="9"/>
  <c r="AM35" i="9"/>
  <c r="AD35" i="9"/>
  <c r="AA35" i="9"/>
  <c r="I35" i="9"/>
  <c r="J35" i="9" s="1"/>
  <c r="H35" i="9"/>
  <c r="E35" i="9"/>
  <c r="H34" i="9" s="1"/>
  <c r="I34" i="9" s="1"/>
  <c r="J34" i="9" s="1"/>
  <c r="AT34" i="9"/>
  <c r="AR34" i="9"/>
  <c r="AP34" i="9"/>
  <c r="AM34" i="9"/>
  <c r="AD34" i="9"/>
  <c r="AA34" i="9"/>
  <c r="E34" i="9"/>
  <c r="AT33" i="9"/>
  <c r="AP33" i="9"/>
  <c r="AM33" i="9"/>
  <c r="AD33" i="9"/>
  <c r="AA33" i="9"/>
  <c r="I33" i="9"/>
  <c r="J33" i="9" s="1"/>
  <c r="H33" i="9"/>
  <c r="E33" i="9"/>
  <c r="H32" i="9" s="1"/>
  <c r="I32" i="9" s="1"/>
  <c r="J32" i="9" s="1"/>
  <c r="AT32" i="9"/>
  <c r="AP32" i="9"/>
  <c r="AM32" i="9"/>
  <c r="AD32" i="9"/>
  <c r="AA32" i="9"/>
  <c r="E32" i="9"/>
  <c r="AT31" i="9"/>
  <c r="AP31" i="9"/>
  <c r="AM31" i="9"/>
  <c r="AD31" i="9"/>
  <c r="AA31" i="9"/>
  <c r="J31" i="9"/>
  <c r="I31" i="9"/>
  <c r="H31" i="9"/>
  <c r="E31" i="9"/>
  <c r="AT30" i="9"/>
  <c r="AP30" i="9"/>
  <c r="AM30" i="9"/>
  <c r="AD30" i="9"/>
  <c r="AA30" i="9"/>
  <c r="H30" i="9"/>
  <c r="I30" i="9" s="1"/>
  <c r="J30" i="9" s="1"/>
  <c r="E30" i="9"/>
  <c r="H29" i="9" s="1"/>
  <c r="I29" i="9" s="1"/>
  <c r="AT29" i="9"/>
  <c r="AP29" i="9"/>
  <c r="AM29" i="9"/>
  <c r="AD29" i="9"/>
  <c r="AA29" i="9"/>
  <c r="J29" i="9"/>
  <c r="E29" i="9"/>
  <c r="AT28" i="9"/>
  <c r="AP28" i="9"/>
  <c r="AM28" i="9"/>
  <c r="AD28" i="9"/>
  <c r="AA28" i="9"/>
  <c r="H28" i="9"/>
  <c r="I28" i="9" s="1"/>
  <c r="J28" i="9" s="1"/>
  <c r="E28" i="9"/>
  <c r="H27" i="9" s="1"/>
  <c r="I27" i="9" s="1"/>
  <c r="J27" i="9" s="1"/>
  <c r="AT27" i="9"/>
  <c r="AP27" i="9"/>
  <c r="AM27" i="9"/>
  <c r="AD27" i="9"/>
  <c r="AA27" i="9"/>
  <c r="K15" i="9"/>
  <c r="I5" i="9"/>
  <c r="B44" i="9" s="1"/>
  <c r="AS52" i="9" s="1"/>
  <c r="G5" i="9"/>
  <c r="B42" i="9" s="1"/>
  <c r="AR48" i="9" s="1"/>
  <c r="I2" i="9"/>
  <c r="B29" i="9" s="1"/>
  <c r="G2" i="9"/>
  <c r="B27" i="9" s="1"/>
  <c r="E102" i="8"/>
  <c r="H101" i="8" s="1"/>
  <c r="I101" i="8" s="1"/>
  <c r="J101" i="8" s="1"/>
  <c r="AZ101" i="8"/>
  <c r="AW101" i="8"/>
  <c r="AV101" i="8"/>
  <c r="AS101" i="8"/>
  <c r="AG101" i="8"/>
  <c r="L101" i="8"/>
  <c r="K101" i="8"/>
  <c r="E101" i="8"/>
  <c r="AZ100" i="8"/>
  <c r="AW100" i="8"/>
  <c r="AS100" i="8"/>
  <c r="AG100" i="8"/>
  <c r="J100" i="8"/>
  <c r="I100" i="8"/>
  <c r="H100" i="8"/>
  <c r="E100" i="8"/>
  <c r="AZ99" i="8"/>
  <c r="AW99" i="8"/>
  <c r="AS99" i="8"/>
  <c r="AG99" i="8"/>
  <c r="H99" i="8"/>
  <c r="I99" i="8" s="1"/>
  <c r="J99" i="8" s="1"/>
  <c r="E99" i="8"/>
  <c r="H98" i="8" s="1"/>
  <c r="I98" i="8" s="1"/>
  <c r="AZ98" i="8"/>
  <c r="AW98" i="8"/>
  <c r="AU98" i="8"/>
  <c r="AS98" i="8"/>
  <c r="AG98" i="8"/>
  <c r="J98" i="8"/>
  <c r="E98" i="8"/>
  <c r="AZ97" i="8"/>
  <c r="AW97" i="8"/>
  <c r="AS97" i="8"/>
  <c r="AG97" i="8"/>
  <c r="H97" i="8"/>
  <c r="I97" i="8" s="1"/>
  <c r="J97" i="8" s="1"/>
  <c r="E97" i="8"/>
  <c r="H96" i="8" s="1"/>
  <c r="I96" i="8" s="1"/>
  <c r="J96" i="8" s="1"/>
  <c r="AZ96" i="8"/>
  <c r="AW96" i="8"/>
  <c r="AU96" i="8"/>
  <c r="AS96" i="8"/>
  <c r="AG96" i="8"/>
  <c r="E96" i="8"/>
  <c r="AZ95" i="8"/>
  <c r="AW95" i="8"/>
  <c r="AS95" i="8"/>
  <c r="AG95" i="8"/>
  <c r="H95" i="8"/>
  <c r="I95" i="8" s="1"/>
  <c r="J95" i="8" s="1"/>
  <c r="E95" i="8"/>
  <c r="H94" i="8" s="1"/>
  <c r="I94" i="8" s="1"/>
  <c r="J94" i="8" s="1"/>
  <c r="AZ94" i="8"/>
  <c r="AW94" i="8"/>
  <c r="AU94" i="8"/>
  <c r="AS94" i="8"/>
  <c r="AG94" i="8"/>
  <c r="R94" i="8"/>
  <c r="K94" i="8"/>
  <c r="L94" i="8" s="1"/>
  <c r="E94" i="8"/>
  <c r="AZ93" i="8"/>
  <c r="AW93" i="8"/>
  <c r="AS93" i="8"/>
  <c r="AG93" i="8"/>
  <c r="H93" i="8"/>
  <c r="I93" i="8" s="1"/>
  <c r="J93" i="8" s="1"/>
  <c r="E93" i="8"/>
  <c r="H92" i="8" s="1"/>
  <c r="I92" i="8" s="1"/>
  <c r="J92" i="8" s="1"/>
  <c r="AZ92" i="8"/>
  <c r="AW92" i="8"/>
  <c r="AV92" i="8"/>
  <c r="AU92" i="8"/>
  <c r="AS92" i="8"/>
  <c r="AG92" i="8"/>
  <c r="K92" i="8"/>
  <c r="L92" i="8" s="1"/>
  <c r="E92" i="8"/>
  <c r="B92" i="8"/>
  <c r="AZ91" i="8"/>
  <c r="AW91" i="8"/>
  <c r="AS91" i="8"/>
  <c r="AG91" i="8"/>
  <c r="I91" i="8"/>
  <c r="J91" i="8" s="1"/>
  <c r="H91" i="8"/>
  <c r="E91" i="8"/>
  <c r="H90" i="8" s="1"/>
  <c r="I90" i="8" s="1"/>
  <c r="J90" i="8" s="1"/>
  <c r="AZ90" i="8"/>
  <c r="AW90" i="8"/>
  <c r="AV90" i="8"/>
  <c r="AS90" i="8"/>
  <c r="AG90" i="8"/>
  <c r="L90" i="8"/>
  <c r="K90" i="8"/>
  <c r="B90" i="8"/>
  <c r="AU101" i="8" s="1"/>
  <c r="E86" i="8"/>
  <c r="H85" i="8" s="1"/>
  <c r="AW85" i="8"/>
  <c r="AS85" i="8"/>
  <c r="AG85" i="8"/>
  <c r="I85" i="8"/>
  <c r="J85" i="8" s="1"/>
  <c r="E85" i="8"/>
  <c r="H84" i="8" s="1"/>
  <c r="I84" i="8" s="1"/>
  <c r="J84" i="8" s="1"/>
  <c r="AW84" i="8"/>
  <c r="AU84" i="8"/>
  <c r="AS84" i="8"/>
  <c r="AG84" i="8"/>
  <c r="R84" i="8"/>
  <c r="K84" i="8"/>
  <c r="L84" i="8" s="1"/>
  <c r="E84" i="8"/>
  <c r="AW83" i="8"/>
  <c r="AV83" i="8"/>
  <c r="AS83" i="8"/>
  <c r="AG83" i="8"/>
  <c r="L83" i="8"/>
  <c r="K83" i="8"/>
  <c r="J83" i="8"/>
  <c r="I83" i="8"/>
  <c r="H83" i="8"/>
  <c r="E83" i="8"/>
  <c r="AW82" i="8"/>
  <c r="AS82" i="8"/>
  <c r="AG82" i="8"/>
  <c r="H82" i="8"/>
  <c r="I82" i="8" s="1"/>
  <c r="J82" i="8" s="1"/>
  <c r="E82" i="8"/>
  <c r="H81" i="8" s="1"/>
  <c r="I81" i="8" s="1"/>
  <c r="J81" i="8" s="1"/>
  <c r="AW81" i="8"/>
  <c r="AS81" i="8"/>
  <c r="AG81" i="8"/>
  <c r="E81" i="8"/>
  <c r="AW80" i="8"/>
  <c r="AS80" i="8"/>
  <c r="AG80" i="8"/>
  <c r="I80" i="8"/>
  <c r="J80" i="8" s="1"/>
  <c r="H80" i="8"/>
  <c r="E80" i="8"/>
  <c r="AW79" i="8"/>
  <c r="AU79" i="8"/>
  <c r="AS79" i="8"/>
  <c r="AG79" i="8"/>
  <c r="J79" i="8"/>
  <c r="I79" i="8"/>
  <c r="H79" i="8"/>
  <c r="E79" i="8"/>
  <c r="H78" i="8" s="1"/>
  <c r="I78" i="8" s="1"/>
  <c r="J78" i="8" s="1"/>
  <c r="AW78" i="8"/>
  <c r="AV78" i="8"/>
  <c r="AU78" i="8"/>
  <c r="AS78" i="8"/>
  <c r="AG78" i="8"/>
  <c r="L78" i="8"/>
  <c r="K78" i="8"/>
  <c r="E78" i="8"/>
  <c r="AW77" i="8"/>
  <c r="AS77" i="8"/>
  <c r="AG77" i="8"/>
  <c r="L77" i="8"/>
  <c r="R77" i="8" s="1"/>
  <c r="K77" i="8"/>
  <c r="H77" i="8"/>
  <c r="I77" i="8" s="1"/>
  <c r="J77" i="8" s="1"/>
  <c r="E77" i="8"/>
  <c r="AW76" i="8"/>
  <c r="AS76" i="8"/>
  <c r="AG76" i="8"/>
  <c r="L76" i="8"/>
  <c r="R76" i="8" s="1"/>
  <c r="K76" i="8"/>
  <c r="H76" i="8"/>
  <c r="I76" i="8" s="1"/>
  <c r="J76" i="8" s="1"/>
  <c r="E76" i="8"/>
  <c r="H75" i="8" s="1"/>
  <c r="I75" i="8" s="1"/>
  <c r="J75" i="8" s="1"/>
  <c r="B76" i="8"/>
  <c r="AV99" i="8" s="1"/>
  <c r="AW75" i="8"/>
  <c r="AU75" i="8"/>
  <c r="AS75" i="8"/>
  <c r="AG75" i="8"/>
  <c r="R75" i="8"/>
  <c r="K75" i="8"/>
  <c r="L75" i="8" s="1"/>
  <c r="E75" i="8"/>
  <c r="AW74" i="8"/>
  <c r="AV74" i="8"/>
  <c r="AU74" i="8"/>
  <c r="AS74" i="8"/>
  <c r="AG74" i="8"/>
  <c r="K74" i="8"/>
  <c r="L74" i="8" s="1"/>
  <c r="J74" i="8"/>
  <c r="I74" i="8"/>
  <c r="H74" i="8"/>
  <c r="B74" i="8"/>
  <c r="AU83" i="8" s="1"/>
  <c r="E70" i="8"/>
  <c r="H69" i="8" s="1"/>
  <c r="I69" i="8" s="1"/>
  <c r="J69" i="8" s="1"/>
  <c r="AE69" i="8"/>
  <c r="L69" i="8"/>
  <c r="K69" i="8"/>
  <c r="E69" i="8"/>
  <c r="H68" i="8" s="1"/>
  <c r="I68" i="8" s="1"/>
  <c r="J68" i="8" s="1"/>
  <c r="AE68" i="8"/>
  <c r="L68" i="8"/>
  <c r="K68" i="8"/>
  <c r="E68" i="8"/>
  <c r="AE67" i="8"/>
  <c r="K67" i="8"/>
  <c r="L67" i="8" s="1"/>
  <c r="J67" i="8"/>
  <c r="I67" i="8"/>
  <c r="H67" i="8"/>
  <c r="E67" i="8"/>
  <c r="AE66" i="8"/>
  <c r="AD66" i="8"/>
  <c r="J66" i="8"/>
  <c r="I66" i="8"/>
  <c r="H66" i="8"/>
  <c r="E66" i="8"/>
  <c r="AE65" i="8"/>
  <c r="AD65" i="8"/>
  <c r="AC65" i="8"/>
  <c r="I65" i="8"/>
  <c r="J65" i="8" s="1"/>
  <c r="H65" i="8"/>
  <c r="E65" i="8"/>
  <c r="AE64" i="8"/>
  <c r="AC64" i="8"/>
  <c r="H64" i="8"/>
  <c r="I64" i="8" s="1"/>
  <c r="J64" i="8" s="1"/>
  <c r="E64" i="8"/>
  <c r="H63" i="8" s="1"/>
  <c r="I63" i="8" s="1"/>
  <c r="J63" i="8" s="1"/>
  <c r="AE63" i="8"/>
  <c r="E63" i="8"/>
  <c r="H62" i="8" s="1"/>
  <c r="I62" i="8" s="1"/>
  <c r="J62" i="8" s="1"/>
  <c r="AE62" i="8"/>
  <c r="E62" i="8"/>
  <c r="H61" i="8" s="1"/>
  <c r="I61" i="8" s="1"/>
  <c r="J61" i="8" s="1"/>
  <c r="AE61" i="8"/>
  <c r="L61" i="8"/>
  <c r="K61" i="8"/>
  <c r="E61" i="8"/>
  <c r="AE60" i="8"/>
  <c r="AD60" i="8"/>
  <c r="K60" i="8"/>
  <c r="L60" i="8" s="1"/>
  <c r="J60" i="8"/>
  <c r="I60" i="8"/>
  <c r="H60" i="8"/>
  <c r="E60" i="8"/>
  <c r="B60" i="8"/>
  <c r="AD68" i="8" s="1"/>
  <c r="AE59" i="8"/>
  <c r="AD59" i="8"/>
  <c r="K59" i="8"/>
  <c r="L59" i="8" s="1"/>
  <c r="J59" i="8"/>
  <c r="I59" i="8"/>
  <c r="H59" i="8"/>
  <c r="E59" i="8"/>
  <c r="AE58" i="8"/>
  <c r="AD58" i="8"/>
  <c r="AC58" i="8"/>
  <c r="J58" i="8"/>
  <c r="I58" i="8"/>
  <c r="H58" i="8"/>
  <c r="B58" i="8"/>
  <c r="AC66" i="8" s="1"/>
  <c r="E54" i="8"/>
  <c r="AT53" i="8"/>
  <c r="AP53" i="8"/>
  <c r="AA53" i="8"/>
  <c r="H53" i="8"/>
  <c r="I53" i="8" s="1"/>
  <c r="J53" i="8" s="1"/>
  <c r="E53" i="8"/>
  <c r="H52" i="8" s="1"/>
  <c r="I52" i="8" s="1"/>
  <c r="J52" i="8" s="1"/>
  <c r="AT52" i="8"/>
  <c r="AP52" i="8"/>
  <c r="AA52" i="8"/>
  <c r="E52" i="8"/>
  <c r="AT51" i="8"/>
  <c r="AP51" i="8"/>
  <c r="AA51" i="8"/>
  <c r="J51" i="8"/>
  <c r="I51" i="8"/>
  <c r="H51" i="8"/>
  <c r="E51" i="8"/>
  <c r="AT50" i="8"/>
  <c r="AS50" i="8"/>
  <c r="AP50" i="8"/>
  <c r="AA50" i="8"/>
  <c r="J50" i="8"/>
  <c r="I50" i="8"/>
  <c r="H50" i="8"/>
  <c r="E50" i="8"/>
  <c r="AT49" i="8"/>
  <c r="AP49" i="8"/>
  <c r="AA49" i="8"/>
  <c r="J49" i="8"/>
  <c r="I49" i="8"/>
  <c r="H49" i="8"/>
  <c r="E49" i="8"/>
  <c r="AT48" i="8"/>
  <c r="AP48" i="8"/>
  <c r="AA48" i="8"/>
  <c r="H48" i="8"/>
  <c r="I48" i="8" s="1"/>
  <c r="J48" i="8" s="1"/>
  <c r="E48" i="8"/>
  <c r="H47" i="8" s="1"/>
  <c r="I47" i="8" s="1"/>
  <c r="J47" i="8" s="1"/>
  <c r="AT47" i="8"/>
  <c r="AP47" i="8"/>
  <c r="AA47" i="8"/>
  <c r="E47" i="8"/>
  <c r="H46" i="8" s="1"/>
  <c r="I46" i="8" s="1"/>
  <c r="AT46" i="8"/>
  <c r="AP46" i="8"/>
  <c r="AA46" i="8"/>
  <c r="J46" i="8"/>
  <c r="E46" i="8"/>
  <c r="AT45" i="8"/>
  <c r="AP45" i="8"/>
  <c r="AA45" i="8"/>
  <c r="K45" i="8"/>
  <c r="L45" i="8" s="1"/>
  <c r="J45" i="8"/>
  <c r="I45" i="8"/>
  <c r="H45" i="8"/>
  <c r="E45" i="8"/>
  <c r="AT44" i="8"/>
  <c r="AP44" i="8"/>
  <c r="AA44" i="8"/>
  <c r="J44" i="8"/>
  <c r="I44" i="8"/>
  <c r="H44" i="8"/>
  <c r="E44" i="8"/>
  <c r="B44" i="8"/>
  <c r="AT43" i="8"/>
  <c r="AP43" i="8"/>
  <c r="AA43" i="8"/>
  <c r="H43" i="8"/>
  <c r="I43" i="8" s="1"/>
  <c r="J43" i="8" s="1"/>
  <c r="E43" i="8"/>
  <c r="AT42" i="8"/>
  <c r="AP42" i="8"/>
  <c r="AA42" i="8"/>
  <c r="I42" i="8"/>
  <c r="J42" i="8" s="1"/>
  <c r="H42" i="8"/>
  <c r="E39" i="8"/>
  <c r="AT38" i="8"/>
  <c r="AP38" i="8"/>
  <c r="AM38" i="8"/>
  <c r="AD38" i="8"/>
  <c r="AA38" i="8"/>
  <c r="H38" i="8"/>
  <c r="I38" i="8" s="1"/>
  <c r="J38" i="8" s="1"/>
  <c r="E38" i="8"/>
  <c r="H37" i="8" s="1"/>
  <c r="I37" i="8" s="1"/>
  <c r="J37" i="8" s="1"/>
  <c r="AT37" i="8"/>
  <c r="AP37" i="8"/>
  <c r="AM37" i="8"/>
  <c r="AD37" i="8"/>
  <c r="AA37" i="8"/>
  <c r="E37" i="8"/>
  <c r="AT36" i="8"/>
  <c r="AP36" i="8"/>
  <c r="AM36" i="8"/>
  <c r="AD36" i="8"/>
  <c r="AA36" i="8"/>
  <c r="I36" i="8"/>
  <c r="J36" i="8" s="1"/>
  <c r="H36" i="8"/>
  <c r="E36" i="8"/>
  <c r="H35" i="8" s="1"/>
  <c r="I35" i="8" s="1"/>
  <c r="J35" i="8" s="1"/>
  <c r="AT35" i="8"/>
  <c r="AP35" i="8"/>
  <c r="AM35" i="8"/>
  <c r="AD35" i="8"/>
  <c r="AA35" i="8"/>
  <c r="K35" i="8"/>
  <c r="L35" i="8" s="1"/>
  <c r="E35" i="8"/>
  <c r="AT34" i="8"/>
  <c r="AP34" i="8"/>
  <c r="AM34" i="8"/>
  <c r="AD34" i="8"/>
  <c r="AA34" i="8"/>
  <c r="H34" i="8"/>
  <c r="I34" i="8" s="1"/>
  <c r="J34" i="8" s="1"/>
  <c r="E34" i="8"/>
  <c r="H33" i="8" s="1"/>
  <c r="I33" i="8" s="1"/>
  <c r="J33" i="8" s="1"/>
  <c r="AT33" i="8"/>
  <c r="AP33" i="8"/>
  <c r="AM33" i="8"/>
  <c r="AD33" i="8"/>
  <c r="AA33" i="8"/>
  <c r="K33" i="8"/>
  <c r="L33" i="8" s="1"/>
  <c r="E33" i="8"/>
  <c r="AT32" i="8"/>
  <c r="AP32" i="8"/>
  <c r="AM32" i="8"/>
  <c r="AD32" i="8"/>
  <c r="AA32" i="8"/>
  <c r="I32" i="8"/>
  <c r="J32" i="8" s="1"/>
  <c r="H32" i="8"/>
  <c r="E32" i="8"/>
  <c r="H31" i="8" s="1"/>
  <c r="I31" i="8" s="1"/>
  <c r="J31" i="8" s="1"/>
  <c r="AT31" i="8"/>
  <c r="AR31" i="8"/>
  <c r="AP31" i="8"/>
  <c r="AM31" i="8"/>
  <c r="AD31" i="8"/>
  <c r="AA31" i="8"/>
  <c r="E31" i="8"/>
  <c r="H30" i="8" s="1"/>
  <c r="I30" i="8" s="1"/>
  <c r="J30" i="8" s="1"/>
  <c r="AT30" i="8"/>
  <c r="AP30" i="8"/>
  <c r="AM30" i="8"/>
  <c r="AD30" i="8"/>
  <c r="AA30" i="8"/>
  <c r="E30" i="8"/>
  <c r="AT29" i="8"/>
  <c r="AR29" i="8"/>
  <c r="AP29" i="8"/>
  <c r="AM29" i="8"/>
  <c r="AD29" i="8"/>
  <c r="AA29" i="8"/>
  <c r="H29" i="8"/>
  <c r="I29" i="8" s="1"/>
  <c r="J29" i="8" s="1"/>
  <c r="E29" i="8"/>
  <c r="H28" i="8" s="1"/>
  <c r="I28" i="8" s="1"/>
  <c r="AT28" i="8"/>
  <c r="AP28" i="8"/>
  <c r="AM28" i="8"/>
  <c r="AD28" i="8"/>
  <c r="AA28" i="8"/>
  <c r="J28" i="8"/>
  <c r="E28" i="8"/>
  <c r="AT27" i="8"/>
  <c r="AP27" i="8"/>
  <c r="AM27" i="8"/>
  <c r="AD27" i="8"/>
  <c r="AA27" i="8"/>
  <c r="H27" i="8"/>
  <c r="I27" i="8" s="1"/>
  <c r="J27" i="8" s="1"/>
  <c r="B27" i="8"/>
  <c r="AR35" i="8" s="1"/>
  <c r="K15" i="8"/>
  <c r="I5" i="8"/>
  <c r="G5" i="8"/>
  <c r="B42" i="8" s="1"/>
  <c r="I2" i="8"/>
  <c r="B29" i="8" s="1"/>
  <c r="AS29" i="8" s="1"/>
  <c r="G2" i="8"/>
  <c r="E102" i="7"/>
  <c r="AZ101" i="7"/>
  <c r="AW101" i="7"/>
  <c r="AS101" i="7"/>
  <c r="AG101" i="7"/>
  <c r="H101" i="7"/>
  <c r="I101" i="7" s="1"/>
  <c r="J101" i="7" s="1"/>
  <c r="E101" i="7"/>
  <c r="H100" i="7" s="1"/>
  <c r="I100" i="7" s="1"/>
  <c r="J100" i="7" s="1"/>
  <c r="AZ100" i="7"/>
  <c r="AW100" i="7"/>
  <c r="AV100" i="7"/>
  <c r="AS100" i="7"/>
  <c r="AG100" i="7"/>
  <c r="E100" i="7"/>
  <c r="H99" i="7" s="1"/>
  <c r="I99" i="7" s="1"/>
  <c r="J99" i="7" s="1"/>
  <c r="AZ99" i="7"/>
  <c r="AW99" i="7"/>
  <c r="AU99" i="7"/>
  <c r="AS99" i="7"/>
  <c r="AG99" i="7"/>
  <c r="E99" i="7"/>
  <c r="AZ98" i="7"/>
  <c r="AW98" i="7"/>
  <c r="AS98" i="7"/>
  <c r="AG98" i="7"/>
  <c r="H98" i="7"/>
  <c r="I98" i="7" s="1"/>
  <c r="J98" i="7" s="1"/>
  <c r="E98" i="7"/>
  <c r="H97" i="7" s="1"/>
  <c r="AZ97" i="7"/>
  <c r="AW97" i="7"/>
  <c r="AU97" i="7"/>
  <c r="AS97" i="7"/>
  <c r="AG97" i="7"/>
  <c r="J97" i="7"/>
  <c r="I97" i="7"/>
  <c r="E97" i="7"/>
  <c r="AZ96" i="7"/>
  <c r="AW96" i="7"/>
  <c r="AS96" i="7"/>
  <c r="AG96" i="7"/>
  <c r="H96" i="7"/>
  <c r="I96" i="7" s="1"/>
  <c r="J96" i="7" s="1"/>
  <c r="E96" i="7"/>
  <c r="H95" i="7" s="1"/>
  <c r="AZ95" i="7"/>
  <c r="AW95" i="7"/>
  <c r="AU95" i="7"/>
  <c r="AS95" i="7"/>
  <c r="AG95" i="7"/>
  <c r="I95" i="7"/>
  <c r="J95" i="7" s="1"/>
  <c r="E95" i="7"/>
  <c r="AZ94" i="7"/>
  <c r="AW94" i="7"/>
  <c r="AS94" i="7"/>
  <c r="AG94" i="7"/>
  <c r="H94" i="7"/>
  <c r="I94" i="7" s="1"/>
  <c r="J94" i="7" s="1"/>
  <c r="E94" i="7"/>
  <c r="H93" i="7" s="1"/>
  <c r="I93" i="7" s="1"/>
  <c r="J93" i="7" s="1"/>
  <c r="AZ93" i="7"/>
  <c r="AW93" i="7"/>
  <c r="AV93" i="7"/>
  <c r="AU93" i="7"/>
  <c r="AS93" i="7"/>
  <c r="AG93" i="7"/>
  <c r="R93" i="7"/>
  <c r="K93" i="7"/>
  <c r="L93" i="7" s="1"/>
  <c r="E93" i="7"/>
  <c r="AZ92" i="7"/>
  <c r="AW92" i="7"/>
  <c r="AS92" i="7"/>
  <c r="AG92" i="7"/>
  <c r="H92" i="7"/>
  <c r="I92" i="7" s="1"/>
  <c r="J92" i="7" s="1"/>
  <c r="E92" i="7"/>
  <c r="H91" i="7" s="1"/>
  <c r="I91" i="7" s="1"/>
  <c r="J91" i="7" s="1"/>
  <c r="B92" i="7"/>
  <c r="AZ91" i="7"/>
  <c r="AW91" i="7"/>
  <c r="AV91" i="7"/>
  <c r="AS91" i="7"/>
  <c r="AG91" i="7"/>
  <c r="K91" i="7"/>
  <c r="L91" i="7" s="1"/>
  <c r="E91" i="7"/>
  <c r="AZ90" i="7"/>
  <c r="AW90" i="7"/>
  <c r="AS90" i="7"/>
  <c r="AG90" i="7"/>
  <c r="I90" i="7"/>
  <c r="J90" i="7" s="1"/>
  <c r="H90" i="7"/>
  <c r="B90" i="7"/>
  <c r="AU100" i="7" s="1"/>
  <c r="E86" i="7"/>
  <c r="AW85" i="7"/>
  <c r="AV85" i="7"/>
  <c r="AS85" i="7"/>
  <c r="AG85" i="7"/>
  <c r="J85" i="7"/>
  <c r="I85" i="7"/>
  <c r="H85" i="7"/>
  <c r="E85" i="7"/>
  <c r="AW84" i="7"/>
  <c r="AS84" i="7"/>
  <c r="AG84" i="7"/>
  <c r="H84" i="7"/>
  <c r="I84" i="7" s="1"/>
  <c r="J84" i="7" s="1"/>
  <c r="E84" i="7"/>
  <c r="AW83" i="7"/>
  <c r="AS83" i="7"/>
  <c r="AG83" i="7"/>
  <c r="H83" i="7"/>
  <c r="I83" i="7" s="1"/>
  <c r="J83" i="7" s="1"/>
  <c r="E83" i="7"/>
  <c r="AW82" i="7"/>
  <c r="AS82" i="7"/>
  <c r="AG82" i="7"/>
  <c r="J82" i="7"/>
  <c r="I82" i="7"/>
  <c r="H82" i="7"/>
  <c r="E82" i="7"/>
  <c r="AW81" i="7"/>
  <c r="AV81" i="7"/>
  <c r="AS81" i="7"/>
  <c r="AG81" i="7"/>
  <c r="J81" i="7"/>
  <c r="I81" i="7"/>
  <c r="H81" i="7"/>
  <c r="E81" i="7"/>
  <c r="AW80" i="7"/>
  <c r="AV80" i="7"/>
  <c r="AS80" i="7"/>
  <c r="AG80" i="7"/>
  <c r="J80" i="7"/>
  <c r="I80" i="7"/>
  <c r="H80" i="7"/>
  <c r="E80" i="7"/>
  <c r="AW79" i="7"/>
  <c r="AS79" i="7"/>
  <c r="AG79" i="7"/>
  <c r="H79" i="7"/>
  <c r="I79" i="7" s="1"/>
  <c r="J79" i="7" s="1"/>
  <c r="E79" i="7"/>
  <c r="H78" i="7" s="1"/>
  <c r="I78" i="7" s="1"/>
  <c r="J78" i="7" s="1"/>
  <c r="AW78" i="7"/>
  <c r="AS78" i="7"/>
  <c r="AG78" i="7"/>
  <c r="E78" i="7"/>
  <c r="AW77" i="7"/>
  <c r="AS77" i="7"/>
  <c r="AG77" i="7"/>
  <c r="J77" i="7"/>
  <c r="I77" i="7"/>
  <c r="H77" i="7"/>
  <c r="E77" i="7"/>
  <c r="AW76" i="7"/>
  <c r="AV76" i="7"/>
  <c r="AS76" i="7"/>
  <c r="AG76" i="7"/>
  <c r="K76" i="7"/>
  <c r="L76" i="7" s="1"/>
  <c r="J76" i="7"/>
  <c r="I76" i="7"/>
  <c r="H76" i="7"/>
  <c r="E76" i="7"/>
  <c r="B76" i="7"/>
  <c r="AV98" i="7" s="1"/>
  <c r="AW75" i="7"/>
  <c r="AV75" i="7"/>
  <c r="AS75" i="7"/>
  <c r="AG75" i="7"/>
  <c r="H75" i="7"/>
  <c r="I75" i="7" s="1"/>
  <c r="J75" i="7" s="1"/>
  <c r="E75" i="7"/>
  <c r="AW74" i="7"/>
  <c r="AV74" i="7"/>
  <c r="AS74" i="7"/>
  <c r="AG74" i="7"/>
  <c r="H74" i="7"/>
  <c r="I74" i="7" s="1"/>
  <c r="J74" i="7" s="1"/>
  <c r="B74" i="7"/>
  <c r="E70" i="7"/>
  <c r="AE69" i="7"/>
  <c r="I69" i="7"/>
  <c r="J69" i="7" s="1"/>
  <c r="H69" i="7"/>
  <c r="E69" i="7"/>
  <c r="AE68" i="7"/>
  <c r="H68" i="7"/>
  <c r="I68" i="7" s="1"/>
  <c r="J68" i="7" s="1"/>
  <c r="E68" i="7"/>
  <c r="AE67" i="7"/>
  <c r="H67" i="7"/>
  <c r="I67" i="7" s="1"/>
  <c r="J67" i="7" s="1"/>
  <c r="E67" i="7"/>
  <c r="H66" i="7" s="1"/>
  <c r="I66" i="7" s="1"/>
  <c r="J66" i="7" s="1"/>
  <c r="AE66" i="7"/>
  <c r="E66" i="7"/>
  <c r="H65" i="7" s="1"/>
  <c r="I65" i="7" s="1"/>
  <c r="J65" i="7" s="1"/>
  <c r="AE65" i="7"/>
  <c r="AD65" i="7"/>
  <c r="E65" i="7"/>
  <c r="H64" i="7" s="1"/>
  <c r="I64" i="7" s="1"/>
  <c r="J64" i="7" s="1"/>
  <c r="AE64" i="7"/>
  <c r="E64" i="7"/>
  <c r="AE63" i="7"/>
  <c r="AD63" i="7"/>
  <c r="J63" i="7"/>
  <c r="I63" i="7"/>
  <c r="H63" i="7"/>
  <c r="E63" i="7"/>
  <c r="AE62" i="7"/>
  <c r="AD62" i="7"/>
  <c r="J62" i="7"/>
  <c r="I62" i="7"/>
  <c r="H62" i="7"/>
  <c r="E62" i="7"/>
  <c r="AE61" i="7"/>
  <c r="AD61" i="7"/>
  <c r="I61" i="7"/>
  <c r="J61" i="7" s="1"/>
  <c r="H61" i="7"/>
  <c r="E61" i="7"/>
  <c r="AE60" i="7"/>
  <c r="AD60" i="7"/>
  <c r="H60" i="7"/>
  <c r="I60" i="7" s="1"/>
  <c r="J60" i="7" s="1"/>
  <c r="E60" i="7"/>
  <c r="B60" i="7"/>
  <c r="AD69" i="7" s="1"/>
  <c r="AE59" i="7"/>
  <c r="AD59" i="7"/>
  <c r="H59" i="7"/>
  <c r="I59" i="7" s="1"/>
  <c r="J59" i="7" s="1"/>
  <c r="E59" i="7"/>
  <c r="H58" i="7" s="1"/>
  <c r="I58" i="7" s="1"/>
  <c r="J58" i="7" s="1"/>
  <c r="AE58" i="7"/>
  <c r="B58" i="7"/>
  <c r="E54" i="7"/>
  <c r="H53" i="7" s="1"/>
  <c r="I53" i="7" s="1"/>
  <c r="AT53" i="7"/>
  <c r="AP53" i="7"/>
  <c r="AA53" i="7"/>
  <c r="J53" i="7"/>
  <c r="E53" i="7"/>
  <c r="H52" i="7" s="1"/>
  <c r="I52" i="7" s="1"/>
  <c r="J52" i="7" s="1"/>
  <c r="AT52" i="7"/>
  <c r="AP52" i="7"/>
  <c r="AA52" i="7"/>
  <c r="E52" i="7"/>
  <c r="AT51" i="7"/>
  <c r="AP51" i="7"/>
  <c r="AA51" i="7"/>
  <c r="H51" i="7"/>
  <c r="I51" i="7" s="1"/>
  <c r="J51" i="7" s="1"/>
  <c r="E51" i="7"/>
  <c r="H50" i="7" s="1"/>
  <c r="I50" i="7" s="1"/>
  <c r="J50" i="7" s="1"/>
  <c r="AT50" i="7"/>
  <c r="AP50" i="7"/>
  <c r="AA50" i="7"/>
  <c r="E50" i="7"/>
  <c r="AT49" i="7"/>
  <c r="AP49" i="7"/>
  <c r="AA49" i="7"/>
  <c r="I49" i="7"/>
  <c r="J49" i="7" s="1"/>
  <c r="H49" i="7"/>
  <c r="E49" i="7"/>
  <c r="AT48" i="7"/>
  <c r="AR48" i="7"/>
  <c r="AP48" i="7"/>
  <c r="AA48" i="7"/>
  <c r="J48" i="7"/>
  <c r="I48" i="7"/>
  <c r="H48" i="7"/>
  <c r="E48" i="7"/>
  <c r="AT47" i="7"/>
  <c r="AP47" i="7"/>
  <c r="AA47" i="7"/>
  <c r="J47" i="7"/>
  <c r="I47" i="7"/>
  <c r="H47" i="7"/>
  <c r="E47" i="7"/>
  <c r="AT46" i="7"/>
  <c r="AP46" i="7"/>
  <c r="AA46" i="7"/>
  <c r="H46" i="7"/>
  <c r="I46" i="7" s="1"/>
  <c r="J46" i="7" s="1"/>
  <c r="E46" i="7"/>
  <c r="AT45" i="7"/>
  <c r="AP45" i="7"/>
  <c r="AA45" i="7"/>
  <c r="H45" i="7"/>
  <c r="I45" i="7" s="1"/>
  <c r="J45" i="7" s="1"/>
  <c r="E45" i="7"/>
  <c r="AT44" i="7"/>
  <c r="AP44" i="7"/>
  <c r="AA44" i="7"/>
  <c r="I44" i="7"/>
  <c r="J44" i="7" s="1"/>
  <c r="H44" i="7"/>
  <c r="E44" i="7"/>
  <c r="H43" i="7" s="1"/>
  <c r="I43" i="7" s="1"/>
  <c r="J43" i="7" s="1"/>
  <c r="AT43" i="7"/>
  <c r="AS43" i="7"/>
  <c r="AP43" i="7"/>
  <c r="AA43" i="7"/>
  <c r="K43" i="7"/>
  <c r="L43" i="7" s="1"/>
  <c r="E43" i="7"/>
  <c r="AT42" i="7"/>
  <c r="AP42" i="7"/>
  <c r="AA42" i="7"/>
  <c r="J42" i="7"/>
  <c r="I42" i="7"/>
  <c r="H42" i="7"/>
  <c r="E39" i="7"/>
  <c r="H38" i="7" s="1"/>
  <c r="I38" i="7" s="1"/>
  <c r="J38" i="7" s="1"/>
  <c r="AT38" i="7"/>
  <c r="AP38" i="7"/>
  <c r="AM38" i="7"/>
  <c r="AD38" i="7"/>
  <c r="AA38" i="7"/>
  <c r="E38" i="7"/>
  <c r="AT37" i="7"/>
  <c r="AP37" i="7"/>
  <c r="AM37" i="7"/>
  <c r="AD37" i="7"/>
  <c r="AA37" i="7"/>
  <c r="I37" i="7"/>
  <c r="J37" i="7" s="1"/>
  <c r="H37" i="7"/>
  <c r="E37" i="7"/>
  <c r="H36" i="7" s="1"/>
  <c r="I36" i="7" s="1"/>
  <c r="J36" i="7" s="1"/>
  <c r="AT36" i="7"/>
  <c r="AP36" i="7"/>
  <c r="AM36" i="7"/>
  <c r="AD36" i="7"/>
  <c r="AA36" i="7"/>
  <c r="E36" i="7"/>
  <c r="AT35" i="7"/>
  <c r="AP35" i="7"/>
  <c r="AM35" i="7"/>
  <c r="AD35" i="7"/>
  <c r="AA35" i="7"/>
  <c r="I35" i="7"/>
  <c r="J35" i="7" s="1"/>
  <c r="H35" i="7"/>
  <c r="E35" i="7"/>
  <c r="H34" i="7" s="1"/>
  <c r="I34" i="7" s="1"/>
  <c r="J34" i="7" s="1"/>
  <c r="AT34" i="7"/>
  <c r="AP34" i="7"/>
  <c r="AM34" i="7"/>
  <c r="AD34" i="7"/>
  <c r="AA34" i="7"/>
  <c r="E34" i="7"/>
  <c r="AT33" i="7"/>
  <c r="AP33" i="7"/>
  <c r="AM33" i="7"/>
  <c r="AD33" i="7"/>
  <c r="AA33" i="7"/>
  <c r="I33" i="7"/>
  <c r="J33" i="7" s="1"/>
  <c r="H33" i="7"/>
  <c r="E33" i="7"/>
  <c r="H32" i="7" s="1"/>
  <c r="I32" i="7" s="1"/>
  <c r="J32" i="7" s="1"/>
  <c r="AT32" i="7"/>
  <c r="AR32" i="7"/>
  <c r="AP32" i="7"/>
  <c r="AM32" i="7"/>
  <c r="AD32" i="7"/>
  <c r="AA32" i="7"/>
  <c r="E32" i="7"/>
  <c r="H31" i="7" s="1"/>
  <c r="I31" i="7" s="1"/>
  <c r="J31" i="7" s="1"/>
  <c r="AT31" i="7"/>
  <c r="AP31" i="7"/>
  <c r="AM31" i="7"/>
  <c r="AD31" i="7"/>
  <c r="AA31" i="7"/>
  <c r="E31" i="7"/>
  <c r="AT30" i="7"/>
  <c r="AP30" i="7"/>
  <c r="AM30" i="7"/>
  <c r="AD30" i="7"/>
  <c r="AA30" i="7"/>
  <c r="H30" i="7"/>
  <c r="I30" i="7" s="1"/>
  <c r="J30" i="7" s="1"/>
  <c r="E30" i="7"/>
  <c r="H29" i="7" s="1"/>
  <c r="I29" i="7" s="1"/>
  <c r="J29" i="7" s="1"/>
  <c r="AT29" i="7"/>
  <c r="AP29" i="7"/>
  <c r="AM29" i="7"/>
  <c r="AD29" i="7"/>
  <c r="AA29" i="7"/>
  <c r="E29" i="7"/>
  <c r="AT28" i="7"/>
  <c r="AP28" i="7"/>
  <c r="AM28" i="7"/>
  <c r="AD28" i="7"/>
  <c r="AA28" i="7"/>
  <c r="H28" i="7"/>
  <c r="I28" i="7" s="1"/>
  <c r="J28" i="7" s="1"/>
  <c r="E28" i="7"/>
  <c r="H27" i="7" s="1"/>
  <c r="I27" i="7" s="1"/>
  <c r="J27" i="7" s="1"/>
  <c r="AT27" i="7"/>
  <c r="AP27" i="7"/>
  <c r="AM27" i="7"/>
  <c r="AD27" i="7"/>
  <c r="AA27" i="7"/>
  <c r="K15" i="7"/>
  <c r="I5" i="7"/>
  <c r="B44" i="7" s="1"/>
  <c r="AS47" i="7" s="1"/>
  <c r="G5" i="7"/>
  <c r="B42" i="7" s="1"/>
  <c r="I2" i="7"/>
  <c r="B29" i="7" s="1"/>
  <c r="G2" i="7"/>
  <c r="B27" i="7" s="1"/>
  <c r="K38" i="7" s="1"/>
  <c r="L38" i="7" s="1"/>
  <c r="E102" i="6"/>
  <c r="H101" i="6" s="1"/>
  <c r="I101" i="6" s="1"/>
  <c r="J101" i="6" s="1"/>
  <c r="AZ101" i="6"/>
  <c r="AW101" i="6"/>
  <c r="AV101" i="6"/>
  <c r="AU101" i="6"/>
  <c r="AS101" i="6"/>
  <c r="AG101" i="6"/>
  <c r="L101" i="6"/>
  <c r="K101" i="6"/>
  <c r="E101" i="6"/>
  <c r="H100" i="6" s="1"/>
  <c r="I100" i="6" s="1"/>
  <c r="J100" i="6" s="1"/>
  <c r="AZ100" i="6"/>
  <c r="AW100" i="6"/>
  <c r="AV100" i="6"/>
  <c r="AU100" i="6"/>
  <c r="AS100" i="6"/>
  <c r="AG100" i="6"/>
  <c r="K100" i="6"/>
  <c r="L100" i="6" s="1"/>
  <c r="E100" i="6"/>
  <c r="AZ99" i="6"/>
  <c r="AW99" i="6"/>
  <c r="AV99" i="6"/>
  <c r="AS99" i="6"/>
  <c r="AG99" i="6"/>
  <c r="L99" i="6"/>
  <c r="R99" i="6" s="1"/>
  <c r="K99" i="6"/>
  <c r="H99" i="6"/>
  <c r="I99" i="6" s="1"/>
  <c r="J99" i="6" s="1"/>
  <c r="E99" i="6"/>
  <c r="H98" i="6" s="1"/>
  <c r="I98" i="6" s="1"/>
  <c r="AZ98" i="6"/>
  <c r="AW98" i="6"/>
  <c r="AV98" i="6"/>
  <c r="AU98" i="6"/>
  <c r="AS98" i="6"/>
  <c r="AG98" i="6"/>
  <c r="R98" i="6"/>
  <c r="K98" i="6"/>
  <c r="L98" i="6" s="1"/>
  <c r="J98" i="6"/>
  <c r="E98" i="6"/>
  <c r="AZ97" i="6"/>
  <c r="AW97" i="6"/>
  <c r="AV97" i="6"/>
  <c r="AU97" i="6"/>
  <c r="AS97" i="6"/>
  <c r="AG97" i="6"/>
  <c r="L97" i="6"/>
  <c r="R97" i="6" s="1"/>
  <c r="K97" i="6"/>
  <c r="H97" i="6"/>
  <c r="I97" i="6" s="1"/>
  <c r="J97" i="6" s="1"/>
  <c r="E97" i="6"/>
  <c r="H96" i="6" s="1"/>
  <c r="I96" i="6" s="1"/>
  <c r="AZ96" i="6"/>
  <c r="AW96" i="6"/>
  <c r="AV96" i="6"/>
  <c r="AU96" i="6"/>
  <c r="AS96" i="6"/>
  <c r="AG96" i="6"/>
  <c r="R96" i="6"/>
  <c r="K96" i="6"/>
  <c r="L96" i="6" s="1"/>
  <c r="J96" i="6"/>
  <c r="E96" i="6"/>
  <c r="AZ95" i="6"/>
  <c r="AW95" i="6"/>
  <c r="AV95" i="6"/>
  <c r="AU95" i="6"/>
  <c r="AS95" i="6"/>
  <c r="AG95" i="6"/>
  <c r="L95" i="6"/>
  <c r="R95" i="6" s="1"/>
  <c r="K95" i="6"/>
  <c r="H95" i="6"/>
  <c r="I95" i="6" s="1"/>
  <c r="J95" i="6" s="1"/>
  <c r="E95" i="6"/>
  <c r="H94" i="6" s="1"/>
  <c r="I94" i="6" s="1"/>
  <c r="J94" i="6" s="1"/>
  <c r="AZ94" i="6"/>
  <c r="AW94" i="6"/>
  <c r="AV94" i="6"/>
  <c r="AU94" i="6"/>
  <c r="AS94" i="6"/>
  <c r="AG94" i="6"/>
  <c r="R94" i="6"/>
  <c r="K94" i="6"/>
  <c r="L94" i="6" s="1"/>
  <c r="E94" i="6"/>
  <c r="AZ93" i="6"/>
  <c r="AW93" i="6"/>
  <c r="AV93" i="6"/>
  <c r="AS93" i="6"/>
  <c r="AG93" i="6"/>
  <c r="L93" i="6"/>
  <c r="R93" i="6" s="1"/>
  <c r="K93" i="6"/>
  <c r="H93" i="6"/>
  <c r="I93" i="6" s="1"/>
  <c r="J93" i="6" s="1"/>
  <c r="E93" i="6"/>
  <c r="H92" i="6" s="1"/>
  <c r="I92" i="6" s="1"/>
  <c r="J92" i="6" s="1"/>
  <c r="AZ92" i="6"/>
  <c r="AW92" i="6"/>
  <c r="AV92" i="6"/>
  <c r="AU92" i="6"/>
  <c r="AS92" i="6"/>
  <c r="AG92" i="6"/>
  <c r="K92" i="6"/>
  <c r="L92" i="6" s="1"/>
  <c r="E92" i="6"/>
  <c r="AZ91" i="6"/>
  <c r="AW91" i="6"/>
  <c r="AV91" i="6"/>
  <c r="AS91" i="6"/>
  <c r="AG91" i="6"/>
  <c r="L91" i="6"/>
  <c r="R91" i="6" s="1"/>
  <c r="K91" i="6"/>
  <c r="H91" i="6"/>
  <c r="I91" i="6" s="1"/>
  <c r="J91" i="6" s="1"/>
  <c r="E91" i="6"/>
  <c r="H90" i="6" s="1"/>
  <c r="I90" i="6" s="1"/>
  <c r="J90" i="6" s="1"/>
  <c r="AZ90" i="6"/>
  <c r="AW90" i="6"/>
  <c r="AV90" i="6"/>
  <c r="AU90" i="6"/>
  <c r="AS90" i="6"/>
  <c r="AG90" i="6"/>
  <c r="K90" i="6"/>
  <c r="L90" i="6" s="1"/>
  <c r="B90" i="6"/>
  <c r="AU99" i="6" s="1"/>
  <c r="E86" i="6"/>
  <c r="AW85" i="6"/>
  <c r="AV85" i="6"/>
  <c r="AS85" i="6"/>
  <c r="AG85" i="6"/>
  <c r="H85" i="6"/>
  <c r="I85" i="6" s="1"/>
  <c r="J85" i="6" s="1"/>
  <c r="E85" i="6"/>
  <c r="H84" i="6" s="1"/>
  <c r="I84" i="6" s="1"/>
  <c r="AW84" i="6"/>
  <c r="AV84" i="6"/>
  <c r="AS84" i="6"/>
  <c r="AG84" i="6"/>
  <c r="J84" i="6"/>
  <c r="E84" i="6"/>
  <c r="AW83" i="6"/>
  <c r="AV83" i="6"/>
  <c r="AU83" i="6"/>
  <c r="AS83" i="6"/>
  <c r="AG83" i="6"/>
  <c r="K83" i="6"/>
  <c r="L83" i="6" s="1"/>
  <c r="J83" i="6"/>
  <c r="I83" i="6"/>
  <c r="H83" i="6"/>
  <c r="E83" i="6"/>
  <c r="AW82" i="6"/>
  <c r="AV82" i="6"/>
  <c r="AS82" i="6"/>
  <c r="AG82" i="6"/>
  <c r="L82" i="6"/>
  <c r="K82" i="6"/>
  <c r="J82" i="6"/>
  <c r="I82" i="6"/>
  <c r="H82" i="6"/>
  <c r="E82" i="6"/>
  <c r="AW81" i="6"/>
  <c r="AV81" i="6"/>
  <c r="AS81" i="6"/>
  <c r="AG81" i="6"/>
  <c r="H81" i="6"/>
  <c r="I81" i="6" s="1"/>
  <c r="J81" i="6" s="1"/>
  <c r="E81" i="6"/>
  <c r="AW80" i="6"/>
  <c r="AV80" i="6"/>
  <c r="AS80" i="6"/>
  <c r="AG80" i="6"/>
  <c r="H80" i="6"/>
  <c r="I80" i="6" s="1"/>
  <c r="J80" i="6" s="1"/>
  <c r="E80" i="6"/>
  <c r="AW79" i="6"/>
  <c r="AV79" i="6"/>
  <c r="AS79" i="6"/>
  <c r="AG79" i="6"/>
  <c r="I79" i="6"/>
  <c r="J79" i="6" s="1"/>
  <c r="H79" i="6"/>
  <c r="E79" i="6"/>
  <c r="H78" i="6" s="1"/>
  <c r="I78" i="6" s="1"/>
  <c r="J78" i="6" s="1"/>
  <c r="AW78" i="6"/>
  <c r="AV78" i="6"/>
  <c r="AU78" i="6"/>
  <c r="AS78" i="6"/>
  <c r="AG78" i="6"/>
  <c r="K78" i="6"/>
  <c r="L78" i="6" s="1"/>
  <c r="E78" i="6"/>
  <c r="AW77" i="6"/>
  <c r="AV77" i="6"/>
  <c r="AS77" i="6"/>
  <c r="AG77" i="6"/>
  <c r="L77" i="6"/>
  <c r="K77" i="6"/>
  <c r="J77" i="6"/>
  <c r="I77" i="6"/>
  <c r="H77" i="6"/>
  <c r="E77" i="6"/>
  <c r="AW76" i="6"/>
  <c r="AV76" i="6"/>
  <c r="AS76" i="6"/>
  <c r="AG76" i="6"/>
  <c r="H76" i="6"/>
  <c r="I76" i="6" s="1"/>
  <c r="J76" i="6" s="1"/>
  <c r="E76" i="6"/>
  <c r="AW75" i="6"/>
  <c r="AV75" i="6"/>
  <c r="AS75" i="6"/>
  <c r="AG75" i="6"/>
  <c r="H75" i="6"/>
  <c r="I75" i="6" s="1"/>
  <c r="J75" i="6" s="1"/>
  <c r="E75" i="6"/>
  <c r="AW74" i="6"/>
  <c r="AV74" i="6"/>
  <c r="AU74" i="6"/>
  <c r="AS74" i="6"/>
  <c r="AG74" i="6"/>
  <c r="I74" i="6"/>
  <c r="J74" i="6" s="1"/>
  <c r="H74" i="6"/>
  <c r="B74" i="6"/>
  <c r="AU82" i="6" s="1"/>
  <c r="E70" i="6"/>
  <c r="AE69" i="6"/>
  <c r="AD69" i="6"/>
  <c r="J69" i="6"/>
  <c r="I69" i="6"/>
  <c r="H69" i="6"/>
  <c r="E69" i="6"/>
  <c r="AE68" i="6"/>
  <c r="AD68" i="6"/>
  <c r="J68" i="6"/>
  <c r="I68" i="6"/>
  <c r="H68" i="6"/>
  <c r="E68" i="6"/>
  <c r="AE67" i="6"/>
  <c r="AD67" i="6"/>
  <c r="I67" i="6"/>
  <c r="J67" i="6" s="1"/>
  <c r="H67" i="6"/>
  <c r="E67" i="6"/>
  <c r="AE66" i="6"/>
  <c r="AD66" i="6"/>
  <c r="H66" i="6"/>
  <c r="I66" i="6" s="1"/>
  <c r="J66" i="6" s="1"/>
  <c r="E66" i="6"/>
  <c r="H65" i="6" s="1"/>
  <c r="I65" i="6" s="1"/>
  <c r="J65" i="6" s="1"/>
  <c r="AE65" i="6"/>
  <c r="AD65" i="6"/>
  <c r="E65" i="6"/>
  <c r="H64" i="6" s="1"/>
  <c r="I64" i="6" s="1"/>
  <c r="J64" i="6" s="1"/>
  <c r="AE64" i="6"/>
  <c r="AD64" i="6"/>
  <c r="E64" i="6"/>
  <c r="H63" i="6" s="1"/>
  <c r="I63" i="6" s="1"/>
  <c r="J63" i="6" s="1"/>
  <c r="AE63" i="6"/>
  <c r="AD63" i="6"/>
  <c r="E63" i="6"/>
  <c r="AE62" i="6"/>
  <c r="AD62" i="6"/>
  <c r="J62" i="6"/>
  <c r="I62" i="6"/>
  <c r="H62" i="6"/>
  <c r="E62" i="6"/>
  <c r="AE61" i="6"/>
  <c r="AD61" i="6"/>
  <c r="J61" i="6"/>
  <c r="I61" i="6"/>
  <c r="H61" i="6"/>
  <c r="E61" i="6"/>
  <c r="AE60" i="6"/>
  <c r="AD60" i="6"/>
  <c r="I60" i="6"/>
  <c r="J60" i="6" s="1"/>
  <c r="H60" i="6"/>
  <c r="E60" i="6"/>
  <c r="AE59" i="6"/>
  <c r="AD59" i="6"/>
  <c r="AC59" i="6"/>
  <c r="H59" i="6"/>
  <c r="I59" i="6" s="1"/>
  <c r="J59" i="6" s="1"/>
  <c r="E59" i="6"/>
  <c r="H58" i="6" s="1"/>
  <c r="I58" i="6" s="1"/>
  <c r="J58" i="6" s="1"/>
  <c r="AE58" i="6"/>
  <c r="AD58" i="6"/>
  <c r="B58" i="6"/>
  <c r="K62" i="6" s="1"/>
  <c r="L62" i="6" s="1"/>
  <c r="E54" i="6"/>
  <c r="H53" i="6" s="1"/>
  <c r="I53" i="6" s="1"/>
  <c r="AT53" i="6"/>
  <c r="AS53" i="6"/>
  <c r="AR53" i="6"/>
  <c r="AP53" i="6"/>
  <c r="AA53" i="6"/>
  <c r="J53" i="6"/>
  <c r="E53" i="6"/>
  <c r="H52" i="6" s="1"/>
  <c r="I52" i="6" s="1"/>
  <c r="J52" i="6" s="1"/>
  <c r="AT52" i="6"/>
  <c r="AS52" i="6"/>
  <c r="AP52" i="6"/>
  <c r="AA52" i="6"/>
  <c r="E52" i="6"/>
  <c r="AT51" i="6"/>
  <c r="AS51" i="6"/>
  <c r="AP51" i="6"/>
  <c r="AA51" i="6"/>
  <c r="H51" i="6"/>
  <c r="I51" i="6" s="1"/>
  <c r="J51" i="6" s="1"/>
  <c r="E51" i="6"/>
  <c r="AT50" i="6"/>
  <c r="AS50" i="6"/>
  <c r="AP50" i="6"/>
  <c r="AA50" i="6"/>
  <c r="H50" i="6"/>
  <c r="I50" i="6" s="1"/>
  <c r="J50" i="6" s="1"/>
  <c r="E50" i="6"/>
  <c r="AT49" i="6"/>
  <c r="AS49" i="6"/>
  <c r="AP49" i="6"/>
  <c r="AA49" i="6"/>
  <c r="I49" i="6"/>
  <c r="J49" i="6" s="1"/>
  <c r="H49" i="6"/>
  <c r="E49" i="6"/>
  <c r="AT48" i="6"/>
  <c r="AS48" i="6"/>
  <c r="AP48" i="6"/>
  <c r="AA48" i="6"/>
  <c r="J48" i="6"/>
  <c r="I48" i="6"/>
  <c r="H48" i="6"/>
  <c r="E48" i="6"/>
  <c r="AT47" i="6"/>
  <c r="AS47" i="6"/>
  <c r="AP47" i="6"/>
  <c r="AA47" i="6"/>
  <c r="J47" i="6"/>
  <c r="I47" i="6"/>
  <c r="H47" i="6"/>
  <c r="E47" i="6"/>
  <c r="AT46" i="6"/>
  <c r="AS46" i="6"/>
  <c r="AP46" i="6"/>
  <c r="AA46" i="6"/>
  <c r="H46" i="6"/>
  <c r="I46" i="6" s="1"/>
  <c r="J46" i="6" s="1"/>
  <c r="E46" i="6"/>
  <c r="AT45" i="6"/>
  <c r="AS45" i="6"/>
  <c r="AP45" i="6"/>
  <c r="AA45" i="6"/>
  <c r="H45" i="6"/>
  <c r="I45" i="6" s="1"/>
  <c r="J45" i="6" s="1"/>
  <c r="E45" i="6"/>
  <c r="AT44" i="6"/>
  <c r="AS44" i="6"/>
  <c r="AP44" i="6"/>
  <c r="AA44" i="6"/>
  <c r="I44" i="6"/>
  <c r="J44" i="6" s="1"/>
  <c r="H44" i="6"/>
  <c r="E44" i="6"/>
  <c r="AT43" i="6"/>
  <c r="AS43" i="6"/>
  <c r="AP43" i="6"/>
  <c r="AA43" i="6"/>
  <c r="J43" i="6"/>
  <c r="I43" i="6"/>
  <c r="H43" i="6"/>
  <c r="E43" i="6"/>
  <c r="AT42" i="6"/>
  <c r="AS42" i="6"/>
  <c r="AP42" i="6"/>
  <c r="AA42" i="6"/>
  <c r="K42" i="6"/>
  <c r="L42" i="6" s="1"/>
  <c r="J42" i="6"/>
  <c r="I42" i="6"/>
  <c r="H42" i="6"/>
  <c r="E39" i="6"/>
  <c r="H38" i="6" s="1"/>
  <c r="I38" i="6" s="1"/>
  <c r="AT38" i="6"/>
  <c r="AS38" i="6"/>
  <c r="AP38" i="6"/>
  <c r="AM38" i="6"/>
  <c r="AD38" i="6"/>
  <c r="AA38" i="6"/>
  <c r="J38" i="6"/>
  <c r="E38" i="6"/>
  <c r="AT37" i="6"/>
  <c r="AS37" i="6"/>
  <c r="AP37" i="6"/>
  <c r="AM37" i="6"/>
  <c r="AD37" i="6"/>
  <c r="AA37" i="6"/>
  <c r="H37" i="6"/>
  <c r="I37" i="6" s="1"/>
  <c r="J37" i="6" s="1"/>
  <c r="E37" i="6"/>
  <c r="H36" i="6" s="1"/>
  <c r="I36" i="6" s="1"/>
  <c r="J36" i="6" s="1"/>
  <c r="AT36" i="6"/>
  <c r="AS36" i="6"/>
  <c r="AP36" i="6"/>
  <c r="AM36" i="6"/>
  <c r="AD36" i="6"/>
  <c r="AA36" i="6"/>
  <c r="K36" i="6"/>
  <c r="L36" i="6" s="1"/>
  <c r="E36" i="6"/>
  <c r="AT35" i="6"/>
  <c r="AS35" i="6"/>
  <c r="AP35" i="6"/>
  <c r="AM35" i="6"/>
  <c r="AD35" i="6"/>
  <c r="AA35" i="6"/>
  <c r="H35" i="6"/>
  <c r="I35" i="6" s="1"/>
  <c r="J35" i="6" s="1"/>
  <c r="E35" i="6"/>
  <c r="H34" i="6" s="1"/>
  <c r="I34" i="6" s="1"/>
  <c r="J34" i="6" s="1"/>
  <c r="AT34" i="6"/>
  <c r="AS34" i="6"/>
  <c r="AP34" i="6"/>
  <c r="AM34" i="6"/>
  <c r="AD34" i="6"/>
  <c r="AA34" i="6"/>
  <c r="E34" i="6"/>
  <c r="AT33" i="6"/>
  <c r="AS33" i="6"/>
  <c r="AP33" i="6"/>
  <c r="AM33" i="6"/>
  <c r="AD33" i="6"/>
  <c r="AA33" i="6"/>
  <c r="H33" i="6"/>
  <c r="I33" i="6" s="1"/>
  <c r="J33" i="6" s="1"/>
  <c r="E33" i="6"/>
  <c r="H32" i="6" s="1"/>
  <c r="I32" i="6" s="1"/>
  <c r="J32" i="6" s="1"/>
  <c r="AT32" i="6"/>
  <c r="AS32" i="6"/>
  <c r="AP32" i="6"/>
  <c r="AM32" i="6"/>
  <c r="AD32" i="6"/>
  <c r="AA32" i="6"/>
  <c r="K32" i="6"/>
  <c r="L32" i="6" s="1"/>
  <c r="E32" i="6"/>
  <c r="AT31" i="6"/>
  <c r="AS31" i="6"/>
  <c r="AP31" i="6"/>
  <c r="AM31" i="6"/>
  <c r="AD31" i="6"/>
  <c r="AA31" i="6"/>
  <c r="I31" i="6"/>
  <c r="J31" i="6" s="1"/>
  <c r="H31" i="6"/>
  <c r="E31" i="6"/>
  <c r="H30" i="6" s="1"/>
  <c r="I30" i="6" s="1"/>
  <c r="J30" i="6" s="1"/>
  <c r="AT30" i="6"/>
  <c r="AS30" i="6"/>
  <c r="AR30" i="6"/>
  <c r="AP30" i="6"/>
  <c r="AM30" i="6"/>
  <c r="AD30" i="6"/>
  <c r="AA30" i="6"/>
  <c r="E30" i="6"/>
  <c r="AT29" i="6"/>
  <c r="AS29" i="6"/>
  <c r="AP29" i="6"/>
  <c r="AM29" i="6"/>
  <c r="AD29" i="6"/>
  <c r="AA29" i="6"/>
  <c r="I29" i="6"/>
  <c r="J29" i="6" s="1"/>
  <c r="H29" i="6"/>
  <c r="E29" i="6"/>
  <c r="H28" i="6" s="1"/>
  <c r="I28" i="6" s="1"/>
  <c r="J28" i="6" s="1"/>
  <c r="AT28" i="6"/>
  <c r="AS28" i="6"/>
  <c r="AR28" i="6"/>
  <c r="AP28" i="6"/>
  <c r="AM28" i="6"/>
  <c r="AD28" i="6"/>
  <c r="AA28" i="6"/>
  <c r="E28" i="6"/>
  <c r="AT27" i="6"/>
  <c r="AS27" i="6"/>
  <c r="AP27" i="6"/>
  <c r="AM27" i="6"/>
  <c r="AD27" i="6"/>
  <c r="AA27" i="6"/>
  <c r="I27" i="6"/>
  <c r="J27" i="6" s="1"/>
  <c r="H27" i="6"/>
  <c r="K15" i="6"/>
  <c r="G5" i="6"/>
  <c r="B42" i="6" s="1"/>
  <c r="AR43" i="6" s="1"/>
  <c r="G2" i="6"/>
  <c r="B27" i="6" s="1"/>
  <c r="E117" i="5"/>
  <c r="H116" i="5" s="1"/>
  <c r="I116" i="5" s="1"/>
  <c r="J116" i="5" s="1"/>
  <c r="AW116" i="5"/>
  <c r="AV116" i="5"/>
  <c r="AU116" i="5"/>
  <c r="AS116" i="5"/>
  <c r="AG116" i="5"/>
  <c r="K116" i="5"/>
  <c r="L116" i="5" s="1"/>
  <c r="E116" i="5"/>
  <c r="AW115" i="5"/>
  <c r="AV115" i="5"/>
  <c r="AS115" i="5"/>
  <c r="AG115" i="5"/>
  <c r="H115" i="5"/>
  <c r="I115" i="5" s="1"/>
  <c r="J115" i="5" s="1"/>
  <c r="E115" i="5"/>
  <c r="AW114" i="5"/>
  <c r="AV114" i="5"/>
  <c r="AS114" i="5"/>
  <c r="AG114" i="5"/>
  <c r="H114" i="5"/>
  <c r="I114" i="5" s="1"/>
  <c r="J114" i="5" s="1"/>
  <c r="E114" i="5"/>
  <c r="AW113" i="5"/>
  <c r="AV113" i="5"/>
  <c r="AS113" i="5"/>
  <c r="AG113" i="5"/>
  <c r="I113" i="5"/>
  <c r="J113" i="5" s="1"/>
  <c r="H113" i="5"/>
  <c r="E113" i="5"/>
  <c r="AW112" i="5"/>
  <c r="AV112" i="5"/>
  <c r="AU112" i="5"/>
  <c r="AS112" i="5"/>
  <c r="AG112" i="5"/>
  <c r="J112" i="5"/>
  <c r="I112" i="5"/>
  <c r="H112" i="5"/>
  <c r="E112" i="5"/>
  <c r="AW111" i="5"/>
  <c r="AV111" i="5"/>
  <c r="AU111" i="5"/>
  <c r="AS111" i="5"/>
  <c r="AG111" i="5"/>
  <c r="K111" i="5"/>
  <c r="L111" i="5" s="1"/>
  <c r="J111" i="5"/>
  <c r="I111" i="5"/>
  <c r="H111" i="5"/>
  <c r="E111" i="5"/>
  <c r="AW110" i="5"/>
  <c r="AV110" i="5"/>
  <c r="AS110" i="5"/>
  <c r="AG110" i="5"/>
  <c r="L110" i="5"/>
  <c r="K110" i="5"/>
  <c r="J110" i="5"/>
  <c r="I110" i="5"/>
  <c r="H110" i="5"/>
  <c r="E110" i="5"/>
  <c r="AW109" i="5"/>
  <c r="AV109" i="5"/>
  <c r="AS109" i="5"/>
  <c r="AG109" i="5"/>
  <c r="H109" i="5"/>
  <c r="I109" i="5" s="1"/>
  <c r="J109" i="5" s="1"/>
  <c r="E109" i="5"/>
  <c r="AW108" i="5"/>
  <c r="AV108" i="5"/>
  <c r="AS108" i="5"/>
  <c r="AG108" i="5"/>
  <c r="I108" i="5"/>
  <c r="J108" i="5" s="1"/>
  <c r="H108" i="5"/>
  <c r="E108" i="5"/>
  <c r="AW107" i="5"/>
  <c r="AV107" i="5"/>
  <c r="AU107" i="5"/>
  <c r="AS107" i="5"/>
  <c r="AG107" i="5"/>
  <c r="J107" i="5"/>
  <c r="I107" i="5"/>
  <c r="H107" i="5"/>
  <c r="E107" i="5"/>
  <c r="AW106" i="5"/>
  <c r="AV106" i="5"/>
  <c r="AU106" i="5"/>
  <c r="AS106" i="5"/>
  <c r="AG106" i="5"/>
  <c r="K106" i="5"/>
  <c r="L106" i="5" s="1"/>
  <c r="J106" i="5"/>
  <c r="I106" i="5"/>
  <c r="H106" i="5"/>
  <c r="E106" i="5"/>
  <c r="AW105" i="5"/>
  <c r="AV105" i="5"/>
  <c r="AS105" i="5"/>
  <c r="AG105" i="5"/>
  <c r="L105" i="5"/>
  <c r="K105" i="5"/>
  <c r="J105" i="5"/>
  <c r="I105" i="5"/>
  <c r="H105" i="5"/>
  <c r="B105" i="5"/>
  <c r="AU115" i="5" s="1"/>
  <c r="E102" i="5"/>
  <c r="H101" i="5" s="1"/>
  <c r="I101" i="5" s="1"/>
  <c r="J101" i="5" s="1"/>
  <c r="AZ101" i="5"/>
  <c r="AW101" i="5"/>
  <c r="AV101" i="5"/>
  <c r="AS101" i="5"/>
  <c r="AG101" i="5"/>
  <c r="L101" i="5"/>
  <c r="K101" i="5"/>
  <c r="E101" i="5"/>
  <c r="AZ100" i="5"/>
  <c r="AW100" i="5"/>
  <c r="AV100" i="5"/>
  <c r="AU100" i="5"/>
  <c r="AS100" i="5"/>
  <c r="AG100" i="5"/>
  <c r="K100" i="5"/>
  <c r="L100" i="5" s="1"/>
  <c r="J100" i="5"/>
  <c r="I100" i="5"/>
  <c r="H100" i="5"/>
  <c r="E100" i="5"/>
  <c r="AZ99" i="5"/>
  <c r="AW99" i="5"/>
  <c r="AV99" i="5"/>
  <c r="AS99" i="5"/>
  <c r="AG99" i="5"/>
  <c r="L99" i="5"/>
  <c r="R99" i="5" s="1"/>
  <c r="K99" i="5"/>
  <c r="H99" i="5"/>
  <c r="I99" i="5" s="1"/>
  <c r="J99" i="5" s="1"/>
  <c r="E99" i="5"/>
  <c r="H98" i="5" s="1"/>
  <c r="I98" i="5" s="1"/>
  <c r="AZ98" i="5"/>
  <c r="AW98" i="5"/>
  <c r="AV98" i="5"/>
  <c r="AU98" i="5"/>
  <c r="AS98" i="5"/>
  <c r="AG98" i="5"/>
  <c r="K98" i="5"/>
  <c r="L98" i="5" s="1"/>
  <c r="J98" i="5"/>
  <c r="E98" i="5"/>
  <c r="AZ97" i="5"/>
  <c r="AW97" i="5"/>
  <c r="AV97" i="5"/>
  <c r="AS97" i="5"/>
  <c r="AG97" i="5"/>
  <c r="L97" i="5"/>
  <c r="R97" i="5" s="1"/>
  <c r="K97" i="5"/>
  <c r="H97" i="5"/>
  <c r="I97" i="5" s="1"/>
  <c r="J97" i="5" s="1"/>
  <c r="E97" i="5"/>
  <c r="H96" i="5" s="1"/>
  <c r="I96" i="5" s="1"/>
  <c r="J96" i="5" s="1"/>
  <c r="AZ96" i="5"/>
  <c r="AW96" i="5"/>
  <c r="AV96" i="5"/>
  <c r="AU96" i="5"/>
  <c r="AS96" i="5"/>
  <c r="AG96" i="5"/>
  <c r="R96" i="5"/>
  <c r="K96" i="5"/>
  <c r="L96" i="5" s="1"/>
  <c r="E96" i="5"/>
  <c r="AZ95" i="5"/>
  <c r="AW95" i="5"/>
  <c r="AV95" i="5"/>
  <c r="AU95" i="5"/>
  <c r="AS95" i="5"/>
  <c r="AG95" i="5"/>
  <c r="L95" i="5"/>
  <c r="R95" i="5" s="1"/>
  <c r="K95" i="5"/>
  <c r="H95" i="5"/>
  <c r="I95" i="5" s="1"/>
  <c r="J95" i="5" s="1"/>
  <c r="E95" i="5"/>
  <c r="H94" i="5" s="1"/>
  <c r="I94" i="5" s="1"/>
  <c r="J94" i="5" s="1"/>
  <c r="AZ94" i="5"/>
  <c r="AW94" i="5"/>
  <c r="AV94" i="5"/>
  <c r="AU94" i="5"/>
  <c r="AS94" i="5"/>
  <c r="AG94" i="5"/>
  <c r="R94" i="5"/>
  <c r="K94" i="5"/>
  <c r="L94" i="5" s="1"/>
  <c r="E94" i="5"/>
  <c r="AZ93" i="5"/>
  <c r="AW93" i="5"/>
  <c r="AV93" i="5"/>
  <c r="AS93" i="5"/>
  <c r="AG93" i="5"/>
  <c r="L93" i="5"/>
  <c r="R93" i="5" s="1"/>
  <c r="K93" i="5"/>
  <c r="H93" i="5"/>
  <c r="I93" i="5" s="1"/>
  <c r="J93" i="5" s="1"/>
  <c r="E93" i="5"/>
  <c r="H92" i="5" s="1"/>
  <c r="I92" i="5" s="1"/>
  <c r="J92" i="5" s="1"/>
  <c r="AZ92" i="5"/>
  <c r="AW92" i="5"/>
  <c r="AV92" i="5"/>
  <c r="AU92" i="5"/>
  <c r="AS92" i="5"/>
  <c r="AG92" i="5"/>
  <c r="K92" i="5"/>
  <c r="L92" i="5" s="1"/>
  <c r="E92" i="5"/>
  <c r="AZ91" i="5"/>
  <c r="AW91" i="5"/>
  <c r="AV91" i="5"/>
  <c r="AS91" i="5"/>
  <c r="AG91" i="5"/>
  <c r="L91" i="5"/>
  <c r="R91" i="5" s="1"/>
  <c r="K91" i="5"/>
  <c r="H91" i="5"/>
  <c r="I91" i="5" s="1"/>
  <c r="J91" i="5" s="1"/>
  <c r="E91" i="5"/>
  <c r="H90" i="5" s="1"/>
  <c r="I90" i="5" s="1"/>
  <c r="J90" i="5" s="1"/>
  <c r="AZ90" i="5"/>
  <c r="AW90" i="5"/>
  <c r="AV90" i="5"/>
  <c r="AU90" i="5"/>
  <c r="AS90" i="5"/>
  <c r="AG90" i="5"/>
  <c r="K90" i="5"/>
  <c r="L90" i="5" s="1"/>
  <c r="B90" i="5"/>
  <c r="AU101" i="5" s="1"/>
  <c r="E86" i="5"/>
  <c r="AW85" i="5"/>
  <c r="AV85" i="5"/>
  <c r="AS85" i="5"/>
  <c r="AG85" i="5"/>
  <c r="H85" i="5"/>
  <c r="I85" i="5" s="1"/>
  <c r="J85" i="5" s="1"/>
  <c r="E85" i="5"/>
  <c r="H84" i="5" s="1"/>
  <c r="I84" i="5" s="1"/>
  <c r="J84" i="5" s="1"/>
  <c r="AW84" i="5"/>
  <c r="AV84" i="5"/>
  <c r="AS84" i="5"/>
  <c r="AG84" i="5"/>
  <c r="E84" i="5"/>
  <c r="AW83" i="5"/>
  <c r="AV83" i="5"/>
  <c r="AU83" i="5"/>
  <c r="AS83" i="5"/>
  <c r="AG83" i="5"/>
  <c r="K83" i="5"/>
  <c r="L83" i="5" s="1"/>
  <c r="J83" i="5"/>
  <c r="I83" i="5"/>
  <c r="H83" i="5"/>
  <c r="E83" i="5"/>
  <c r="AW82" i="5"/>
  <c r="AV82" i="5"/>
  <c r="AS82" i="5"/>
  <c r="AG82" i="5"/>
  <c r="L82" i="5"/>
  <c r="K82" i="5"/>
  <c r="J82" i="5"/>
  <c r="I82" i="5"/>
  <c r="H82" i="5"/>
  <c r="E82" i="5"/>
  <c r="AW81" i="5"/>
  <c r="AV81" i="5"/>
  <c r="AS81" i="5"/>
  <c r="AG81" i="5"/>
  <c r="H81" i="5"/>
  <c r="I81" i="5" s="1"/>
  <c r="J81" i="5" s="1"/>
  <c r="E81" i="5"/>
  <c r="AW80" i="5"/>
  <c r="AV80" i="5"/>
  <c r="AS80" i="5"/>
  <c r="AG80" i="5"/>
  <c r="H80" i="5"/>
  <c r="I80" i="5" s="1"/>
  <c r="J80" i="5" s="1"/>
  <c r="E80" i="5"/>
  <c r="AW79" i="5"/>
  <c r="AV79" i="5"/>
  <c r="AS79" i="5"/>
  <c r="AG79" i="5"/>
  <c r="I79" i="5"/>
  <c r="J79" i="5" s="1"/>
  <c r="H79" i="5"/>
  <c r="E79" i="5"/>
  <c r="H78" i="5" s="1"/>
  <c r="I78" i="5" s="1"/>
  <c r="J78" i="5" s="1"/>
  <c r="AW78" i="5"/>
  <c r="AV78" i="5"/>
  <c r="AU78" i="5"/>
  <c r="AS78" i="5"/>
  <c r="AG78" i="5"/>
  <c r="R78" i="5"/>
  <c r="K78" i="5"/>
  <c r="L78" i="5" s="1"/>
  <c r="E78" i="5"/>
  <c r="AW77" i="5"/>
  <c r="AV77" i="5"/>
  <c r="AS77" i="5"/>
  <c r="AG77" i="5"/>
  <c r="L77" i="5"/>
  <c r="K77" i="5"/>
  <c r="J77" i="5"/>
  <c r="I77" i="5"/>
  <c r="H77" i="5"/>
  <c r="E77" i="5"/>
  <c r="AW76" i="5"/>
  <c r="AV76" i="5"/>
  <c r="AS76" i="5"/>
  <c r="AG76" i="5"/>
  <c r="H76" i="5"/>
  <c r="I76" i="5" s="1"/>
  <c r="J76" i="5" s="1"/>
  <c r="E76" i="5"/>
  <c r="AW75" i="5"/>
  <c r="AV75" i="5"/>
  <c r="AS75" i="5"/>
  <c r="AG75" i="5"/>
  <c r="H75" i="5"/>
  <c r="I75" i="5" s="1"/>
  <c r="J75" i="5" s="1"/>
  <c r="E75" i="5"/>
  <c r="AW74" i="5"/>
  <c r="AV74" i="5"/>
  <c r="AS74" i="5"/>
  <c r="AG74" i="5"/>
  <c r="I74" i="5"/>
  <c r="J74" i="5" s="1"/>
  <c r="H74" i="5"/>
  <c r="B74" i="5"/>
  <c r="AU82" i="5" s="1"/>
  <c r="E70" i="5"/>
  <c r="AE69" i="5"/>
  <c r="AD69" i="5"/>
  <c r="J69" i="5"/>
  <c r="I69" i="5"/>
  <c r="H69" i="5"/>
  <c r="E69" i="5"/>
  <c r="AE68" i="5"/>
  <c r="AD68" i="5"/>
  <c r="J68" i="5"/>
  <c r="I68" i="5"/>
  <c r="H68" i="5"/>
  <c r="E68" i="5"/>
  <c r="AE67" i="5"/>
  <c r="AD67" i="5"/>
  <c r="I67" i="5"/>
  <c r="J67" i="5" s="1"/>
  <c r="H67" i="5"/>
  <c r="E67" i="5"/>
  <c r="AE66" i="5"/>
  <c r="AD66" i="5"/>
  <c r="AC66" i="5"/>
  <c r="H66" i="5"/>
  <c r="I66" i="5" s="1"/>
  <c r="J66" i="5" s="1"/>
  <c r="E66" i="5"/>
  <c r="H65" i="5" s="1"/>
  <c r="I65" i="5" s="1"/>
  <c r="J65" i="5" s="1"/>
  <c r="AE65" i="5"/>
  <c r="AD65" i="5"/>
  <c r="E65" i="5"/>
  <c r="H64" i="5" s="1"/>
  <c r="I64" i="5" s="1"/>
  <c r="J64" i="5" s="1"/>
  <c r="AE64" i="5"/>
  <c r="AD64" i="5"/>
  <c r="E64" i="5"/>
  <c r="H63" i="5" s="1"/>
  <c r="I63" i="5" s="1"/>
  <c r="J63" i="5" s="1"/>
  <c r="AE63" i="5"/>
  <c r="AD63" i="5"/>
  <c r="K63" i="5"/>
  <c r="L63" i="5" s="1"/>
  <c r="E63" i="5"/>
  <c r="AE62" i="5"/>
  <c r="AD62" i="5"/>
  <c r="R62" i="5"/>
  <c r="K62" i="5"/>
  <c r="L62" i="5" s="1"/>
  <c r="J62" i="5"/>
  <c r="I62" i="5"/>
  <c r="H62" i="5"/>
  <c r="E62" i="5"/>
  <c r="AE61" i="5"/>
  <c r="AD61" i="5"/>
  <c r="J61" i="5"/>
  <c r="I61" i="5"/>
  <c r="H61" i="5"/>
  <c r="E61" i="5"/>
  <c r="AE60" i="5"/>
  <c r="AD60" i="5"/>
  <c r="I60" i="5"/>
  <c r="J60" i="5" s="1"/>
  <c r="H60" i="5"/>
  <c r="E60" i="5"/>
  <c r="AE59" i="5"/>
  <c r="AD59" i="5"/>
  <c r="AC59" i="5"/>
  <c r="H59" i="5"/>
  <c r="I59" i="5" s="1"/>
  <c r="J59" i="5" s="1"/>
  <c r="E59" i="5"/>
  <c r="H58" i="5" s="1"/>
  <c r="I58" i="5" s="1"/>
  <c r="J58" i="5" s="1"/>
  <c r="AE58" i="5"/>
  <c r="AD58" i="5"/>
  <c r="B58" i="5"/>
  <c r="E54" i="5"/>
  <c r="H53" i="5" s="1"/>
  <c r="I53" i="5" s="1"/>
  <c r="J53" i="5" s="1"/>
  <c r="AT53" i="5"/>
  <c r="AS53" i="5"/>
  <c r="AP53" i="5"/>
  <c r="AA53" i="5"/>
  <c r="E53" i="5"/>
  <c r="H52" i="5" s="1"/>
  <c r="I52" i="5" s="1"/>
  <c r="J52" i="5" s="1"/>
  <c r="AT52" i="5"/>
  <c r="AS52" i="5"/>
  <c r="AP52" i="5"/>
  <c r="AA52" i="5"/>
  <c r="E52" i="5"/>
  <c r="AT51" i="5"/>
  <c r="AS51" i="5"/>
  <c r="AP51" i="5"/>
  <c r="AA51" i="5"/>
  <c r="H51" i="5"/>
  <c r="I51" i="5" s="1"/>
  <c r="J51" i="5" s="1"/>
  <c r="E51" i="5"/>
  <c r="AT50" i="5"/>
  <c r="AS50" i="5"/>
  <c r="AP50" i="5"/>
  <c r="AA50" i="5"/>
  <c r="H50" i="5"/>
  <c r="I50" i="5" s="1"/>
  <c r="J50" i="5" s="1"/>
  <c r="E50" i="5"/>
  <c r="AT49" i="5"/>
  <c r="AS49" i="5"/>
  <c r="AP49" i="5"/>
  <c r="AA49" i="5"/>
  <c r="I49" i="5"/>
  <c r="J49" i="5" s="1"/>
  <c r="H49" i="5"/>
  <c r="E49" i="5"/>
  <c r="AT48" i="5"/>
  <c r="AS48" i="5"/>
  <c r="AR48" i="5"/>
  <c r="AP48" i="5"/>
  <c r="AA48" i="5"/>
  <c r="J48" i="5"/>
  <c r="I48" i="5"/>
  <c r="H48" i="5"/>
  <c r="E48" i="5"/>
  <c r="AT47" i="5"/>
  <c r="AS47" i="5"/>
  <c r="AP47" i="5"/>
  <c r="AA47" i="5"/>
  <c r="K47" i="5"/>
  <c r="L47" i="5" s="1"/>
  <c r="J47" i="5"/>
  <c r="I47" i="5"/>
  <c r="H47" i="5"/>
  <c r="E47" i="5"/>
  <c r="AT46" i="5"/>
  <c r="AS46" i="5"/>
  <c r="AP46" i="5"/>
  <c r="AA46" i="5"/>
  <c r="H46" i="5"/>
  <c r="I46" i="5" s="1"/>
  <c r="J46" i="5" s="1"/>
  <c r="E46" i="5"/>
  <c r="AT45" i="5"/>
  <c r="AS45" i="5"/>
  <c r="AP45" i="5"/>
  <c r="AA45" i="5"/>
  <c r="H45" i="5"/>
  <c r="I45" i="5" s="1"/>
  <c r="J45" i="5" s="1"/>
  <c r="E45" i="5"/>
  <c r="AT44" i="5"/>
  <c r="AS44" i="5"/>
  <c r="AP44" i="5"/>
  <c r="AA44" i="5"/>
  <c r="I44" i="5"/>
  <c r="J44" i="5" s="1"/>
  <c r="H44" i="5"/>
  <c r="E44" i="5"/>
  <c r="AT43" i="5"/>
  <c r="AS43" i="5"/>
  <c r="AR43" i="5"/>
  <c r="AP43" i="5"/>
  <c r="AA43" i="5"/>
  <c r="J43" i="5"/>
  <c r="I43" i="5"/>
  <c r="H43" i="5"/>
  <c r="E43" i="5"/>
  <c r="AT42" i="5"/>
  <c r="AS42" i="5"/>
  <c r="AP42" i="5"/>
  <c r="AA42" i="5"/>
  <c r="J42" i="5"/>
  <c r="I42" i="5"/>
  <c r="H42" i="5"/>
  <c r="E39" i="5"/>
  <c r="AT38" i="5"/>
  <c r="AS38" i="5"/>
  <c r="AP38" i="5"/>
  <c r="AM38" i="5"/>
  <c r="AD38" i="5"/>
  <c r="AA38" i="5"/>
  <c r="J38" i="5"/>
  <c r="I38" i="5"/>
  <c r="H38" i="5"/>
  <c r="E38" i="5"/>
  <c r="AT37" i="5"/>
  <c r="AS37" i="5"/>
  <c r="AP37" i="5"/>
  <c r="AM37" i="5"/>
  <c r="AD37" i="5"/>
  <c r="AA37" i="5"/>
  <c r="H37" i="5"/>
  <c r="I37" i="5" s="1"/>
  <c r="J37" i="5" s="1"/>
  <c r="E37" i="5"/>
  <c r="H36" i="5" s="1"/>
  <c r="I36" i="5" s="1"/>
  <c r="J36" i="5" s="1"/>
  <c r="AT36" i="5"/>
  <c r="AS36" i="5"/>
  <c r="AP36" i="5"/>
  <c r="AM36" i="5"/>
  <c r="AD36" i="5"/>
  <c r="AA36" i="5"/>
  <c r="K36" i="5"/>
  <c r="L36" i="5" s="1"/>
  <c r="E36" i="5"/>
  <c r="AT35" i="5"/>
  <c r="AS35" i="5"/>
  <c r="AP35" i="5"/>
  <c r="AM35" i="5"/>
  <c r="AD35" i="5"/>
  <c r="AA35" i="5"/>
  <c r="H35" i="5"/>
  <c r="I35" i="5" s="1"/>
  <c r="J35" i="5" s="1"/>
  <c r="E35" i="5"/>
  <c r="H34" i="5" s="1"/>
  <c r="I34" i="5" s="1"/>
  <c r="J34" i="5" s="1"/>
  <c r="AT34" i="5"/>
  <c r="AS34" i="5"/>
  <c r="AP34" i="5"/>
  <c r="AM34" i="5"/>
  <c r="AD34" i="5"/>
  <c r="AA34" i="5"/>
  <c r="K34" i="5"/>
  <c r="L34" i="5" s="1"/>
  <c r="E34" i="5"/>
  <c r="AT33" i="5"/>
  <c r="AS33" i="5"/>
  <c r="AP33" i="5"/>
  <c r="AM33" i="5"/>
  <c r="AD33" i="5"/>
  <c r="AA33" i="5"/>
  <c r="H33" i="5"/>
  <c r="I33" i="5" s="1"/>
  <c r="J33" i="5" s="1"/>
  <c r="E33" i="5"/>
  <c r="H32" i="5" s="1"/>
  <c r="I32" i="5" s="1"/>
  <c r="J32" i="5" s="1"/>
  <c r="AT32" i="5"/>
  <c r="AS32" i="5"/>
  <c r="AP32" i="5"/>
  <c r="AM32" i="5"/>
  <c r="AD32" i="5"/>
  <c r="AA32" i="5"/>
  <c r="E32" i="5"/>
  <c r="AT31" i="5"/>
  <c r="AS31" i="5"/>
  <c r="AP31" i="5"/>
  <c r="AM31" i="5"/>
  <c r="AD31" i="5"/>
  <c r="AA31" i="5"/>
  <c r="I31" i="5"/>
  <c r="J31" i="5" s="1"/>
  <c r="H31" i="5"/>
  <c r="E31" i="5"/>
  <c r="H30" i="5" s="1"/>
  <c r="I30" i="5" s="1"/>
  <c r="J30" i="5" s="1"/>
  <c r="AT30" i="5"/>
  <c r="AS30" i="5"/>
  <c r="AP30" i="5"/>
  <c r="AM30" i="5"/>
  <c r="AD30" i="5"/>
  <c r="AA30" i="5"/>
  <c r="E30" i="5"/>
  <c r="AT29" i="5"/>
  <c r="AS29" i="5"/>
  <c r="AP29" i="5"/>
  <c r="AM29" i="5"/>
  <c r="AD29" i="5"/>
  <c r="AA29" i="5"/>
  <c r="I29" i="5"/>
  <c r="J29" i="5" s="1"/>
  <c r="H29" i="5"/>
  <c r="E29" i="5"/>
  <c r="H28" i="5" s="1"/>
  <c r="I28" i="5" s="1"/>
  <c r="J28" i="5" s="1"/>
  <c r="AT28" i="5"/>
  <c r="AS28" i="5"/>
  <c r="AR28" i="5"/>
  <c r="AP28" i="5"/>
  <c r="AM28" i="5"/>
  <c r="AD28" i="5"/>
  <c r="AA28" i="5"/>
  <c r="E28" i="5"/>
  <c r="AT27" i="5"/>
  <c r="AS27" i="5"/>
  <c r="AP27" i="5"/>
  <c r="AM27" i="5"/>
  <c r="AD27" i="5"/>
  <c r="AA27" i="5"/>
  <c r="I27" i="5"/>
  <c r="J27" i="5" s="1"/>
  <c r="H27" i="5"/>
  <c r="K15" i="5"/>
  <c r="G5" i="5"/>
  <c r="B42" i="5" s="1"/>
  <c r="G2" i="5"/>
  <c r="B27" i="5" s="1"/>
  <c r="AR30" i="5" s="1"/>
  <c r="E102" i="4"/>
  <c r="AZ101" i="4"/>
  <c r="AW101" i="4"/>
  <c r="AV101" i="4"/>
  <c r="AS101" i="4"/>
  <c r="AG101" i="4"/>
  <c r="H101" i="4"/>
  <c r="I101" i="4" s="1"/>
  <c r="J101" i="4" s="1"/>
  <c r="E101" i="4"/>
  <c r="H100" i="4" s="1"/>
  <c r="I100" i="4" s="1"/>
  <c r="J100" i="4" s="1"/>
  <c r="AZ100" i="4"/>
  <c r="AW100" i="4"/>
  <c r="AV100" i="4"/>
  <c r="AS100" i="4"/>
  <c r="AG100" i="4"/>
  <c r="E100" i="4"/>
  <c r="AZ99" i="4"/>
  <c r="AW99" i="4"/>
  <c r="AV99" i="4"/>
  <c r="AS99" i="4"/>
  <c r="AG99" i="4"/>
  <c r="I99" i="4"/>
  <c r="J99" i="4" s="1"/>
  <c r="H99" i="4"/>
  <c r="E99" i="4"/>
  <c r="H98" i="4" s="1"/>
  <c r="I98" i="4" s="1"/>
  <c r="J98" i="4" s="1"/>
  <c r="AZ98" i="4"/>
  <c r="AW98" i="4"/>
  <c r="AV98" i="4"/>
  <c r="AS98" i="4"/>
  <c r="AG98" i="4"/>
  <c r="E98" i="4"/>
  <c r="AZ97" i="4"/>
  <c r="AW97" i="4"/>
  <c r="AV97" i="4"/>
  <c r="AS97" i="4"/>
  <c r="AG97" i="4"/>
  <c r="I97" i="4"/>
  <c r="J97" i="4" s="1"/>
  <c r="H97" i="4"/>
  <c r="E97" i="4"/>
  <c r="H96" i="4" s="1"/>
  <c r="I96" i="4" s="1"/>
  <c r="J96" i="4" s="1"/>
  <c r="AZ96" i="4"/>
  <c r="AW96" i="4"/>
  <c r="AV96" i="4"/>
  <c r="AS96" i="4"/>
  <c r="AG96" i="4"/>
  <c r="E96" i="4"/>
  <c r="AZ95" i="4"/>
  <c r="AW95" i="4"/>
  <c r="AV95" i="4"/>
  <c r="AS95" i="4"/>
  <c r="AG95" i="4"/>
  <c r="I95" i="4"/>
  <c r="J95" i="4" s="1"/>
  <c r="H95" i="4"/>
  <c r="E95" i="4"/>
  <c r="H94" i="4" s="1"/>
  <c r="I94" i="4" s="1"/>
  <c r="J94" i="4" s="1"/>
  <c r="AZ94" i="4"/>
  <c r="AW94" i="4"/>
  <c r="AV94" i="4"/>
  <c r="AS94" i="4"/>
  <c r="AG94" i="4"/>
  <c r="E94" i="4"/>
  <c r="H93" i="4" s="1"/>
  <c r="I93" i="4" s="1"/>
  <c r="J93" i="4" s="1"/>
  <c r="AZ93" i="4"/>
  <c r="AW93" i="4"/>
  <c r="AV93" i="4"/>
  <c r="AS93" i="4"/>
  <c r="AG93" i="4"/>
  <c r="E93" i="4"/>
  <c r="AZ92" i="4"/>
  <c r="AW92" i="4"/>
  <c r="AV92" i="4"/>
  <c r="AS92" i="4"/>
  <c r="AG92" i="4"/>
  <c r="H92" i="4"/>
  <c r="I92" i="4" s="1"/>
  <c r="J92" i="4" s="1"/>
  <c r="E92" i="4"/>
  <c r="H91" i="4" s="1"/>
  <c r="I91" i="4" s="1"/>
  <c r="J91" i="4" s="1"/>
  <c r="AZ91" i="4"/>
  <c r="AW91" i="4"/>
  <c r="AV91" i="4"/>
  <c r="AS91" i="4"/>
  <c r="AG91" i="4"/>
  <c r="E91" i="4"/>
  <c r="AZ90" i="4"/>
  <c r="AW90" i="4"/>
  <c r="AV90" i="4"/>
  <c r="AS90" i="4"/>
  <c r="AG90" i="4"/>
  <c r="H90" i="4"/>
  <c r="I90" i="4" s="1"/>
  <c r="J90" i="4" s="1"/>
  <c r="B90" i="4"/>
  <c r="AU93" i="4" s="1"/>
  <c r="E86" i="4"/>
  <c r="H85" i="4" s="1"/>
  <c r="I85" i="4" s="1"/>
  <c r="J85" i="4" s="1"/>
  <c r="AW85" i="4"/>
  <c r="AV85" i="4"/>
  <c r="AU85" i="4"/>
  <c r="AS85" i="4"/>
  <c r="AG85" i="4"/>
  <c r="E85" i="4"/>
  <c r="H84" i="4" s="1"/>
  <c r="I84" i="4" s="1"/>
  <c r="J84" i="4" s="1"/>
  <c r="AW84" i="4"/>
  <c r="AV84" i="4"/>
  <c r="AU84" i="4"/>
  <c r="AS84" i="4"/>
  <c r="AG84" i="4"/>
  <c r="L84" i="4"/>
  <c r="K84" i="4"/>
  <c r="E84" i="4"/>
  <c r="AW83" i="4"/>
  <c r="AV83" i="4"/>
  <c r="AS83" i="4"/>
  <c r="AG83" i="4"/>
  <c r="H83" i="4"/>
  <c r="I83" i="4" s="1"/>
  <c r="J83" i="4" s="1"/>
  <c r="E83" i="4"/>
  <c r="AW82" i="4"/>
  <c r="AV82" i="4"/>
  <c r="AS82" i="4"/>
  <c r="AG82" i="4"/>
  <c r="H82" i="4"/>
  <c r="I82" i="4" s="1"/>
  <c r="J82" i="4" s="1"/>
  <c r="E82" i="4"/>
  <c r="AW81" i="4"/>
  <c r="AV81" i="4"/>
  <c r="AS81" i="4"/>
  <c r="AG81" i="4"/>
  <c r="I81" i="4"/>
  <c r="J81" i="4" s="1"/>
  <c r="H81" i="4"/>
  <c r="E81" i="4"/>
  <c r="AW80" i="4"/>
  <c r="AV80" i="4"/>
  <c r="AU80" i="4"/>
  <c r="AS80" i="4"/>
  <c r="AG80" i="4"/>
  <c r="R80" i="4"/>
  <c r="K80" i="4"/>
  <c r="L80" i="4" s="1"/>
  <c r="J80" i="4"/>
  <c r="I80" i="4"/>
  <c r="H80" i="4"/>
  <c r="E80" i="4"/>
  <c r="AW79" i="4"/>
  <c r="AV79" i="4"/>
  <c r="AU79" i="4"/>
  <c r="AS79" i="4"/>
  <c r="AG79" i="4"/>
  <c r="K79" i="4"/>
  <c r="L79" i="4" s="1"/>
  <c r="J79" i="4"/>
  <c r="I79" i="4"/>
  <c r="H79" i="4"/>
  <c r="E79" i="4"/>
  <c r="AW78" i="4"/>
  <c r="AV78" i="4"/>
  <c r="AU78" i="4"/>
  <c r="AS78" i="4"/>
  <c r="AG78" i="4"/>
  <c r="L78" i="4"/>
  <c r="R78" i="4" s="1"/>
  <c r="K78" i="4"/>
  <c r="H78" i="4"/>
  <c r="I78" i="4" s="1"/>
  <c r="J78" i="4" s="1"/>
  <c r="E78" i="4"/>
  <c r="AW77" i="4"/>
  <c r="AV77" i="4"/>
  <c r="AS77" i="4"/>
  <c r="AG77" i="4"/>
  <c r="L77" i="4"/>
  <c r="R77" i="4" s="1"/>
  <c r="K77" i="4"/>
  <c r="H77" i="4"/>
  <c r="I77" i="4" s="1"/>
  <c r="J77" i="4" s="1"/>
  <c r="E77" i="4"/>
  <c r="AW76" i="4"/>
  <c r="AV76" i="4"/>
  <c r="AU76" i="4"/>
  <c r="AS76" i="4"/>
  <c r="AG76" i="4"/>
  <c r="I76" i="4"/>
  <c r="J76" i="4" s="1"/>
  <c r="H76" i="4"/>
  <c r="E76" i="4"/>
  <c r="AW75" i="4"/>
  <c r="AV75" i="4"/>
  <c r="AU75" i="4"/>
  <c r="AS75" i="4"/>
  <c r="AG75" i="4"/>
  <c r="K75" i="4"/>
  <c r="L75" i="4" s="1"/>
  <c r="J75" i="4"/>
  <c r="I75" i="4"/>
  <c r="H75" i="4"/>
  <c r="E75" i="4"/>
  <c r="AW74" i="4"/>
  <c r="AV74" i="4"/>
  <c r="AU74" i="4"/>
  <c r="AS74" i="4"/>
  <c r="AG74" i="4"/>
  <c r="K74" i="4"/>
  <c r="L74" i="4" s="1"/>
  <c r="J74" i="4"/>
  <c r="I74" i="4"/>
  <c r="H74" i="4"/>
  <c r="B74" i="4"/>
  <c r="K83" i="4" s="1"/>
  <c r="L83" i="4" s="1"/>
  <c r="R83" i="4" s="1"/>
  <c r="E70" i="4"/>
  <c r="H69" i="4" s="1"/>
  <c r="I69" i="4" s="1"/>
  <c r="J69" i="4" s="1"/>
  <c r="AE69" i="4"/>
  <c r="AD69" i="4"/>
  <c r="L69" i="4"/>
  <c r="K69" i="4"/>
  <c r="E69" i="4"/>
  <c r="H68" i="4" s="1"/>
  <c r="I68" i="4" s="1"/>
  <c r="J68" i="4" s="1"/>
  <c r="AE68" i="4"/>
  <c r="AD68" i="4"/>
  <c r="L68" i="4"/>
  <c r="K68" i="4"/>
  <c r="E68" i="4"/>
  <c r="AE67" i="4"/>
  <c r="AD67" i="4"/>
  <c r="K67" i="4"/>
  <c r="L67" i="4" s="1"/>
  <c r="J67" i="4"/>
  <c r="I67" i="4"/>
  <c r="H67" i="4"/>
  <c r="E67" i="4"/>
  <c r="AE66" i="4"/>
  <c r="AD66" i="4"/>
  <c r="J66" i="4"/>
  <c r="I66" i="4"/>
  <c r="H66" i="4"/>
  <c r="E66" i="4"/>
  <c r="AE65" i="4"/>
  <c r="AD65" i="4"/>
  <c r="AC65" i="4"/>
  <c r="I65" i="4"/>
  <c r="J65" i="4" s="1"/>
  <c r="H65" i="4"/>
  <c r="E65" i="4"/>
  <c r="AE64" i="4"/>
  <c r="AD64" i="4"/>
  <c r="AC64" i="4"/>
  <c r="H64" i="4"/>
  <c r="I64" i="4" s="1"/>
  <c r="J64" i="4" s="1"/>
  <c r="E64" i="4"/>
  <c r="H63" i="4" s="1"/>
  <c r="I63" i="4" s="1"/>
  <c r="J63" i="4" s="1"/>
  <c r="AE63" i="4"/>
  <c r="AD63" i="4"/>
  <c r="E63" i="4"/>
  <c r="H62" i="4" s="1"/>
  <c r="I62" i="4" s="1"/>
  <c r="J62" i="4" s="1"/>
  <c r="AE62" i="4"/>
  <c r="AD62" i="4"/>
  <c r="E62" i="4"/>
  <c r="H61" i="4" s="1"/>
  <c r="I61" i="4" s="1"/>
  <c r="J61" i="4" s="1"/>
  <c r="AE61" i="4"/>
  <c r="AD61" i="4"/>
  <c r="L61" i="4"/>
  <c r="K61" i="4"/>
  <c r="E61" i="4"/>
  <c r="AE60" i="4"/>
  <c r="AD60" i="4"/>
  <c r="K60" i="4"/>
  <c r="L60" i="4" s="1"/>
  <c r="J60" i="4"/>
  <c r="I60" i="4"/>
  <c r="H60" i="4"/>
  <c r="E60" i="4"/>
  <c r="AE59" i="4"/>
  <c r="AD59" i="4"/>
  <c r="J59" i="4"/>
  <c r="I59" i="4"/>
  <c r="H59" i="4"/>
  <c r="E59" i="4"/>
  <c r="AE58" i="4"/>
  <c r="AD58" i="4"/>
  <c r="AC58" i="4"/>
  <c r="I58" i="4"/>
  <c r="J58" i="4" s="1"/>
  <c r="H58" i="4"/>
  <c r="B58" i="4"/>
  <c r="AC66" i="4" s="1"/>
  <c r="E54" i="4"/>
  <c r="H53" i="4" s="1"/>
  <c r="I53" i="4" s="1"/>
  <c r="J53" i="4" s="1"/>
  <c r="AT53" i="4"/>
  <c r="AS53" i="4"/>
  <c r="AP53" i="4"/>
  <c r="AA53" i="4"/>
  <c r="E53" i="4"/>
  <c r="AT52" i="4"/>
  <c r="AS52" i="4"/>
  <c r="AP52" i="4"/>
  <c r="AA52" i="4"/>
  <c r="H52" i="4"/>
  <c r="I52" i="4" s="1"/>
  <c r="J52" i="4" s="1"/>
  <c r="E52" i="4"/>
  <c r="AT51" i="4"/>
  <c r="AS51" i="4"/>
  <c r="AP51" i="4"/>
  <c r="AA51" i="4"/>
  <c r="I51" i="4"/>
  <c r="J51" i="4" s="1"/>
  <c r="H51" i="4"/>
  <c r="E51" i="4"/>
  <c r="AT50" i="4"/>
  <c r="AS50" i="4"/>
  <c r="AR50" i="4"/>
  <c r="AP50" i="4"/>
  <c r="AA50" i="4"/>
  <c r="J50" i="4"/>
  <c r="I50" i="4"/>
  <c r="H50" i="4"/>
  <c r="E50" i="4"/>
  <c r="AT49" i="4"/>
  <c r="AS49" i="4"/>
  <c r="AP49" i="4"/>
  <c r="AA49" i="4"/>
  <c r="K49" i="4"/>
  <c r="L49" i="4" s="1"/>
  <c r="H49" i="4"/>
  <c r="I49" i="4" s="1"/>
  <c r="J49" i="4" s="1"/>
  <c r="E49" i="4"/>
  <c r="AT48" i="4"/>
  <c r="AS48" i="4"/>
  <c r="AP48" i="4"/>
  <c r="AA48" i="4"/>
  <c r="I48" i="4"/>
  <c r="J48" i="4" s="1"/>
  <c r="H48" i="4"/>
  <c r="E48" i="4"/>
  <c r="AT47" i="4"/>
  <c r="AS47" i="4"/>
  <c r="AP47" i="4"/>
  <c r="AA47" i="4"/>
  <c r="H47" i="4"/>
  <c r="I47" i="4" s="1"/>
  <c r="J47" i="4" s="1"/>
  <c r="E47" i="4"/>
  <c r="H46" i="4" s="1"/>
  <c r="AT46" i="4"/>
  <c r="AS46" i="4"/>
  <c r="AP46" i="4"/>
  <c r="AA46" i="4"/>
  <c r="I46" i="4"/>
  <c r="J46" i="4" s="1"/>
  <c r="E46" i="4"/>
  <c r="AT45" i="4"/>
  <c r="AS45" i="4"/>
  <c r="AR45" i="4"/>
  <c r="AP45" i="4"/>
  <c r="AA45" i="4"/>
  <c r="J45" i="4"/>
  <c r="I45" i="4"/>
  <c r="H45" i="4"/>
  <c r="E45" i="4"/>
  <c r="AT44" i="4"/>
  <c r="AS44" i="4"/>
  <c r="AP44" i="4"/>
  <c r="AA44" i="4"/>
  <c r="K44" i="4"/>
  <c r="L44" i="4" s="1"/>
  <c r="J44" i="4"/>
  <c r="I44" i="4"/>
  <c r="H44" i="4"/>
  <c r="E44" i="4"/>
  <c r="AT43" i="4"/>
  <c r="AS43" i="4"/>
  <c r="AP43" i="4"/>
  <c r="AA43" i="4"/>
  <c r="J43" i="4"/>
  <c r="I43" i="4"/>
  <c r="H43" i="4"/>
  <c r="E43" i="4"/>
  <c r="AT42" i="4"/>
  <c r="AS42" i="4"/>
  <c r="AP42" i="4"/>
  <c r="AA42" i="4"/>
  <c r="H42" i="4"/>
  <c r="I42" i="4" s="1"/>
  <c r="J42" i="4" s="1"/>
  <c r="B42" i="4"/>
  <c r="E39" i="4"/>
  <c r="H38" i="4" s="1"/>
  <c r="I38" i="4" s="1"/>
  <c r="J38" i="4" s="1"/>
  <c r="AT38" i="4"/>
  <c r="AS38" i="4"/>
  <c r="AP38" i="4"/>
  <c r="AM38" i="4"/>
  <c r="AD38" i="4"/>
  <c r="AA38" i="4"/>
  <c r="K38" i="4"/>
  <c r="L38" i="4" s="1"/>
  <c r="E38" i="4"/>
  <c r="AT37" i="4"/>
  <c r="AS37" i="4"/>
  <c r="AP37" i="4"/>
  <c r="AM37" i="4"/>
  <c r="AD37" i="4"/>
  <c r="AA37" i="4"/>
  <c r="I37" i="4"/>
  <c r="J37" i="4" s="1"/>
  <c r="H37" i="4"/>
  <c r="E37" i="4"/>
  <c r="AT36" i="4"/>
  <c r="AS36" i="4"/>
  <c r="AP36" i="4"/>
  <c r="AM36" i="4"/>
  <c r="AD36" i="4"/>
  <c r="AA36" i="4"/>
  <c r="H36" i="4"/>
  <c r="I36" i="4" s="1"/>
  <c r="J36" i="4" s="1"/>
  <c r="E36" i="4"/>
  <c r="H35" i="4" s="1"/>
  <c r="AT35" i="4"/>
  <c r="AS35" i="4"/>
  <c r="AP35" i="4"/>
  <c r="AM35" i="4"/>
  <c r="AD35" i="4"/>
  <c r="AA35" i="4"/>
  <c r="J35" i="4"/>
  <c r="I35" i="4"/>
  <c r="E35" i="4"/>
  <c r="AT34" i="4"/>
  <c r="AS34" i="4"/>
  <c r="AP34" i="4"/>
  <c r="AM34" i="4"/>
  <c r="AD34" i="4"/>
  <c r="AA34" i="4"/>
  <c r="H34" i="4"/>
  <c r="I34" i="4" s="1"/>
  <c r="J34" i="4" s="1"/>
  <c r="E34" i="4"/>
  <c r="H33" i="4" s="1"/>
  <c r="AT33" i="4"/>
  <c r="AS33" i="4"/>
  <c r="AP33" i="4"/>
  <c r="AM33" i="4"/>
  <c r="AD33" i="4"/>
  <c r="AA33" i="4"/>
  <c r="J33" i="4"/>
  <c r="I33" i="4"/>
  <c r="E33" i="4"/>
  <c r="AT32" i="4"/>
  <c r="AS32" i="4"/>
  <c r="AP32" i="4"/>
  <c r="AM32" i="4"/>
  <c r="AD32" i="4"/>
  <c r="AA32" i="4"/>
  <c r="H32" i="4"/>
  <c r="I32" i="4" s="1"/>
  <c r="J32" i="4" s="1"/>
  <c r="E32" i="4"/>
  <c r="H31" i="4" s="1"/>
  <c r="I31" i="4" s="1"/>
  <c r="AT31" i="4"/>
  <c r="AS31" i="4"/>
  <c r="AP31" i="4"/>
  <c r="AM31" i="4"/>
  <c r="AD31" i="4"/>
  <c r="AA31" i="4"/>
  <c r="K31" i="4"/>
  <c r="L31" i="4" s="1"/>
  <c r="J31" i="4"/>
  <c r="E31" i="4"/>
  <c r="AT30" i="4"/>
  <c r="AS30" i="4"/>
  <c r="AP30" i="4"/>
  <c r="AM30" i="4"/>
  <c r="AD30" i="4"/>
  <c r="AA30" i="4"/>
  <c r="H30" i="4"/>
  <c r="I30" i="4" s="1"/>
  <c r="J30" i="4" s="1"/>
  <c r="E30" i="4"/>
  <c r="H29" i="4" s="1"/>
  <c r="I29" i="4" s="1"/>
  <c r="J29" i="4" s="1"/>
  <c r="AT29" i="4"/>
  <c r="AS29" i="4"/>
  <c r="AP29" i="4"/>
  <c r="AM29" i="4"/>
  <c r="AD29" i="4"/>
  <c r="AA29" i="4"/>
  <c r="E29" i="4"/>
  <c r="AT28" i="4"/>
  <c r="AS28" i="4"/>
  <c r="AP28" i="4"/>
  <c r="AM28" i="4"/>
  <c r="AD28" i="4"/>
  <c r="AA28" i="4"/>
  <c r="H28" i="4"/>
  <c r="I28" i="4" s="1"/>
  <c r="J28" i="4" s="1"/>
  <c r="E28" i="4"/>
  <c r="H27" i="4" s="1"/>
  <c r="I27" i="4" s="1"/>
  <c r="J27" i="4" s="1"/>
  <c r="AT27" i="4"/>
  <c r="AS27" i="4"/>
  <c r="AP27" i="4"/>
  <c r="AM27" i="4"/>
  <c r="AD27" i="4"/>
  <c r="AA27" i="4"/>
  <c r="K15" i="4"/>
  <c r="G5" i="4"/>
  <c r="G2" i="4"/>
  <c r="B27" i="4" s="1"/>
  <c r="AR38" i="4" s="1"/>
  <c r="E102" i="3"/>
  <c r="AZ101" i="3"/>
  <c r="AW101" i="3"/>
  <c r="AV101" i="3"/>
  <c r="AU101" i="3"/>
  <c r="AS101" i="3"/>
  <c r="AG101" i="3"/>
  <c r="J101" i="3"/>
  <c r="I101" i="3"/>
  <c r="H101" i="3"/>
  <c r="E101" i="3"/>
  <c r="AZ100" i="3"/>
  <c r="AW100" i="3"/>
  <c r="AV100" i="3"/>
  <c r="AS100" i="3"/>
  <c r="AG100" i="3"/>
  <c r="H100" i="3"/>
  <c r="I100" i="3" s="1"/>
  <c r="J100" i="3" s="1"/>
  <c r="E100" i="3"/>
  <c r="H99" i="3" s="1"/>
  <c r="I99" i="3" s="1"/>
  <c r="AZ99" i="3"/>
  <c r="AW99" i="3"/>
  <c r="AV99" i="3"/>
  <c r="AU99" i="3"/>
  <c r="AS99" i="3"/>
  <c r="AG99" i="3"/>
  <c r="R99" i="3"/>
  <c r="K99" i="3"/>
  <c r="L99" i="3" s="1"/>
  <c r="J99" i="3"/>
  <c r="E99" i="3"/>
  <c r="AZ98" i="3"/>
  <c r="AW98" i="3"/>
  <c r="AV98" i="3"/>
  <c r="AS98" i="3"/>
  <c r="AG98" i="3"/>
  <c r="H98" i="3"/>
  <c r="I98" i="3" s="1"/>
  <c r="J98" i="3" s="1"/>
  <c r="E98" i="3"/>
  <c r="H97" i="3" s="1"/>
  <c r="I97" i="3" s="1"/>
  <c r="J97" i="3" s="1"/>
  <c r="AZ97" i="3"/>
  <c r="AW97" i="3"/>
  <c r="AV97" i="3"/>
  <c r="AU97" i="3"/>
  <c r="AS97" i="3"/>
  <c r="AG97" i="3"/>
  <c r="K97" i="3"/>
  <c r="L97" i="3" s="1"/>
  <c r="E97" i="3"/>
  <c r="AZ96" i="3"/>
  <c r="AW96" i="3"/>
  <c r="AV96" i="3"/>
  <c r="AS96" i="3"/>
  <c r="AG96" i="3"/>
  <c r="H96" i="3"/>
  <c r="I96" i="3" s="1"/>
  <c r="J96" i="3" s="1"/>
  <c r="E96" i="3"/>
  <c r="H95" i="3" s="1"/>
  <c r="I95" i="3" s="1"/>
  <c r="AZ95" i="3"/>
  <c r="AW95" i="3"/>
  <c r="AV95" i="3"/>
  <c r="AU95" i="3"/>
  <c r="AS95" i="3"/>
  <c r="AG95" i="3"/>
  <c r="R95" i="3"/>
  <c r="K95" i="3"/>
  <c r="L95" i="3" s="1"/>
  <c r="J95" i="3"/>
  <c r="E95" i="3"/>
  <c r="AZ94" i="3"/>
  <c r="AW94" i="3"/>
  <c r="AV94" i="3"/>
  <c r="AS94" i="3"/>
  <c r="AG94" i="3"/>
  <c r="I94" i="3"/>
  <c r="J94" i="3" s="1"/>
  <c r="H94" i="3"/>
  <c r="E94" i="3"/>
  <c r="H93" i="3" s="1"/>
  <c r="I93" i="3" s="1"/>
  <c r="J93" i="3" s="1"/>
  <c r="AZ93" i="3"/>
  <c r="AW93" i="3"/>
  <c r="AV93" i="3"/>
  <c r="AS93" i="3"/>
  <c r="AG93" i="3"/>
  <c r="L93" i="3"/>
  <c r="K93" i="3"/>
  <c r="E93" i="3"/>
  <c r="AZ92" i="3"/>
  <c r="AW92" i="3"/>
  <c r="AV92" i="3"/>
  <c r="AS92" i="3"/>
  <c r="AG92" i="3"/>
  <c r="I92" i="3"/>
  <c r="J92" i="3" s="1"/>
  <c r="H92" i="3"/>
  <c r="E92" i="3"/>
  <c r="H91" i="3" s="1"/>
  <c r="I91" i="3" s="1"/>
  <c r="J91" i="3" s="1"/>
  <c r="AZ91" i="3"/>
  <c r="AW91" i="3"/>
  <c r="AV91" i="3"/>
  <c r="AS91" i="3"/>
  <c r="AG91" i="3"/>
  <c r="L91" i="3"/>
  <c r="K91" i="3"/>
  <c r="E91" i="3"/>
  <c r="AZ90" i="3"/>
  <c r="AW90" i="3"/>
  <c r="AV90" i="3"/>
  <c r="AS90" i="3"/>
  <c r="AG90" i="3"/>
  <c r="I90" i="3"/>
  <c r="J90" i="3" s="1"/>
  <c r="H90" i="3"/>
  <c r="B90" i="3"/>
  <c r="AU93" i="3" s="1"/>
  <c r="E86" i="3"/>
  <c r="H85" i="3" s="1"/>
  <c r="I85" i="3" s="1"/>
  <c r="J85" i="3" s="1"/>
  <c r="AW85" i="3"/>
  <c r="AV85" i="3"/>
  <c r="AS85" i="3"/>
  <c r="AG85" i="3"/>
  <c r="E85" i="3"/>
  <c r="AW84" i="3"/>
  <c r="AV84" i="3"/>
  <c r="AS84" i="3"/>
  <c r="AG84" i="3"/>
  <c r="H84" i="3"/>
  <c r="I84" i="3" s="1"/>
  <c r="J84" i="3" s="1"/>
  <c r="E84" i="3"/>
  <c r="H83" i="3" s="1"/>
  <c r="I83" i="3" s="1"/>
  <c r="J83" i="3" s="1"/>
  <c r="AW83" i="3"/>
  <c r="AV83" i="3"/>
  <c r="AS83" i="3"/>
  <c r="AG83" i="3"/>
  <c r="E83" i="3"/>
  <c r="AW82" i="3"/>
  <c r="AV82" i="3"/>
  <c r="AS82" i="3"/>
  <c r="AG82" i="3"/>
  <c r="J82" i="3"/>
  <c r="I82" i="3"/>
  <c r="H82" i="3"/>
  <c r="E82" i="3"/>
  <c r="AW81" i="3"/>
  <c r="AV81" i="3"/>
  <c r="AS81" i="3"/>
  <c r="AG81" i="3"/>
  <c r="J81" i="3"/>
  <c r="H81" i="3"/>
  <c r="I81" i="3" s="1"/>
  <c r="E81" i="3"/>
  <c r="AW80" i="3"/>
  <c r="AV80" i="3"/>
  <c r="AS80" i="3"/>
  <c r="AG80" i="3"/>
  <c r="I80" i="3"/>
  <c r="J80" i="3" s="1"/>
  <c r="H80" i="3"/>
  <c r="E80" i="3"/>
  <c r="AW79" i="3"/>
  <c r="AV79" i="3"/>
  <c r="AS79" i="3"/>
  <c r="AG79" i="3"/>
  <c r="H79" i="3"/>
  <c r="I79" i="3" s="1"/>
  <c r="J79" i="3" s="1"/>
  <c r="E79" i="3"/>
  <c r="AW78" i="3"/>
  <c r="AV78" i="3"/>
  <c r="AS78" i="3"/>
  <c r="AG78" i="3"/>
  <c r="J78" i="3"/>
  <c r="I78" i="3"/>
  <c r="H78" i="3"/>
  <c r="E78" i="3"/>
  <c r="AW77" i="3"/>
  <c r="AV77" i="3"/>
  <c r="AS77" i="3"/>
  <c r="AG77" i="3"/>
  <c r="J77" i="3"/>
  <c r="I77" i="3"/>
  <c r="H77" i="3"/>
  <c r="E77" i="3"/>
  <c r="AW76" i="3"/>
  <c r="AV76" i="3"/>
  <c r="AS76" i="3"/>
  <c r="AG76" i="3"/>
  <c r="I76" i="3"/>
  <c r="J76" i="3" s="1"/>
  <c r="H76" i="3"/>
  <c r="E76" i="3"/>
  <c r="AW75" i="3"/>
  <c r="AV75" i="3"/>
  <c r="AS75" i="3"/>
  <c r="AG75" i="3"/>
  <c r="I75" i="3"/>
  <c r="J75" i="3" s="1"/>
  <c r="H75" i="3"/>
  <c r="E75" i="3"/>
  <c r="H74" i="3" s="1"/>
  <c r="I74" i="3" s="1"/>
  <c r="J74" i="3" s="1"/>
  <c r="AW74" i="3"/>
  <c r="AV74" i="3"/>
  <c r="AS74" i="3"/>
  <c r="AG74" i="3"/>
  <c r="B74" i="3"/>
  <c r="E70" i="3"/>
  <c r="H69" i="3" s="1"/>
  <c r="I69" i="3" s="1"/>
  <c r="J69" i="3" s="1"/>
  <c r="AE69" i="3"/>
  <c r="AD69" i="3"/>
  <c r="AC69" i="3"/>
  <c r="L69" i="3"/>
  <c r="R69" i="3" s="1"/>
  <c r="K69" i="3"/>
  <c r="E69" i="3"/>
  <c r="AE68" i="3"/>
  <c r="AD68" i="3"/>
  <c r="K68" i="3"/>
  <c r="L68" i="3" s="1"/>
  <c r="I68" i="3"/>
  <c r="J68" i="3" s="1"/>
  <c r="H68" i="3"/>
  <c r="E68" i="3"/>
  <c r="AE67" i="3"/>
  <c r="AD67" i="3"/>
  <c r="AC67" i="3"/>
  <c r="H67" i="3"/>
  <c r="I67" i="3" s="1"/>
  <c r="J67" i="3" s="1"/>
  <c r="E67" i="3"/>
  <c r="H66" i="3" s="1"/>
  <c r="I66" i="3" s="1"/>
  <c r="J66" i="3" s="1"/>
  <c r="AE66" i="3"/>
  <c r="AD66" i="3"/>
  <c r="L66" i="3"/>
  <c r="R66" i="3" s="1"/>
  <c r="K66" i="3"/>
  <c r="E66" i="3"/>
  <c r="H65" i="3" s="1"/>
  <c r="I65" i="3" s="1"/>
  <c r="J65" i="3" s="1"/>
  <c r="AE65" i="3"/>
  <c r="AD65" i="3"/>
  <c r="AC65" i="3"/>
  <c r="L65" i="3"/>
  <c r="R65" i="3" s="1"/>
  <c r="K65" i="3"/>
  <c r="E65" i="3"/>
  <c r="AE64" i="3"/>
  <c r="AD64" i="3"/>
  <c r="AC64" i="3"/>
  <c r="K64" i="3"/>
  <c r="L64" i="3" s="1"/>
  <c r="J64" i="3"/>
  <c r="I64" i="3"/>
  <c r="H64" i="3"/>
  <c r="E64" i="3"/>
  <c r="AE63" i="3"/>
  <c r="AD63" i="3"/>
  <c r="AC63" i="3"/>
  <c r="J63" i="3"/>
  <c r="I63" i="3"/>
  <c r="H63" i="3"/>
  <c r="E63" i="3"/>
  <c r="AE62" i="3"/>
  <c r="AD62" i="3"/>
  <c r="AC62" i="3"/>
  <c r="J62" i="3"/>
  <c r="I62" i="3"/>
  <c r="H62" i="3"/>
  <c r="E62" i="3"/>
  <c r="AE61" i="3"/>
  <c r="AD61" i="3"/>
  <c r="AC61" i="3"/>
  <c r="K61" i="3"/>
  <c r="L61" i="3" s="1"/>
  <c r="I61" i="3"/>
  <c r="J61" i="3" s="1"/>
  <c r="H61" i="3"/>
  <c r="E61" i="3"/>
  <c r="AE60" i="3"/>
  <c r="AD60" i="3"/>
  <c r="AC60" i="3"/>
  <c r="L60" i="3"/>
  <c r="R60" i="3" s="1"/>
  <c r="K60" i="3"/>
  <c r="H60" i="3"/>
  <c r="I60" i="3" s="1"/>
  <c r="J60" i="3" s="1"/>
  <c r="E60" i="3"/>
  <c r="H59" i="3" s="1"/>
  <c r="I59" i="3" s="1"/>
  <c r="J59" i="3" s="1"/>
  <c r="AE59" i="3"/>
  <c r="AD59" i="3"/>
  <c r="L59" i="3"/>
  <c r="R59" i="3" s="1"/>
  <c r="K59" i="3"/>
  <c r="E59" i="3"/>
  <c r="H58" i="3" s="1"/>
  <c r="I58" i="3" s="1"/>
  <c r="J58" i="3" s="1"/>
  <c r="AE58" i="3"/>
  <c r="AD58" i="3"/>
  <c r="AC58" i="3"/>
  <c r="L58" i="3"/>
  <c r="R58" i="3" s="1"/>
  <c r="K58" i="3"/>
  <c r="B58" i="3"/>
  <c r="AC68" i="3" s="1"/>
  <c r="E54" i="3"/>
  <c r="H53" i="3" s="1"/>
  <c r="I53" i="3" s="1"/>
  <c r="J53" i="3" s="1"/>
  <c r="AT53" i="3"/>
  <c r="AS53" i="3"/>
  <c r="AP53" i="3"/>
  <c r="AA53" i="3"/>
  <c r="E53" i="3"/>
  <c r="H52" i="3" s="1"/>
  <c r="I52" i="3" s="1"/>
  <c r="J52" i="3" s="1"/>
  <c r="AT52" i="3"/>
  <c r="AS52" i="3"/>
  <c r="AP52" i="3"/>
  <c r="AA52" i="3"/>
  <c r="E52" i="3"/>
  <c r="AT51" i="3"/>
  <c r="AS51" i="3"/>
  <c r="AP51" i="3"/>
  <c r="AA51" i="3"/>
  <c r="H51" i="3"/>
  <c r="I51" i="3" s="1"/>
  <c r="J51" i="3" s="1"/>
  <c r="E51" i="3"/>
  <c r="AT50" i="3"/>
  <c r="AS50" i="3"/>
  <c r="AP50" i="3"/>
  <c r="AA50" i="3"/>
  <c r="I50" i="3"/>
  <c r="J50" i="3" s="1"/>
  <c r="H50" i="3"/>
  <c r="E50" i="3"/>
  <c r="AT49" i="3"/>
  <c r="AS49" i="3"/>
  <c r="AP49" i="3"/>
  <c r="AA49" i="3"/>
  <c r="H49" i="3"/>
  <c r="I49" i="3" s="1"/>
  <c r="J49" i="3" s="1"/>
  <c r="E49" i="3"/>
  <c r="AT48" i="3"/>
  <c r="AS48" i="3"/>
  <c r="AP48" i="3"/>
  <c r="AA48" i="3"/>
  <c r="I48" i="3"/>
  <c r="J48" i="3" s="1"/>
  <c r="H48" i="3"/>
  <c r="E48" i="3"/>
  <c r="AT47" i="3"/>
  <c r="AS47" i="3"/>
  <c r="AR47" i="3"/>
  <c r="AP47" i="3"/>
  <c r="AA47" i="3"/>
  <c r="J47" i="3"/>
  <c r="I47" i="3"/>
  <c r="H47" i="3"/>
  <c r="E47" i="3"/>
  <c r="AT46" i="3"/>
  <c r="AS46" i="3"/>
  <c r="AP46" i="3"/>
  <c r="AA46" i="3"/>
  <c r="H46" i="3"/>
  <c r="I46" i="3" s="1"/>
  <c r="J46" i="3" s="1"/>
  <c r="E46" i="3"/>
  <c r="AT45" i="3"/>
  <c r="AS45" i="3"/>
  <c r="AP45" i="3"/>
  <c r="AA45" i="3"/>
  <c r="I45" i="3"/>
  <c r="J45" i="3" s="1"/>
  <c r="H45" i="3"/>
  <c r="E45" i="3"/>
  <c r="AT44" i="3"/>
  <c r="AS44" i="3"/>
  <c r="AP44" i="3"/>
  <c r="AA44" i="3"/>
  <c r="H44" i="3"/>
  <c r="I44" i="3" s="1"/>
  <c r="J44" i="3" s="1"/>
  <c r="E44" i="3"/>
  <c r="AT43" i="3"/>
  <c r="AS43" i="3"/>
  <c r="AP43" i="3"/>
  <c r="AA43" i="3"/>
  <c r="I43" i="3"/>
  <c r="J43" i="3" s="1"/>
  <c r="H43" i="3"/>
  <c r="E43" i="3"/>
  <c r="AT42" i="3"/>
  <c r="AS42" i="3"/>
  <c r="AR42" i="3"/>
  <c r="AP42" i="3"/>
  <c r="AA42" i="3"/>
  <c r="J42" i="3"/>
  <c r="I42" i="3"/>
  <c r="H42" i="3"/>
  <c r="E39" i="3"/>
  <c r="AT38" i="3"/>
  <c r="AS38" i="3"/>
  <c r="AP38" i="3"/>
  <c r="AM38" i="3"/>
  <c r="AD38" i="3"/>
  <c r="AA38" i="3"/>
  <c r="I38" i="3"/>
  <c r="J38" i="3" s="1"/>
  <c r="H38" i="3"/>
  <c r="E38" i="3"/>
  <c r="H37" i="3" s="1"/>
  <c r="I37" i="3" s="1"/>
  <c r="J37" i="3" s="1"/>
  <c r="AT37" i="3"/>
  <c r="AS37" i="3"/>
  <c r="AP37" i="3"/>
  <c r="AM37" i="3"/>
  <c r="AD37" i="3"/>
  <c r="AA37" i="3"/>
  <c r="E37" i="3"/>
  <c r="H36" i="3" s="1"/>
  <c r="I36" i="3" s="1"/>
  <c r="AT36" i="3"/>
  <c r="AS36" i="3"/>
  <c r="AP36" i="3"/>
  <c r="AM36" i="3"/>
  <c r="AD36" i="3"/>
  <c r="AA36" i="3"/>
  <c r="J36" i="3"/>
  <c r="E36" i="3"/>
  <c r="AT35" i="3"/>
  <c r="AS35" i="3"/>
  <c r="AP35" i="3"/>
  <c r="AM35" i="3"/>
  <c r="AD35" i="3"/>
  <c r="AA35" i="3"/>
  <c r="I35" i="3"/>
  <c r="J35" i="3" s="1"/>
  <c r="H35" i="3"/>
  <c r="E35" i="3"/>
  <c r="H34" i="3" s="1"/>
  <c r="I34" i="3" s="1"/>
  <c r="AT34" i="3"/>
  <c r="AS34" i="3"/>
  <c r="AP34" i="3"/>
  <c r="AM34" i="3"/>
  <c r="AD34" i="3"/>
  <c r="AA34" i="3"/>
  <c r="J34" i="3"/>
  <c r="E34" i="3"/>
  <c r="AT33" i="3"/>
  <c r="AS33" i="3"/>
  <c r="AP33" i="3"/>
  <c r="AM33" i="3"/>
  <c r="AD33" i="3"/>
  <c r="AA33" i="3"/>
  <c r="I33" i="3"/>
  <c r="J33" i="3" s="1"/>
  <c r="H33" i="3"/>
  <c r="E33" i="3"/>
  <c r="H32" i="3" s="1"/>
  <c r="I32" i="3" s="1"/>
  <c r="J32" i="3" s="1"/>
  <c r="AT32" i="3"/>
  <c r="AS32" i="3"/>
  <c r="AP32" i="3"/>
  <c r="AM32" i="3"/>
  <c r="AD32" i="3"/>
  <c r="AA32" i="3"/>
  <c r="E32" i="3"/>
  <c r="AT31" i="3"/>
  <c r="AS31" i="3"/>
  <c r="AP31" i="3"/>
  <c r="AM31" i="3"/>
  <c r="AD31" i="3"/>
  <c r="AA31" i="3"/>
  <c r="H31" i="3"/>
  <c r="I31" i="3" s="1"/>
  <c r="J31" i="3" s="1"/>
  <c r="E31" i="3"/>
  <c r="H30" i="3" s="1"/>
  <c r="I30" i="3" s="1"/>
  <c r="J30" i="3" s="1"/>
  <c r="AT30" i="3"/>
  <c r="AS30" i="3"/>
  <c r="AP30" i="3"/>
  <c r="AM30" i="3"/>
  <c r="AD30" i="3"/>
  <c r="AA30" i="3"/>
  <c r="E30" i="3"/>
  <c r="AT29" i="3"/>
  <c r="AS29" i="3"/>
  <c r="AP29" i="3"/>
  <c r="AM29" i="3"/>
  <c r="AD29" i="3"/>
  <c r="AA29" i="3"/>
  <c r="H29" i="3"/>
  <c r="I29" i="3" s="1"/>
  <c r="J29" i="3" s="1"/>
  <c r="E29" i="3"/>
  <c r="H28" i="3" s="1"/>
  <c r="I28" i="3" s="1"/>
  <c r="J28" i="3" s="1"/>
  <c r="AT28" i="3"/>
  <c r="AS28" i="3"/>
  <c r="AP28" i="3"/>
  <c r="AM28" i="3"/>
  <c r="AD28" i="3"/>
  <c r="AA28" i="3"/>
  <c r="E28" i="3"/>
  <c r="AT27" i="3"/>
  <c r="AS27" i="3"/>
  <c r="AP27" i="3"/>
  <c r="AM27" i="3"/>
  <c r="AD27" i="3"/>
  <c r="AA27" i="3"/>
  <c r="H27" i="3"/>
  <c r="I27" i="3" s="1"/>
  <c r="J27" i="3" s="1"/>
  <c r="K15" i="3"/>
  <c r="G5" i="3"/>
  <c r="B42" i="3" s="1"/>
  <c r="G2" i="3"/>
  <c r="B27" i="3" s="1"/>
  <c r="E102" i="2"/>
  <c r="H101" i="2" s="1"/>
  <c r="I101" i="2" s="1"/>
  <c r="J101" i="2" s="1"/>
  <c r="AZ101" i="2"/>
  <c r="AW101" i="2"/>
  <c r="AV101" i="2"/>
  <c r="AU101" i="2"/>
  <c r="AS101" i="2"/>
  <c r="AG101" i="2"/>
  <c r="L101" i="2"/>
  <c r="R101" i="2" s="1"/>
  <c r="K101" i="2"/>
  <c r="E101" i="2"/>
  <c r="H100" i="2" s="1"/>
  <c r="I100" i="2" s="1"/>
  <c r="J100" i="2" s="1"/>
  <c r="AZ100" i="2"/>
  <c r="AW100" i="2"/>
  <c r="AV100" i="2"/>
  <c r="AU100" i="2"/>
  <c r="AS100" i="2"/>
  <c r="AG100" i="2"/>
  <c r="K100" i="2"/>
  <c r="L100" i="2" s="1"/>
  <c r="E100" i="2"/>
  <c r="AZ99" i="2"/>
  <c r="AW99" i="2"/>
  <c r="AV99" i="2"/>
  <c r="AU99" i="2"/>
  <c r="AS99" i="2"/>
  <c r="AG99" i="2"/>
  <c r="L99" i="2"/>
  <c r="R99" i="2" s="1"/>
  <c r="K99" i="2"/>
  <c r="H99" i="2"/>
  <c r="I99" i="2" s="1"/>
  <c r="J99" i="2" s="1"/>
  <c r="E99" i="2"/>
  <c r="H98" i="2" s="1"/>
  <c r="I98" i="2" s="1"/>
  <c r="J98" i="2" s="1"/>
  <c r="AZ98" i="2"/>
  <c r="AW98" i="2"/>
  <c r="AV98" i="2"/>
  <c r="AU98" i="2"/>
  <c r="AS98" i="2"/>
  <c r="AG98" i="2"/>
  <c r="K98" i="2"/>
  <c r="L98" i="2" s="1"/>
  <c r="E98" i="2"/>
  <c r="AZ97" i="2"/>
  <c r="AW97" i="2"/>
  <c r="AV97" i="2"/>
  <c r="AU97" i="2"/>
  <c r="AS97" i="2"/>
  <c r="AG97" i="2"/>
  <c r="L97" i="2"/>
  <c r="R97" i="2" s="1"/>
  <c r="K97" i="2"/>
  <c r="H97" i="2"/>
  <c r="I97" i="2" s="1"/>
  <c r="J97" i="2" s="1"/>
  <c r="E97" i="2"/>
  <c r="H96" i="2" s="1"/>
  <c r="I96" i="2" s="1"/>
  <c r="J96" i="2" s="1"/>
  <c r="AZ96" i="2"/>
  <c r="AW96" i="2"/>
  <c r="AV96" i="2"/>
  <c r="AU96" i="2"/>
  <c r="AS96" i="2"/>
  <c r="AG96" i="2"/>
  <c r="K96" i="2"/>
  <c r="L96" i="2" s="1"/>
  <c r="E96" i="2"/>
  <c r="AZ95" i="2"/>
  <c r="AW95" i="2"/>
  <c r="AV95" i="2"/>
  <c r="AU95" i="2"/>
  <c r="AS95" i="2"/>
  <c r="AG95" i="2"/>
  <c r="L95" i="2"/>
  <c r="R95" i="2" s="1"/>
  <c r="K95" i="2"/>
  <c r="H95" i="2"/>
  <c r="I95" i="2" s="1"/>
  <c r="J95" i="2" s="1"/>
  <c r="E95" i="2"/>
  <c r="H94" i="2" s="1"/>
  <c r="I94" i="2" s="1"/>
  <c r="J94" i="2" s="1"/>
  <c r="AZ94" i="2"/>
  <c r="AW94" i="2"/>
  <c r="AV94" i="2"/>
  <c r="AU94" i="2"/>
  <c r="AS94" i="2"/>
  <c r="AG94" i="2"/>
  <c r="L94" i="2"/>
  <c r="K94" i="2"/>
  <c r="E94" i="2"/>
  <c r="AZ93" i="2"/>
  <c r="AW93" i="2"/>
  <c r="AV93" i="2"/>
  <c r="AU93" i="2"/>
  <c r="AS93" i="2"/>
  <c r="AG93" i="2"/>
  <c r="L93" i="2"/>
  <c r="R93" i="2" s="1"/>
  <c r="K93" i="2"/>
  <c r="I93" i="2"/>
  <c r="J93" i="2" s="1"/>
  <c r="H93" i="2"/>
  <c r="E93" i="2"/>
  <c r="H92" i="2" s="1"/>
  <c r="I92" i="2" s="1"/>
  <c r="J92" i="2" s="1"/>
  <c r="AZ92" i="2"/>
  <c r="AW92" i="2"/>
  <c r="AV92" i="2"/>
  <c r="AU92" i="2"/>
  <c r="AS92" i="2"/>
  <c r="AG92" i="2"/>
  <c r="L92" i="2"/>
  <c r="K92" i="2"/>
  <c r="E92" i="2"/>
  <c r="AZ91" i="2"/>
  <c r="AW91" i="2"/>
  <c r="AV91" i="2"/>
  <c r="AU91" i="2"/>
  <c r="AS91" i="2"/>
  <c r="AG91" i="2"/>
  <c r="L91" i="2"/>
  <c r="R91" i="2" s="1"/>
  <c r="K91" i="2"/>
  <c r="I91" i="2"/>
  <c r="J91" i="2" s="1"/>
  <c r="H91" i="2"/>
  <c r="E91" i="2"/>
  <c r="H90" i="2" s="1"/>
  <c r="I90" i="2" s="1"/>
  <c r="J90" i="2" s="1"/>
  <c r="AZ90" i="2"/>
  <c r="AW90" i="2"/>
  <c r="AV90" i="2"/>
  <c r="AU90" i="2"/>
  <c r="AS90" i="2"/>
  <c r="AG90" i="2"/>
  <c r="L90" i="2"/>
  <c r="K90" i="2"/>
  <c r="E86" i="2"/>
  <c r="AW85" i="2"/>
  <c r="AV85" i="2"/>
  <c r="AU85" i="2"/>
  <c r="AS85" i="2"/>
  <c r="AG85" i="2"/>
  <c r="L85" i="2"/>
  <c r="R85" i="2" s="1"/>
  <c r="K85" i="2"/>
  <c r="H85" i="2"/>
  <c r="I85" i="2" s="1"/>
  <c r="J85" i="2" s="1"/>
  <c r="E85" i="2"/>
  <c r="H84" i="2" s="1"/>
  <c r="I84" i="2" s="1"/>
  <c r="J84" i="2" s="1"/>
  <c r="AW84" i="2"/>
  <c r="AV84" i="2"/>
  <c r="AU84" i="2"/>
  <c r="AS84" i="2"/>
  <c r="AG84" i="2"/>
  <c r="K84" i="2"/>
  <c r="L84" i="2" s="1"/>
  <c r="E84" i="2"/>
  <c r="AW83" i="2"/>
  <c r="AV83" i="2"/>
  <c r="AU83" i="2"/>
  <c r="AS83" i="2"/>
  <c r="AG83" i="2"/>
  <c r="K83" i="2"/>
  <c r="L83" i="2" s="1"/>
  <c r="J83" i="2"/>
  <c r="I83" i="2"/>
  <c r="H83" i="2"/>
  <c r="E83" i="2"/>
  <c r="AW82" i="2"/>
  <c r="AV82" i="2"/>
  <c r="AU82" i="2"/>
  <c r="AS82" i="2"/>
  <c r="AG82" i="2"/>
  <c r="L82" i="2"/>
  <c r="K82" i="2"/>
  <c r="J82" i="2"/>
  <c r="I82" i="2"/>
  <c r="H82" i="2"/>
  <c r="E82" i="2"/>
  <c r="AW81" i="2"/>
  <c r="AV81" i="2"/>
  <c r="AU81" i="2"/>
  <c r="AS81" i="2"/>
  <c r="AG81" i="2"/>
  <c r="L81" i="2"/>
  <c r="R81" i="2" s="1"/>
  <c r="K81" i="2"/>
  <c r="H81" i="2"/>
  <c r="I81" i="2" s="1"/>
  <c r="J81" i="2" s="1"/>
  <c r="E81" i="2"/>
  <c r="AW80" i="2"/>
  <c r="AV80" i="2"/>
  <c r="AU80" i="2"/>
  <c r="AS80" i="2"/>
  <c r="AG80" i="2"/>
  <c r="L80" i="2"/>
  <c r="R80" i="2" s="1"/>
  <c r="K80" i="2"/>
  <c r="H80" i="2"/>
  <c r="I80" i="2" s="1"/>
  <c r="J80" i="2" s="1"/>
  <c r="E80" i="2"/>
  <c r="AW79" i="2"/>
  <c r="AV79" i="2"/>
  <c r="AU79" i="2"/>
  <c r="AS79" i="2"/>
  <c r="AG79" i="2"/>
  <c r="L79" i="2"/>
  <c r="R79" i="2" s="1"/>
  <c r="K79" i="2"/>
  <c r="I79" i="2"/>
  <c r="J79" i="2" s="1"/>
  <c r="H79" i="2"/>
  <c r="E79" i="2"/>
  <c r="H78" i="2" s="1"/>
  <c r="I78" i="2" s="1"/>
  <c r="J78" i="2" s="1"/>
  <c r="AW78" i="2"/>
  <c r="AV78" i="2"/>
  <c r="AU78" i="2"/>
  <c r="AS78" i="2"/>
  <c r="AG78" i="2"/>
  <c r="R78" i="2"/>
  <c r="K78" i="2"/>
  <c r="L78" i="2" s="1"/>
  <c r="E78" i="2"/>
  <c r="AW77" i="2"/>
  <c r="AV77" i="2"/>
  <c r="AU77" i="2"/>
  <c r="AS77" i="2"/>
  <c r="AG77" i="2"/>
  <c r="L77" i="2"/>
  <c r="K77" i="2"/>
  <c r="J77" i="2"/>
  <c r="I77" i="2"/>
  <c r="H77" i="2"/>
  <c r="E77" i="2"/>
  <c r="AW76" i="2"/>
  <c r="AV76" i="2"/>
  <c r="AU76" i="2"/>
  <c r="AS76" i="2"/>
  <c r="AG76" i="2"/>
  <c r="L76" i="2"/>
  <c r="R76" i="2" s="1"/>
  <c r="K76" i="2"/>
  <c r="H76" i="2"/>
  <c r="I76" i="2" s="1"/>
  <c r="J76" i="2" s="1"/>
  <c r="E76" i="2"/>
  <c r="AW75" i="2"/>
  <c r="AV75" i="2"/>
  <c r="AU75" i="2"/>
  <c r="AS75" i="2"/>
  <c r="AG75" i="2"/>
  <c r="L75" i="2"/>
  <c r="R75" i="2" s="1"/>
  <c r="K75" i="2"/>
  <c r="H75" i="2"/>
  <c r="I75" i="2" s="1"/>
  <c r="J75" i="2" s="1"/>
  <c r="E75" i="2"/>
  <c r="AW74" i="2"/>
  <c r="AV74" i="2"/>
  <c r="AU74" i="2"/>
  <c r="AS74" i="2"/>
  <c r="AG74" i="2"/>
  <c r="R74" i="2"/>
  <c r="O74" i="2"/>
  <c r="L74" i="2"/>
  <c r="K74" i="2"/>
  <c r="I74" i="2"/>
  <c r="J74" i="2" s="1"/>
  <c r="P74" i="2" s="1"/>
  <c r="O75" i="2" s="1"/>
  <c r="P75" i="2" s="1"/>
  <c r="Q75" i="2" s="1"/>
  <c r="S75" i="2" s="1"/>
  <c r="U75" i="2" s="1"/>
  <c r="H74" i="2"/>
  <c r="E70" i="2"/>
  <c r="AE69" i="2"/>
  <c r="AD69" i="2"/>
  <c r="AC69" i="2"/>
  <c r="R69" i="2"/>
  <c r="L69" i="2"/>
  <c r="K69" i="2"/>
  <c r="I69" i="2"/>
  <c r="J69" i="2" s="1"/>
  <c r="H69" i="2"/>
  <c r="E69" i="2"/>
  <c r="AE68" i="2"/>
  <c r="AD68" i="2"/>
  <c r="AC68" i="2"/>
  <c r="L68" i="2"/>
  <c r="R68" i="2" s="1"/>
  <c r="K68" i="2"/>
  <c r="I68" i="2"/>
  <c r="J68" i="2" s="1"/>
  <c r="H68" i="2"/>
  <c r="E68" i="2"/>
  <c r="AE67" i="2"/>
  <c r="AD67" i="2"/>
  <c r="AC67" i="2"/>
  <c r="L67" i="2"/>
  <c r="R67" i="2" s="1"/>
  <c r="K67" i="2"/>
  <c r="H67" i="2"/>
  <c r="I67" i="2" s="1"/>
  <c r="J67" i="2" s="1"/>
  <c r="E67" i="2"/>
  <c r="H66" i="2" s="1"/>
  <c r="I66" i="2" s="1"/>
  <c r="J66" i="2" s="1"/>
  <c r="AE66" i="2"/>
  <c r="AD66" i="2"/>
  <c r="AC66" i="2"/>
  <c r="L66" i="2"/>
  <c r="R66" i="2" s="1"/>
  <c r="K66" i="2"/>
  <c r="E66" i="2"/>
  <c r="H65" i="2" s="1"/>
  <c r="I65" i="2" s="1"/>
  <c r="J65" i="2" s="1"/>
  <c r="AE65" i="2"/>
  <c r="AD65" i="2"/>
  <c r="AC65" i="2"/>
  <c r="L65" i="2"/>
  <c r="K65" i="2"/>
  <c r="E65" i="2"/>
  <c r="H64" i="2" s="1"/>
  <c r="I64" i="2" s="1"/>
  <c r="J64" i="2" s="1"/>
  <c r="AE64" i="2"/>
  <c r="AD64" i="2"/>
  <c r="AC64" i="2"/>
  <c r="K64" i="2"/>
  <c r="L64" i="2" s="1"/>
  <c r="E64" i="2"/>
  <c r="AE63" i="2"/>
  <c r="AD63" i="2"/>
  <c r="AC63" i="2"/>
  <c r="R63" i="2"/>
  <c r="K63" i="2"/>
  <c r="L63" i="2" s="1"/>
  <c r="J63" i="2"/>
  <c r="I63" i="2"/>
  <c r="H63" i="2"/>
  <c r="E63" i="2"/>
  <c r="AE62" i="2"/>
  <c r="AD62" i="2"/>
  <c r="AC62" i="2"/>
  <c r="K62" i="2"/>
  <c r="L62" i="2" s="1"/>
  <c r="J62" i="2"/>
  <c r="I62" i="2"/>
  <c r="H62" i="2"/>
  <c r="E62" i="2"/>
  <c r="AE61" i="2"/>
  <c r="AD61" i="2"/>
  <c r="AC61" i="2"/>
  <c r="R61" i="2"/>
  <c r="L61" i="2"/>
  <c r="K61" i="2"/>
  <c r="I61" i="2"/>
  <c r="J61" i="2" s="1"/>
  <c r="H61" i="2"/>
  <c r="E61" i="2"/>
  <c r="AE60" i="2"/>
  <c r="AD60" i="2"/>
  <c r="AC60" i="2"/>
  <c r="L60" i="2"/>
  <c r="R60" i="2" s="1"/>
  <c r="K60" i="2"/>
  <c r="H60" i="2"/>
  <c r="I60" i="2" s="1"/>
  <c r="J60" i="2" s="1"/>
  <c r="E60" i="2"/>
  <c r="H59" i="2" s="1"/>
  <c r="I59" i="2" s="1"/>
  <c r="J59" i="2" s="1"/>
  <c r="AE59" i="2"/>
  <c r="AD59" i="2"/>
  <c r="AC59" i="2"/>
  <c r="L59" i="2"/>
  <c r="R59" i="2" s="1"/>
  <c r="K59" i="2"/>
  <c r="E59" i="2"/>
  <c r="H58" i="2" s="1"/>
  <c r="I58" i="2" s="1"/>
  <c r="J58" i="2" s="1"/>
  <c r="AE58" i="2"/>
  <c r="AD58" i="2"/>
  <c r="AC58" i="2"/>
  <c r="L58" i="2"/>
  <c r="K58" i="2"/>
  <c r="E54" i="2"/>
  <c r="AT53" i="2"/>
  <c r="AS53" i="2"/>
  <c r="AP53" i="2"/>
  <c r="AA53" i="2"/>
  <c r="H53" i="2"/>
  <c r="I53" i="2" s="1"/>
  <c r="J53" i="2" s="1"/>
  <c r="E53" i="2"/>
  <c r="H52" i="2" s="1"/>
  <c r="I52" i="2" s="1"/>
  <c r="AT52" i="2"/>
  <c r="AS52" i="2"/>
  <c r="AP52" i="2"/>
  <c r="AA52" i="2"/>
  <c r="J52" i="2"/>
  <c r="E52" i="2"/>
  <c r="AT51" i="2"/>
  <c r="AS51" i="2"/>
  <c r="AR51" i="2"/>
  <c r="AP51" i="2"/>
  <c r="AA51" i="2"/>
  <c r="K51" i="2"/>
  <c r="L51" i="2" s="1"/>
  <c r="J51" i="2"/>
  <c r="I51" i="2"/>
  <c r="H51" i="2"/>
  <c r="E51" i="2"/>
  <c r="AT50" i="2"/>
  <c r="AS50" i="2"/>
  <c r="AP50" i="2"/>
  <c r="AA50" i="2"/>
  <c r="L50" i="2"/>
  <c r="K50" i="2"/>
  <c r="J50" i="2"/>
  <c r="I50" i="2"/>
  <c r="H50" i="2"/>
  <c r="E50" i="2"/>
  <c r="AT49" i="2"/>
  <c r="AS49" i="2"/>
  <c r="AP49" i="2"/>
  <c r="AA49" i="2"/>
  <c r="H49" i="2"/>
  <c r="I49" i="2" s="1"/>
  <c r="J49" i="2" s="1"/>
  <c r="E49" i="2"/>
  <c r="AT48" i="2"/>
  <c r="AS48" i="2"/>
  <c r="AP48" i="2"/>
  <c r="AA48" i="2"/>
  <c r="H48" i="2"/>
  <c r="I48" i="2" s="1"/>
  <c r="J48" i="2" s="1"/>
  <c r="E48" i="2"/>
  <c r="AT47" i="2"/>
  <c r="AS47" i="2"/>
  <c r="AP47" i="2"/>
  <c r="AA47" i="2"/>
  <c r="I47" i="2"/>
  <c r="J47" i="2" s="1"/>
  <c r="H47" i="2"/>
  <c r="E47" i="2"/>
  <c r="H46" i="2" s="1"/>
  <c r="I46" i="2" s="1"/>
  <c r="J46" i="2" s="1"/>
  <c r="AT46" i="2"/>
  <c r="AS46" i="2"/>
  <c r="AR46" i="2"/>
  <c r="AP46" i="2"/>
  <c r="AA46" i="2"/>
  <c r="K46" i="2"/>
  <c r="L46" i="2" s="1"/>
  <c r="E46" i="2"/>
  <c r="AT45" i="2"/>
  <c r="AS45" i="2"/>
  <c r="AP45" i="2"/>
  <c r="AA45" i="2"/>
  <c r="L45" i="2"/>
  <c r="K45" i="2"/>
  <c r="J45" i="2"/>
  <c r="I45" i="2"/>
  <c r="H45" i="2"/>
  <c r="E45" i="2"/>
  <c r="AT44" i="2"/>
  <c r="AS44" i="2"/>
  <c r="AP44" i="2"/>
  <c r="AA44" i="2"/>
  <c r="H44" i="2"/>
  <c r="I44" i="2" s="1"/>
  <c r="J44" i="2" s="1"/>
  <c r="E44" i="2"/>
  <c r="AT43" i="2"/>
  <c r="AS43" i="2"/>
  <c r="AP43" i="2"/>
  <c r="AA43" i="2"/>
  <c r="H43" i="2"/>
  <c r="I43" i="2" s="1"/>
  <c r="J43" i="2" s="1"/>
  <c r="E43" i="2"/>
  <c r="AT42" i="2"/>
  <c r="AS42" i="2"/>
  <c r="AP42" i="2"/>
  <c r="AA42" i="2"/>
  <c r="I42" i="2"/>
  <c r="J42" i="2" s="1"/>
  <c r="H42" i="2"/>
  <c r="B42" i="2"/>
  <c r="AR50" i="2" s="1"/>
  <c r="E39" i="2"/>
  <c r="AT38" i="2"/>
  <c r="AS38" i="2"/>
  <c r="AP38" i="2"/>
  <c r="AM38" i="2"/>
  <c r="AD38" i="2"/>
  <c r="AA38" i="2"/>
  <c r="H38" i="2"/>
  <c r="I38" i="2" s="1"/>
  <c r="J38" i="2" s="1"/>
  <c r="E38" i="2"/>
  <c r="H37" i="2" s="1"/>
  <c r="I37" i="2" s="1"/>
  <c r="J37" i="2" s="1"/>
  <c r="AT37" i="2"/>
  <c r="AS37" i="2"/>
  <c r="AP37" i="2"/>
  <c r="AM37" i="2"/>
  <c r="AD37" i="2"/>
  <c r="AA37" i="2"/>
  <c r="E37" i="2"/>
  <c r="AT36" i="2"/>
  <c r="AS36" i="2"/>
  <c r="AP36" i="2"/>
  <c r="AM36" i="2"/>
  <c r="AD36" i="2"/>
  <c r="AA36" i="2"/>
  <c r="I36" i="2"/>
  <c r="J36" i="2" s="1"/>
  <c r="H36" i="2"/>
  <c r="E36" i="2"/>
  <c r="H35" i="2" s="1"/>
  <c r="I35" i="2" s="1"/>
  <c r="J35" i="2" s="1"/>
  <c r="AT35" i="2"/>
  <c r="AS35" i="2"/>
  <c r="AR35" i="2"/>
  <c r="AP35" i="2"/>
  <c r="AM35" i="2"/>
  <c r="AD35" i="2"/>
  <c r="AA35" i="2"/>
  <c r="E35" i="2"/>
  <c r="AT34" i="2"/>
  <c r="AS34" i="2"/>
  <c r="AP34" i="2"/>
  <c r="AM34" i="2"/>
  <c r="AD34" i="2"/>
  <c r="AA34" i="2"/>
  <c r="I34" i="2"/>
  <c r="J34" i="2" s="1"/>
  <c r="H34" i="2"/>
  <c r="E34" i="2"/>
  <c r="H33" i="2" s="1"/>
  <c r="I33" i="2" s="1"/>
  <c r="J33" i="2" s="1"/>
  <c r="AT33" i="2"/>
  <c r="AS33" i="2"/>
  <c r="AR33" i="2"/>
  <c r="AP33" i="2"/>
  <c r="AM33" i="2"/>
  <c r="AD33" i="2"/>
  <c r="AA33" i="2"/>
  <c r="E33" i="2"/>
  <c r="AT32" i="2"/>
  <c r="AS32" i="2"/>
  <c r="AP32" i="2"/>
  <c r="AM32" i="2"/>
  <c r="AD32" i="2"/>
  <c r="AA32" i="2"/>
  <c r="I32" i="2"/>
  <c r="J32" i="2" s="1"/>
  <c r="H32" i="2"/>
  <c r="E32" i="2"/>
  <c r="H31" i="2" s="1"/>
  <c r="I31" i="2" s="1"/>
  <c r="J31" i="2" s="1"/>
  <c r="AT31" i="2"/>
  <c r="AS31" i="2"/>
  <c r="AR31" i="2"/>
  <c r="AP31" i="2"/>
  <c r="AM31" i="2"/>
  <c r="AD31" i="2"/>
  <c r="AA31" i="2"/>
  <c r="E31" i="2"/>
  <c r="H30" i="2" s="1"/>
  <c r="I30" i="2" s="1"/>
  <c r="AT30" i="2"/>
  <c r="AS30" i="2"/>
  <c r="AP30" i="2"/>
  <c r="AM30" i="2"/>
  <c r="AD30" i="2"/>
  <c r="AA30" i="2"/>
  <c r="J30" i="2"/>
  <c r="E30" i="2"/>
  <c r="AT29" i="2"/>
  <c r="AS29" i="2"/>
  <c r="AP29" i="2"/>
  <c r="AM29" i="2"/>
  <c r="AD29" i="2"/>
  <c r="AA29" i="2"/>
  <c r="H29" i="2"/>
  <c r="I29" i="2" s="1"/>
  <c r="J29" i="2" s="1"/>
  <c r="E29" i="2"/>
  <c r="H28" i="2" s="1"/>
  <c r="I28" i="2" s="1"/>
  <c r="AT28" i="2"/>
  <c r="AS28" i="2"/>
  <c r="AP28" i="2"/>
  <c r="AM28" i="2"/>
  <c r="AD28" i="2"/>
  <c r="AA28" i="2"/>
  <c r="J28" i="2"/>
  <c r="E28" i="2"/>
  <c r="AT27" i="2"/>
  <c r="AS27" i="2"/>
  <c r="AP27" i="2"/>
  <c r="AM27" i="2"/>
  <c r="AD27" i="2"/>
  <c r="AA27" i="2"/>
  <c r="H27" i="2"/>
  <c r="I27" i="2" s="1"/>
  <c r="J27" i="2" s="1"/>
  <c r="B27" i="2"/>
  <c r="K15" i="2"/>
  <c r="G5" i="2"/>
  <c r="G2" i="2"/>
  <c r="E102" i="1"/>
  <c r="H101" i="1" s="1"/>
  <c r="I101" i="1" s="1"/>
  <c r="J101" i="1" s="1"/>
  <c r="BE101" i="1"/>
  <c r="BB101" i="1"/>
  <c r="AV101" i="1"/>
  <c r="AU101" i="1"/>
  <c r="AS101" i="1"/>
  <c r="AG101" i="1"/>
  <c r="L101" i="1"/>
  <c r="K101" i="1"/>
  <c r="E101" i="1"/>
  <c r="BE100" i="1"/>
  <c r="BB100" i="1"/>
  <c r="AV100" i="1"/>
  <c r="AU100" i="1"/>
  <c r="AS100" i="1"/>
  <c r="AG100" i="1"/>
  <c r="K100" i="1"/>
  <c r="L100" i="1" s="1"/>
  <c r="J100" i="1"/>
  <c r="I100" i="1"/>
  <c r="H100" i="1"/>
  <c r="E100" i="1"/>
  <c r="BE99" i="1"/>
  <c r="BB99" i="1"/>
  <c r="AV99" i="1"/>
  <c r="AU99" i="1"/>
  <c r="AS99" i="1"/>
  <c r="AG99" i="1"/>
  <c r="L99" i="1"/>
  <c r="R99" i="1" s="1"/>
  <c r="K99" i="1"/>
  <c r="H99" i="1"/>
  <c r="I99" i="1" s="1"/>
  <c r="J99" i="1" s="1"/>
  <c r="E99" i="1"/>
  <c r="H98" i="1" s="1"/>
  <c r="I98" i="1" s="1"/>
  <c r="J98" i="1" s="1"/>
  <c r="BE98" i="1"/>
  <c r="BB98" i="1"/>
  <c r="AV98" i="1"/>
  <c r="AU98" i="1"/>
  <c r="AS98" i="1"/>
  <c r="AG98" i="1"/>
  <c r="R98" i="1"/>
  <c r="K98" i="1"/>
  <c r="L98" i="1" s="1"/>
  <c r="E98" i="1"/>
  <c r="BE97" i="1"/>
  <c r="BB97" i="1"/>
  <c r="AV97" i="1"/>
  <c r="AU97" i="1"/>
  <c r="AS97" i="1"/>
  <c r="AG97" i="1"/>
  <c r="L97" i="1"/>
  <c r="R97" i="1" s="1"/>
  <c r="K97" i="1"/>
  <c r="H97" i="1"/>
  <c r="I97" i="1" s="1"/>
  <c r="J97" i="1" s="1"/>
  <c r="E97" i="1"/>
  <c r="H96" i="1" s="1"/>
  <c r="I96" i="1" s="1"/>
  <c r="BE96" i="1"/>
  <c r="BB96" i="1"/>
  <c r="AV96" i="1"/>
  <c r="AU96" i="1"/>
  <c r="AS96" i="1"/>
  <c r="AG96" i="1"/>
  <c r="K96" i="1"/>
  <c r="L96" i="1" s="1"/>
  <c r="J96" i="1"/>
  <c r="E96" i="1"/>
  <c r="BE95" i="1"/>
  <c r="BB95" i="1"/>
  <c r="AV95" i="1"/>
  <c r="AU95" i="1"/>
  <c r="AS95" i="1"/>
  <c r="AG95" i="1"/>
  <c r="L95" i="1"/>
  <c r="R95" i="1" s="1"/>
  <c r="K95" i="1"/>
  <c r="H95" i="1"/>
  <c r="I95" i="1" s="1"/>
  <c r="J95" i="1" s="1"/>
  <c r="E95" i="1"/>
  <c r="H94" i="1" s="1"/>
  <c r="I94" i="1" s="1"/>
  <c r="J94" i="1" s="1"/>
  <c r="BE94" i="1"/>
  <c r="BB94" i="1"/>
  <c r="AV94" i="1"/>
  <c r="AU94" i="1"/>
  <c r="AS94" i="1"/>
  <c r="AG94" i="1"/>
  <c r="K94" i="1"/>
  <c r="L94" i="1" s="1"/>
  <c r="E94" i="1"/>
  <c r="BE93" i="1"/>
  <c r="BB93" i="1"/>
  <c r="AV93" i="1"/>
  <c r="AU93" i="1"/>
  <c r="AS93" i="1"/>
  <c r="AG93" i="1"/>
  <c r="L93" i="1"/>
  <c r="R93" i="1" s="1"/>
  <c r="K93" i="1"/>
  <c r="H93" i="1"/>
  <c r="I93" i="1" s="1"/>
  <c r="J93" i="1" s="1"/>
  <c r="E93" i="1"/>
  <c r="H92" i="1" s="1"/>
  <c r="I92" i="1" s="1"/>
  <c r="J92" i="1" s="1"/>
  <c r="BE92" i="1"/>
  <c r="BB92" i="1"/>
  <c r="AV92" i="1"/>
  <c r="AU92" i="1"/>
  <c r="AS92" i="1"/>
  <c r="AG92" i="1"/>
  <c r="K92" i="1"/>
  <c r="L92" i="1" s="1"/>
  <c r="E92" i="1"/>
  <c r="BE91" i="1"/>
  <c r="BB91" i="1"/>
  <c r="AV91" i="1"/>
  <c r="AU91" i="1"/>
  <c r="AS91" i="1"/>
  <c r="AG91" i="1"/>
  <c r="L91" i="1"/>
  <c r="R91" i="1" s="1"/>
  <c r="K91" i="1"/>
  <c r="H91" i="1"/>
  <c r="I91" i="1" s="1"/>
  <c r="J91" i="1" s="1"/>
  <c r="E91" i="1"/>
  <c r="H90" i="1" s="1"/>
  <c r="I90" i="1" s="1"/>
  <c r="J90" i="1" s="1"/>
  <c r="BE90" i="1"/>
  <c r="BB90" i="1"/>
  <c r="AV90" i="1"/>
  <c r="AU90" i="1"/>
  <c r="AS90" i="1"/>
  <c r="AG90" i="1"/>
  <c r="K90" i="1"/>
  <c r="L90" i="1" s="1"/>
  <c r="E86" i="1"/>
  <c r="BB85" i="1"/>
  <c r="AV85" i="1"/>
  <c r="AU85" i="1"/>
  <c r="AS85" i="1"/>
  <c r="AG85" i="1"/>
  <c r="L85" i="1"/>
  <c r="R85" i="1" s="1"/>
  <c r="K85" i="1"/>
  <c r="H85" i="1"/>
  <c r="I85" i="1" s="1"/>
  <c r="J85" i="1" s="1"/>
  <c r="E85" i="1"/>
  <c r="H84" i="1" s="1"/>
  <c r="BB84" i="1"/>
  <c r="AV84" i="1"/>
  <c r="AU84" i="1"/>
  <c r="AS84" i="1"/>
  <c r="AG84" i="1"/>
  <c r="L84" i="1"/>
  <c r="R84" i="1" s="1"/>
  <c r="K84" i="1"/>
  <c r="I84" i="1"/>
  <c r="J84" i="1" s="1"/>
  <c r="E84" i="1"/>
  <c r="BB83" i="1"/>
  <c r="AV83" i="1"/>
  <c r="AU83" i="1"/>
  <c r="AS83" i="1"/>
  <c r="AG83" i="1"/>
  <c r="K83" i="1"/>
  <c r="L83" i="1" s="1"/>
  <c r="J83" i="1"/>
  <c r="I83" i="1"/>
  <c r="H83" i="1"/>
  <c r="E83" i="1"/>
  <c r="BB82" i="1"/>
  <c r="AV82" i="1"/>
  <c r="AU82" i="1"/>
  <c r="AS82" i="1"/>
  <c r="AG82" i="1"/>
  <c r="K82" i="1"/>
  <c r="L82" i="1" s="1"/>
  <c r="J82" i="1"/>
  <c r="I82" i="1"/>
  <c r="H82" i="1"/>
  <c r="E82" i="1"/>
  <c r="BB81" i="1"/>
  <c r="AV81" i="1"/>
  <c r="AU81" i="1"/>
  <c r="AS81" i="1"/>
  <c r="AG81" i="1"/>
  <c r="L81" i="1"/>
  <c r="K81" i="1"/>
  <c r="J81" i="1"/>
  <c r="I81" i="1"/>
  <c r="H81" i="1"/>
  <c r="E81" i="1"/>
  <c r="BB80" i="1"/>
  <c r="AV80" i="1"/>
  <c r="AU80" i="1"/>
  <c r="AS80" i="1"/>
  <c r="AG80" i="1"/>
  <c r="L80" i="1"/>
  <c r="R80" i="1" s="1"/>
  <c r="K80" i="1"/>
  <c r="H80" i="1"/>
  <c r="I80" i="1" s="1"/>
  <c r="J80" i="1" s="1"/>
  <c r="E80" i="1"/>
  <c r="BB79" i="1"/>
  <c r="AV79" i="1"/>
  <c r="AU79" i="1"/>
  <c r="AS79" i="1"/>
  <c r="AG79" i="1"/>
  <c r="L79" i="1"/>
  <c r="R79" i="1" s="1"/>
  <c r="K79" i="1"/>
  <c r="H79" i="1"/>
  <c r="I79" i="1" s="1"/>
  <c r="J79" i="1" s="1"/>
  <c r="E79" i="1"/>
  <c r="H78" i="1" s="1"/>
  <c r="I78" i="1" s="1"/>
  <c r="J78" i="1" s="1"/>
  <c r="BB78" i="1"/>
  <c r="AV78" i="1"/>
  <c r="AU78" i="1"/>
  <c r="AS78" i="1"/>
  <c r="AG78" i="1"/>
  <c r="K78" i="1"/>
  <c r="L78" i="1" s="1"/>
  <c r="E78" i="1"/>
  <c r="BB77" i="1"/>
  <c r="AV77" i="1"/>
  <c r="AU77" i="1"/>
  <c r="AS77" i="1"/>
  <c r="AG77" i="1"/>
  <c r="K77" i="1"/>
  <c r="L77" i="1" s="1"/>
  <c r="J77" i="1"/>
  <c r="I77" i="1"/>
  <c r="H77" i="1"/>
  <c r="E77" i="1"/>
  <c r="BB76" i="1"/>
  <c r="AV76" i="1"/>
  <c r="AU76" i="1"/>
  <c r="AS76" i="1"/>
  <c r="AG76" i="1"/>
  <c r="L76" i="1"/>
  <c r="K76" i="1"/>
  <c r="J76" i="1"/>
  <c r="I76" i="1"/>
  <c r="H76" i="1"/>
  <c r="E76" i="1"/>
  <c r="BB75" i="1"/>
  <c r="AV75" i="1"/>
  <c r="AU75" i="1"/>
  <c r="AS75" i="1"/>
  <c r="AG75" i="1"/>
  <c r="L75" i="1"/>
  <c r="R75" i="1" s="1"/>
  <c r="K75" i="1"/>
  <c r="H75" i="1"/>
  <c r="I75" i="1" s="1"/>
  <c r="J75" i="1" s="1"/>
  <c r="E75" i="1"/>
  <c r="BB74" i="1"/>
  <c r="AV74" i="1"/>
  <c r="AU74" i="1"/>
  <c r="AS74" i="1"/>
  <c r="AG74" i="1"/>
  <c r="O74" i="1"/>
  <c r="L74" i="1"/>
  <c r="R74" i="1" s="1"/>
  <c r="K74" i="1"/>
  <c r="H74" i="1"/>
  <c r="I74" i="1" s="1"/>
  <c r="J74" i="1" s="1"/>
  <c r="P74" i="1" s="1"/>
  <c r="E70" i="1"/>
  <c r="AE69" i="1"/>
  <c r="AD69" i="1"/>
  <c r="AC69" i="1"/>
  <c r="L69" i="1"/>
  <c r="R69" i="1" s="1"/>
  <c r="K69" i="1"/>
  <c r="H69" i="1"/>
  <c r="I69" i="1" s="1"/>
  <c r="J69" i="1" s="1"/>
  <c r="E69" i="1"/>
  <c r="AE68" i="1"/>
  <c r="AD68" i="1"/>
  <c r="AC68" i="1"/>
  <c r="L68" i="1"/>
  <c r="R68" i="1" s="1"/>
  <c r="K68" i="1"/>
  <c r="H68" i="1"/>
  <c r="I68" i="1" s="1"/>
  <c r="J68" i="1" s="1"/>
  <c r="E68" i="1"/>
  <c r="H67" i="1" s="1"/>
  <c r="I67" i="1" s="1"/>
  <c r="J67" i="1" s="1"/>
  <c r="AE67" i="1"/>
  <c r="AD67" i="1"/>
  <c r="AC67" i="1"/>
  <c r="L67" i="1"/>
  <c r="R67" i="1" s="1"/>
  <c r="K67" i="1"/>
  <c r="E67" i="1"/>
  <c r="H66" i="1" s="1"/>
  <c r="I66" i="1" s="1"/>
  <c r="J66" i="1" s="1"/>
  <c r="AE66" i="1"/>
  <c r="AD66" i="1"/>
  <c r="AC66" i="1"/>
  <c r="L66" i="1"/>
  <c r="K66" i="1"/>
  <c r="E66" i="1"/>
  <c r="H65" i="1" s="1"/>
  <c r="I65" i="1" s="1"/>
  <c r="J65" i="1" s="1"/>
  <c r="AE65" i="1"/>
  <c r="AD65" i="1"/>
  <c r="AC65" i="1"/>
  <c r="K65" i="1"/>
  <c r="L65" i="1" s="1"/>
  <c r="E65" i="1"/>
  <c r="AE64" i="1"/>
  <c r="AD64" i="1"/>
  <c r="AC64" i="1"/>
  <c r="K64" i="1"/>
  <c r="L64" i="1" s="1"/>
  <c r="J64" i="1"/>
  <c r="I64" i="1"/>
  <c r="H64" i="1"/>
  <c r="E64" i="1"/>
  <c r="AE63" i="1"/>
  <c r="AD63" i="1"/>
  <c r="AC63" i="1"/>
  <c r="R63" i="1"/>
  <c r="L63" i="1"/>
  <c r="K63" i="1"/>
  <c r="I63" i="1"/>
  <c r="J63" i="1" s="1"/>
  <c r="H63" i="1"/>
  <c r="E63" i="1"/>
  <c r="AE62" i="1"/>
  <c r="AD62" i="1"/>
  <c r="AC62" i="1"/>
  <c r="L62" i="1"/>
  <c r="R62" i="1" s="1"/>
  <c r="K62" i="1"/>
  <c r="I62" i="1"/>
  <c r="J62" i="1" s="1"/>
  <c r="H62" i="1"/>
  <c r="E62" i="1"/>
  <c r="AE61" i="1"/>
  <c r="AD61" i="1"/>
  <c r="AC61" i="1"/>
  <c r="L61" i="1"/>
  <c r="R61" i="1" s="1"/>
  <c r="K61" i="1"/>
  <c r="H61" i="1"/>
  <c r="I61" i="1" s="1"/>
  <c r="J61" i="1" s="1"/>
  <c r="E61" i="1"/>
  <c r="H60" i="1" s="1"/>
  <c r="I60" i="1" s="1"/>
  <c r="J60" i="1" s="1"/>
  <c r="AE60" i="1"/>
  <c r="AD60" i="1"/>
  <c r="AC60" i="1"/>
  <c r="L60" i="1"/>
  <c r="R60" i="1" s="1"/>
  <c r="K60" i="1"/>
  <c r="E60" i="1"/>
  <c r="H59" i="1" s="1"/>
  <c r="I59" i="1" s="1"/>
  <c r="J59" i="1" s="1"/>
  <c r="AE59" i="1"/>
  <c r="AD59" i="1"/>
  <c r="AC59" i="1"/>
  <c r="L59" i="1"/>
  <c r="K59" i="1"/>
  <c r="E59" i="1"/>
  <c r="H58" i="1" s="1"/>
  <c r="I58" i="1" s="1"/>
  <c r="J58" i="1" s="1"/>
  <c r="AE58" i="1"/>
  <c r="AD58" i="1"/>
  <c r="AC58" i="1"/>
  <c r="K58" i="1"/>
  <c r="L58" i="1" s="1"/>
  <c r="E54" i="1"/>
  <c r="AT53" i="1"/>
  <c r="AS53" i="1"/>
  <c r="AP53" i="1"/>
  <c r="AA53" i="1"/>
  <c r="H53" i="1"/>
  <c r="I53" i="1" s="1"/>
  <c r="J53" i="1" s="1"/>
  <c r="E53" i="1"/>
  <c r="H52" i="1" s="1"/>
  <c r="AT52" i="1"/>
  <c r="AS52" i="1"/>
  <c r="AP52" i="1"/>
  <c r="AA52" i="1"/>
  <c r="I52" i="1"/>
  <c r="J52" i="1" s="1"/>
  <c r="E52" i="1"/>
  <c r="AT51" i="1"/>
  <c r="AS51" i="1"/>
  <c r="AP51" i="1"/>
  <c r="AA51" i="1"/>
  <c r="J51" i="1"/>
  <c r="I51" i="1"/>
  <c r="H51" i="1"/>
  <c r="E51" i="1"/>
  <c r="AT50" i="1"/>
  <c r="AS50" i="1"/>
  <c r="AP50" i="1"/>
  <c r="AA50" i="1"/>
  <c r="K50" i="1"/>
  <c r="L50" i="1" s="1"/>
  <c r="J50" i="1"/>
  <c r="I50" i="1"/>
  <c r="H50" i="1"/>
  <c r="E50" i="1"/>
  <c r="AT49" i="1"/>
  <c r="AS49" i="1"/>
  <c r="AP49" i="1"/>
  <c r="AA49" i="1"/>
  <c r="J49" i="1"/>
  <c r="I49" i="1"/>
  <c r="H49" i="1"/>
  <c r="E49" i="1"/>
  <c r="AT48" i="1"/>
  <c r="AS48" i="1"/>
  <c r="AP48" i="1"/>
  <c r="AA48" i="1"/>
  <c r="H48" i="1"/>
  <c r="I48" i="1" s="1"/>
  <c r="J48" i="1" s="1"/>
  <c r="E48" i="1"/>
  <c r="AT47" i="1"/>
  <c r="AS47" i="1"/>
  <c r="AP47" i="1"/>
  <c r="AA47" i="1"/>
  <c r="H47" i="1"/>
  <c r="I47" i="1" s="1"/>
  <c r="J47" i="1" s="1"/>
  <c r="E47" i="1"/>
  <c r="H46" i="1" s="1"/>
  <c r="I46" i="1" s="1"/>
  <c r="AT46" i="1"/>
  <c r="AS46" i="1"/>
  <c r="AP46" i="1"/>
  <c r="AA46" i="1"/>
  <c r="J46" i="1"/>
  <c r="E46" i="1"/>
  <c r="AT45" i="1"/>
  <c r="AS45" i="1"/>
  <c r="AP45" i="1"/>
  <c r="AA45" i="1"/>
  <c r="J45" i="1"/>
  <c r="I45" i="1"/>
  <c r="H45" i="1"/>
  <c r="E45" i="1"/>
  <c r="AT44" i="1"/>
  <c r="AS44" i="1"/>
  <c r="AP44" i="1"/>
  <c r="AA44" i="1"/>
  <c r="J44" i="1"/>
  <c r="I44" i="1"/>
  <c r="H44" i="1"/>
  <c r="E44" i="1"/>
  <c r="AT43" i="1"/>
  <c r="AS43" i="1"/>
  <c r="AP43" i="1"/>
  <c r="AA43" i="1"/>
  <c r="H43" i="1"/>
  <c r="I43" i="1" s="1"/>
  <c r="J43" i="1" s="1"/>
  <c r="E43" i="1"/>
  <c r="AT42" i="1"/>
  <c r="AS42" i="1"/>
  <c r="AP42" i="1"/>
  <c r="AA42" i="1"/>
  <c r="H42" i="1"/>
  <c r="I42" i="1" s="1"/>
  <c r="J42" i="1" s="1"/>
  <c r="E39" i="1"/>
  <c r="H38" i="1" s="1"/>
  <c r="I38" i="1" s="1"/>
  <c r="J38" i="1" s="1"/>
  <c r="AT38" i="1"/>
  <c r="AS38" i="1"/>
  <c r="AP38" i="1"/>
  <c r="AM38" i="1"/>
  <c r="AD38" i="1"/>
  <c r="AA38" i="1"/>
  <c r="E38" i="1"/>
  <c r="H37" i="1" s="1"/>
  <c r="I37" i="1" s="1"/>
  <c r="J37" i="1" s="1"/>
  <c r="AT37" i="1"/>
  <c r="AS37" i="1"/>
  <c r="AP37" i="1"/>
  <c r="AM37" i="1"/>
  <c r="AD37" i="1"/>
  <c r="AA37" i="1"/>
  <c r="E37" i="1"/>
  <c r="AT36" i="1"/>
  <c r="AS36" i="1"/>
  <c r="AP36" i="1"/>
  <c r="AM36" i="1"/>
  <c r="AD36" i="1"/>
  <c r="AA36" i="1"/>
  <c r="H36" i="1"/>
  <c r="I36" i="1" s="1"/>
  <c r="J36" i="1" s="1"/>
  <c r="E36" i="1"/>
  <c r="H35" i="1" s="1"/>
  <c r="I35" i="1" s="1"/>
  <c r="J35" i="1" s="1"/>
  <c r="AT35" i="1"/>
  <c r="AS35" i="1"/>
  <c r="AP35" i="1"/>
  <c r="AM35" i="1"/>
  <c r="AD35" i="1"/>
  <c r="AA35" i="1"/>
  <c r="E35" i="1"/>
  <c r="AT34" i="1"/>
  <c r="AS34" i="1"/>
  <c r="AP34" i="1"/>
  <c r="AM34" i="1"/>
  <c r="AD34" i="1"/>
  <c r="AA34" i="1"/>
  <c r="H34" i="1"/>
  <c r="I34" i="1" s="1"/>
  <c r="J34" i="1" s="1"/>
  <c r="E34" i="1"/>
  <c r="H33" i="1" s="1"/>
  <c r="I33" i="1" s="1"/>
  <c r="J33" i="1" s="1"/>
  <c r="AT33" i="1"/>
  <c r="AS33" i="1"/>
  <c r="AP33" i="1"/>
  <c r="AM33" i="1"/>
  <c r="AD33" i="1"/>
  <c r="AA33" i="1"/>
  <c r="E33" i="1"/>
  <c r="AT32" i="1"/>
  <c r="AS32" i="1"/>
  <c r="AP32" i="1"/>
  <c r="AM32" i="1"/>
  <c r="AD32" i="1"/>
  <c r="AA32" i="1"/>
  <c r="H32" i="1"/>
  <c r="I32" i="1" s="1"/>
  <c r="J32" i="1" s="1"/>
  <c r="E32" i="1"/>
  <c r="H31" i="1" s="1"/>
  <c r="I31" i="1" s="1"/>
  <c r="J31" i="1" s="1"/>
  <c r="AT31" i="1"/>
  <c r="AS31" i="1"/>
  <c r="AP31" i="1"/>
  <c r="AM31" i="1"/>
  <c r="AD31" i="1"/>
  <c r="AA31" i="1"/>
  <c r="E31" i="1"/>
  <c r="AT30" i="1"/>
  <c r="AS30" i="1"/>
  <c r="AP30" i="1"/>
  <c r="AM30" i="1"/>
  <c r="AD30" i="1"/>
  <c r="AA30" i="1"/>
  <c r="I30" i="1"/>
  <c r="J30" i="1" s="1"/>
  <c r="H30" i="1"/>
  <c r="E30" i="1"/>
  <c r="H29" i="1" s="1"/>
  <c r="I29" i="1" s="1"/>
  <c r="J29" i="1" s="1"/>
  <c r="AT29" i="1"/>
  <c r="AS29" i="1"/>
  <c r="AP29" i="1"/>
  <c r="AM29" i="1"/>
  <c r="AD29" i="1"/>
  <c r="AA29" i="1"/>
  <c r="E29" i="1"/>
  <c r="AT28" i="1"/>
  <c r="AS28" i="1"/>
  <c r="AP28" i="1"/>
  <c r="AM28" i="1"/>
  <c r="AD28" i="1"/>
  <c r="AA28" i="1"/>
  <c r="I28" i="1"/>
  <c r="J28" i="1" s="1"/>
  <c r="H28" i="1"/>
  <c r="E28" i="1"/>
  <c r="H27" i="1" s="1"/>
  <c r="I27" i="1" s="1"/>
  <c r="J27" i="1" s="1"/>
  <c r="AT27" i="1"/>
  <c r="AS27" i="1"/>
  <c r="AP27" i="1"/>
  <c r="AM27" i="1"/>
  <c r="AD27" i="1"/>
  <c r="AA27" i="1"/>
  <c r="AW21" i="1"/>
  <c r="AW20" i="1"/>
  <c r="AW19" i="1"/>
  <c r="K15" i="1"/>
  <c r="AW11" i="1"/>
  <c r="AW10" i="1"/>
  <c r="AW9" i="1"/>
  <c r="AW8" i="1"/>
  <c r="AW6" i="1"/>
  <c r="AW5" i="1"/>
  <c r="G5" i="1"/>
  <c r="B42" i="1" s="1"/>
  <c r="AR51" i="1" s="1"/>
  <c r="AW4" i="1"/>
  <c r="AW3" i="1"/>
  <c r="G2" i="1"/>
  <c r="B27" i="1" s="1"/>
  <c r="K33" i="1" s="1"/>
  <c r="L33" i="1" s="1"/>
  <c r="Q74" i="1" l="1"/>
  <c r="S74" i="1" s="1"/>
  <c r="U74" i="1" s="1"/>
  <c r="O75" i="1"/>
  <c r="P75" i="1" s="1"/>
  <c r="Q75" i="1" s="1"/>
  <c r="S75" i="1" s="1"/>
  <c r="U75" i="1" s="1"/>
  <c r="R33" i="1"/>
  <c r="R50" i="1"/>
  <c r="R65" i="1"/>
  <c r="R45" i="2"/>
  <c r="R58" i="2"/>
  <c r="O58" i="2"/>
  <c r="O76" i="2"/>
  <c r="P76" i="2" s="1"/>
  <c r="Q76" i="2" s="1"/>
  <c r="S76" i="2" s="1"/>
  <c r="U76" i="2" s="1"/>
  <c r="R77" i="2"/>
  <c r="O77" i="2"/>
  <c r="R96" i="2"/>
  <c r="AR35" i="3"/>
  <c r="AR33" i="3"/>
  <c r="AR31" i="3"/>
  <c r="K37" i="3"/>
  <c r="L37" i="3" s="1"/>
  <c r="K35" i="3"/>
  <c r="L35" i="3" s="1"/>
  <c r="K33" i="3"/>
  <c r="L33" i="3" s="1"/>
  <c r="AR29" i="3"/>
  <c r="AR27" i="3"/>
  <c r="AR38" i="3"/>
  <c r="K31" i="3"/>
  <c r="L31" i="3" s="1"/>
  <c r="K29" i="3"/>
  <c r="L29" i="3" s="1"/>
  <c r="K27" i="3"/>
  <c r="L27" i="3" s="1"/>
  <c r="K38" i="3"/>
  <c r="L38" i="3" s="1"/>
  <c r="AR36" i="3"/>
  <c r="AR34" i="3"/>
  <c r="AR32" i="3"/>
  <c r="K36" i="3"/>
  <c r="L36" i="3" s="1"/>
  <c r="K34" i="3"/>
  <c r="L34" i="3" s="1"/>
  <c r="K32" i="3"/>
  <c r="L32" i="3" s="1"/>
  <c r="AR30" i="3"/>
  <c r="AR28" i="3"/>
  <c r="K28" i="3"/>
  <c r="L28" i="3" s="1"/>
  <c r="AR38" i="1"/>
  <c r="K31" i="1"/>
  <c r="L31" i="1" s="1"/>
  <c r="K29" i="1"/>
  <c r="L29" i="1" s="1"/>
  <c r="K27" i="1"/>
  <c r="L27" i="1" s="1"/>
  <c r="K38" i="1"/>
  <c r="L38" i="1" s="1"/>
  <c r="AR36" i="1"/>
  <c r="AR34" i="1"/>
  <c r="AR32" i="1"/>
  <c r="K36" i="1"/>
  <c r="L36" i="1" s="1"/>
  <c r="K34" i="1"/>
  <c r="L34" i="1" s="1"/>
  <c r="K32" i="1"/>
  <c r="L32" i="1" s="1"/>
  <c r="AR30" i="1"/>
  <c r="AR28" i="1"/>
  <c r="AR37" i="1"/>
  <c r="K30" i="1"/>
  <c r="L30" i="1" s="1"/>
  <c r="K28" i="1"/>
  <c r="L28" i="1" s="1"/>
  <c r="AR35" i="1"/>
  <c r="AR33" i="1"/>
  <c r="AR31" i="1"/>
  <c r="K35" i="1"/>
  <c r="L35" i="1" s="1"/>
  <c r="R64" i="1"/>
  <c r="AT75" i="1"/>
  <c r="BC75" i="1" s="1"/>
  <c r="R78" i="1"/>
  <c r="R94" i="1"/>
  <c r="R50" i="2"/>
  <c r="R84" i="2"/>
  <c r="K51" i="3"/>
  <c r="L51" i="3" s="1"/>
  <c r="AR46" i="3"/>
  <c r="K46" i="3"/>
  <c r="L46" i="3" s="1"/>
  <c r="AR51" i="3"/>
  <c r="K50" i="3"/>
  <c r="L50" i="3" s="1"/>
  <c r="K45" i="3"/>
  <c r="L45" i="3" s="1"/>
  <c r="AR50" i="3"/>
  <c r="K49" i="3"/>
  <c r="L49" i="3" s="1"/>
  <c r="AR45" i="3"/>
  <c r="K44" i="3"/>
  <c r="L44" i="3" s="1"/>
  <c r="K53" i="3"/>
  <c r="L53" i="3" s="1"/>
  <c r="AR49" i="3"/>
  <c r="K48" i="3"/>
  <c r="L48" i="3" s="1"/>
  <c r="AR44" i="3"/>
  <c r="K43" i="3"/>
  <c r="L43" i="3" s="1"/>
  <c r="AR53" i="3"/>
  <c r="AR48" i="3"/>
  <c r="K47" i="3"/>
  <c r="L47" i="3" s="1"/>
  <c r="AR43" i="3"/>
  <c r="K42" i="3"/>
  <c r="L42" i="3" s="1"/>
  <c r="AR52" i="3"/>
  <c r="K52" i="3"/>
  <c r="L52" i="3" s="1"/>
  <c r="K30" i="3"/>
  <c r="L30" i="3" s="1"/>
  <c r="AR37" i="3"/>
  <c r="R61" i="3"/>
  <c r="AT74" i="1"/>
  <c r="BC74" i="1" s="1"/>
  <c r="AR29" i="1"/>
  <c r="K37" i="1"/>
  <c r="L37" i="1" s="1"/>
  <c r="R58" i="1"/>
  <c r="O58" i="1"/>
  <c r="P58" i="1" s="1"/>
  <c r="Q58" i="1" s="1"/>
  <c r="R66" i="1"/>
  <c r="R90" i="1"/>
  <c r="O90" i="1"/>
  <c r="R100" i="1"/>
  <c r="R101" i="1"/>
  <c r="K37" i="2"/>
  <c r="L37" i="2" s="1"/>
  <c r="K35" i="2"/>
  <c r="L35" i="2" s="1"/>
  <c r="K33" i="2"/>
  <c r="L33" i="2" s="1"/>
  <c r="AR29" i="2"/>
  <c r="AR27" i="2"/>
  <c r="AR38" i="2"/>
  <c r="K31" i="2"/>
  <c r="L31" i="2" s="1"/>
  <c r="K29" i="2"/>
  <c r="L29" i="2" s="1"/>
  <c r="K27" i="2"/>
  <c r="L27" i="2" s="1"/>
  <c r="K38" i="2"/>
  <c r="L38" i="2" s="1"/>
  <c r="AR36" i="2"/>
  <c r="AR34" i="2"/>
  <c r="AR32" i="2"/>
  <c r="K36" i="2"/>
  <c r="L36" i="2" s="1"/>
  <c r="K34" i="2"/>
  <c r="L34" i="2" s="1"/>
  <c r="K32" i="2"/>
  <c r="L32" i="2" s="1"/>
  <c r="AR30" i="2"/>
  <c r="AR28" i="2"/>
  <c r="AR37" i="2"/>
  <c r="K30" i="2"/>
  <c r="L30" i="2" s="1"/>
  <c r="K28" i="2"/>
  <c r="L28" i="2" s="1"/>
  <c r="R46" i="2"/>
  <c r="R64" i="2"/>
  <c r="Q74" i="2"/>
  <c r="S74" i="2" s="1"/>
  <c r="U74" i="2" s="1"/>
  <c r="AT74" i="2" s="1"/>
  <c r="AX74" i="2" s="1"/>
  <c r="AT76" i="2"/>
  <c r="AX76" i="2" s="1"/>
  <c r="R98" i="2"/>
  <c r="R38" i="4"/>
  <c r="R38" i="7"/>
  <c r="R59" i="1"/>
  <c r="O59" i="1"/>
  <c r="R77" i="1"/>
  <c r="R82" i="1"/>
  <c r="R83" i="1"/>
  <c r="R92" i="1"/>
  <c r="R65" i="2"/>
  <c r="AT75" i="2"/>
  <c r="AX75" i="2" s="1"/>
  <c r="R83" i="2"/>
  <c r="R90" i="2"/>
  <c r="O90" i="2"/>
  <c r="R92" i="2"/>
  <c r="R94" i="2"/>
  <c r="AR50" i="1"/>
  <c r="K49" i="1"/>
  <c r="L49" i="1" s="1"/>
  <c r="AR45" i="1"/>
  <c r="K44" i="1"/>
  <c r="L44" i="1" s="1"/>
  <c r="K53" i="1"/>
  <c r="L53" i="1" s="1"/>
  <c r="AR49" i="1"/>
  <c r="K48" i="1"/>
  <c r="L48" i="1" s="1"/>
  <c r="AR44" i="1"/>
  <c r="K43" i="1"/>
  <c r="L43" i="1" s="1"/>
  <c r="AR53" i="1"/>
  <c r="AR48" i="1"/>
  <c r="K47" i="1"/>
  <c r="L47" i="1" s="1"/>
  <c r="AR43" i="1"/>
  <c r="K42" i="1"/>
  <c r="L42" i="1" s="1"/>
  <c r="AR52" i="1"/>
  <c r="K52" i="1"/>
  <c r="L52" i="1" s="1"/>
  <c r="AR47" i="1"/>
  <c r="AR42" i="1"/>
  <c r="K51" i="1"/>
  <c r="L51" i="1" s="1"/>
  <c r="AR46" i="1"/>
  <c r="K46" i="1"/>
  <c r="L46" i="1" s="1"/>
  <c r="AR27" i="1"/>
  <c r="K45" i="1"/>
  <c r="L45" i="1" s="1"/>
  <c r="R76" i="1"/>
  <c r="R81" i="1"/>
  <c r="R96" i="1"/>
  <c r="R51" i="2"/>
  <c r="R62" i="2"/>
  <c r="R82" i="2"/>
  <c r="R100" i="2"/>
  <c r="R64" i="3"/>
  <c r="R68" i="3"/>
  <c r="R62" i="6"/>
  <c r="AU85" i="3"/>
  <c r="AU80" i="3"/>
  <c r="AU84" i="3"/>
  <c r="K84" i="3"/>
  <c r="L84" i="3" s="1"/>
  <c r="K83" i="3"/>
  <c r="L83" i="3" s="1"/>
  <c r="AU78" i="3"/>
  <c r="K78" i="3"/>
  <c r="L78" i="3" s="1"/>
  <c r="AU83" i="3"/>
  <c r="K82" i="3"/>
  <c r="L82" i="3" s="1"/>
  <c r="AU74" i="3"/>
  <c r="AU75" i="3"/>
  <c r="AU76" i="3"/>
  <c r="AU79" i="3"/>
  <c r="K81" i="3"/>
  <c r="L81" i="3" s="1"/>
  <c r="R105" i="5"/>
  <c r="O105" i="5"/>
  <c r="P105" i="5" s="1"/>
  <c r="Q105" i="5" s="1"/>
  <c r="S105" i="5" s="1"/>
  <c r="U105" i="5" s="1"/>
  <c r="AT105" i="5" s="1"/>
  <c r="R42" i="6"/>
  <c r="O42" i="6"/>
  <c r="P42" i="6" s="1"/>
  <c r="Q42" i="6" s="1"/>
  <c r="R83" i="6"/>
  <c r="AS37" i="7"/>
  <c r="AS28" i="7"/>
  <c r="AS35" i="7"/>
  <c r="AS33" i="7"/>
  <c r="AS31" i="7"/>
  <c r="AS29" i="7"/>
  <c r="AS38" i="7"/>
  <c r="AS27" i="7"/>
  <c r="AS36" i="7"/>
  <c r="AS34" i="7"/>
  <c r="AS32" i="7"/>
  <c r="AS30" i="7"/>
  <c r="K69" i="7"/>
  <c r="L69" i="7" s="1"/>
  <c r="K68" i="7"/>
  <c r="L68" i="7" s="1"/>
  <c r="AC65" i="7"/>
  <c r="AC62" i="7"/>
  <c r="AC61" i="7"/>
  <c r="K65" i="7"/>
  <c r="L65" i="7" s="1"/>
  <c r="AC63" i="7"/>
  <c r="K58" i="7"/>
  <c r="L58" i="7" s="1"/>
  <c r="AC67" i="7"/>
  <c r="AC64" i="7"/>
  <c r="K60" i="7"/>
  <c r="L60" i="7" s="1"/>
  <c r="K59" i="7"/>
  <c r="L59" i="7" s="1"/>
  <c r="AC69" i="7"/>
  <c r="K67" i="7"/>
  <c r="L67" i="7" s="1"/>
  <c r="AC66" i="7"/>
  <c r="K61" i="7"/>
  <c r="L61" i="7" s="1"/>
  <c r="AC68" i="7"/>
  <c r="K63" i="7"/>
  <c r="L63" i="7" s="1"/>
  <c r="K62" i="7"/>
  <c r="L62" i="7" s="1"/>
  <c r="AC58" i="7"/>
  <c r="R91" i="7"/>
  <c r="AR50" i="10"/>
  <c r="K49" i="10"/>
  <c r="L49" i="10" s="1"/>
  <c r="AR45" i="10"/>
  <c r="K44" i="10"/>
  <c r="L44" i="10" s="1"/>
  <c r="K53" i="10"/>
  <c r="L53" i="10" s="1"/>
  <c r="AR49" i="10"/>
  <c r="K48" i="10"/>
  <c r="L48" i="10" s="1"/>
  <c r="AR44" i="10"/>
  <c r="AR53" i="10"/>
  <c r="AR48" i="10"/>
  <c r="K47" i="10"/>
  <c r="L47" i="10" s="1"/>
  <c r="K43" i="10"/>
  <c r="L43" i="10" s="1"/>
  <c r="AR52" i="10"/>
  <c r="K52" i="10"/>
  <c r="L52" i="10" s="1"/>
  <c r="AR47" i="10"/>
  <c r="AR43" i="10"/>
  <c r="K42" i="10"/>
  <c r="L42" i="10" s="1"/>
  <c r="K51" i="10"/>
  <c r="L51" i="10" s="1"/>
  <c r="AR46" i="10"/>
  <c r="K46" i="10"/>
  <c r="L46" i="10" s="1"/>
  <c r="AR42" i="10"/>
  <c r="AR51" i="10"/>
  <c r="K50" i="10"/>
  <c r="L50" i="10" s="1"/>
  <c r="K45" i="10"/>
  <c r="L45" i="10" s="1"/>
  <c r="R83" i="10"/>
  <c r="AR42" i="2"/>
  <c r="AR47" i="2"/>
  <c r="K52" i="2"/>
  <c r="L52" i="2" s="1"/>
  <c r="AR52" i="2"/>
  <c r="O58" i="3"/>
  <c r="AC59" i="3"/>
  <c r="K62" i="3"/>
  <c r="L62" i="3" s="1"/>
  <c r="K63" i="3"/>
  <c r="L63" i="3" s="1"/>
  <c r="AC66" i="3"/>
  <c r="K77" i="3"/>
  <c r="L77" i="3" s="1"/>
  <c r="K80" i="3"/>
  <c r="L80" i="3" s="1"/>
  <c r="AR32" i="4"/>
  <c r="AR34" i="4"/>
  <c r="AR36" i="4"/>
  <c r="K53" i="4"/>
  <c r="L53" i="4" s="1"/>
  <c r="AR49" i="4"/>
  <c r="K48" i="4"/>
  <c r="L48" i="4" s="1"/>
  <c r="AR44" i="4"/>
  <c r="K43" i="4"/>
  <c r="L43" i="4" s="1"/>
  <c r="AR53" i="4"/>
  <c r="AR48" i="4"/>
  <c r="K47" i="4"/>
  <c r="L47" i="4" s="1"/>
  <c r="AR43" i="4"/>
  <c r="K42" i="4"/>
  <c r="L42" i="4" s="1"/>
  <c r="AR52" i="4"/>
  <c r="K52" i="4"/>
  <c r="L52" i="4" s="1"/>
  <c r="AR47" i="4"/>
  <c r="AR42" i="4"/>
  <c r="K51" i="4"/>
  <c r="L51" i="4" s="1"/>
  <c r="AR46" i="4"/>
  <c r="K46" i="4"/>
  <c r="L46" i="4" s="1"/>
  <c r="AR51" i="4"/>
  <c r="K50" i="4"/>
  <c r="L50" i="4" s="1"/>
  <c r="K45" i="4"/>
  <c r="L45" i="4" s="1"/>
  <c r="R67" i="4"/>
  <c r="R74" i="4"/>
  <c r="O74" i="4"/>
  <c r="P74" i="4" s="1"/>
  <c r="Q74" i="4" s="1"/>
  <c r="S74" i="4" s="1"/>
  <c r="U74" i="4" s="1"/>
  <c r="AT74" i="4" s="1"/>
  <c r="AX74" i="4" s="1"/>
  <c r="R75" i="4"/>
  <c r="R84" i="4"/>
  <c r="AU91" i="4"/>
  <c r="AC68" i="5"/>
  <c r="AC67" i="5"/>
  <c r="K64" i="5"/>
  <c r="L64" i="5" s="1"/>
  <c r="AC60" i="5"/>
  <c r="AC69" i="5"/>
  <c r="K65" i="5"/>
  <c r="L65" i="5" s="1"/>
  <c r="AC62" i="5"/>
  <c r="AC61" i="5"/>
  <c r="K58" i="5"/>
  <c r="L58" i="5" s="1"/>
  <c r="K66" i="5"/>
  <c r="L66" i="5" s="1"/>
  <c r="AC63" i="5"/>
  <c r="K59" i="5"/>
  <c r="L59" i="5" s="1"/>
  <c r="K67" i="5"/>
  <c r="L67" i="5" s="1"/>
  <c r="AC64" i="5"/>
  <c r="K60" i="5"/>
  <c r="L60" i="5" s="1"/>
  <c r="K69" i="5"/>
  <c r="L69" i="5" s="1"/>
  <c r="K68" i="5"/>
  <c r="L68" i="5" s="1"/>
  <c r="AC65" i="5"/>
  <c r="K61" i="5"/>
  <c r="L61" i="5" s="1"/>
  <c r="AC58" i="5"/>
  <c r="R98" i="5"/>
  <c r="R110" i="5"/>
  <c r="AR37" i="6"/>
  <c r="K30" i="6"/>
  <c r="L30" i="6" s="1"/>
  <c r="K28" i="6"/>
  <c r="L28" i="6" s="1"/>
  <c r="AR35" i="6"/>
  <c r="AR33" i="6"/>
  <c r="AR31" i="6"/>
  <c r="K37" i="6"/>
  <c r="L37" i="6" s="1"/>
  <c r="K35" i="6"/>
  <c r="L35" i="6" s="1"/>
  <c r="K33" i="6"/>
  <c r="L33" i="6" s="1"/>
  <c r="AR29" i="6"/>
  <c r="AR27" i="6"/>
  <c r="AR38" i="6"/>
  <c r="K31" i="6"/>
  <c r="L31" i="6" s="1"/>
  <c r="K29" i="6"/>
  <c r="L29" i="6" s="1"/>
  <c r="K27" i="6"/>
  <c r="L27" i="6" s="1"/>
  <c r="K38" i="6"/>
  <c r="L38" i="6" s="1"/>
  <c r="AR36" i="6"/>
  <c r="AR34" i="6"/>
  <c r="AR32" i="6"/>
  <c r="K63" i="6"/>
  <c r="L63" i="6" s="1"/>
  <c r="AC66" i="6"/>
  <c r="R77" i="6"/>
  <c r="R90" i="6"/>
  <c r="O90" i="6"/>
  <c r="AR52" i="7"/>
  <c r="K52" i="7"/>
  <c r="L52" i="7" s="1"/>
  <c r="AR47" i="7"/>
  <c r="AR43" i="7"/>
  <c r="K42" i="7"/>
  <c r="L42" i="7" s="1"/>
  <c r="K51" i="7"/>
  <c r="L51" i="7" s="1"/>
  <c r="AR46" i="7"/>
  <c r="K46" i="7"/>
  <c r="L46" i="7" s="1"/>
  <c r="AR42" i="7"/>
  <c r="AR51" i="7"/>
  <c r="K50" i="7"/>
  <c r="L50" i="7" s="1"/>
  <c r="K45" i="7"/>
  <c r="L45" i="7" s="1"/>
  <c r="AR50" i="7"/>
  <c r="K49" i="7"/>
  <c r="L49" i="7" s="1"/>
  <c r="AR45" i="7"/>
  <c r="K44" i="7"/>
  <c r="L44" i="7" s="1"/>
  <c r="K53" i="7"/>
  <c r="L53" i="7" s="1"/>
  <c r="AR49" i="7"/>
  <c r="K48" i="7"/>
  <c r="L48" i="7" s="1"/>
  <c r="AR44" i="7"/>
  <c r="AR34" i="7"/>
  <c r="AC59" i="7"/>
  <c r="R35" i="8"/>
  <c r="R43" i="9"/>
  <c r="K42" i="2"/>
  <c r="L42" i="2" s="1"/>
  <c r="AR43" i="2"/>
  <c r="K47" i="2"/>
  <c r="L47" i="2" s="1"/>
  <c r="AR48" i="2"/>
  <c r="AR53" i="2"/>
  <c r="K75" i="3"/>
  <c r="L75" i="3" s="1"/>
  <c r="K76" i="3"/>
  <c r="L76" i="3" s="1"/>
  <c r="R93" i="3"/>
  <c r="K29" i="4"/>
  <c r="L29" i="4" s="1"/>
  <c r="R31" i="4"/>
  <c r="R68" i="4"/>
  <c r="AR37" i="5"/>
  <c r="K30" i="5"/>
  <c r="L30" i="5" s="1"/>
  <c r="K28" i="5"/>
  <c r="L28" i="5" s="1"/>
  <c r="AR35" i="5"/>
  <c r="AR33" i="5"/>
  <c r="AR31" i="5"/>
  <c r="K37" i="5"/>
  <c r="L37" i="5" s="1"/>
  <c r="K35" i="5"/>
  <c r="L35" i="5" s="1"/>
  <c r="K33" i="5"/>
  <c r="L33" i="5" s="1"/>
  <c r="AR29" i="5"/>
  <c r="AR27" i="5"/>
  <c r="AR38" i="5"/>
  <c r="K31" i="5"/>
  <c r="L31" i="5" s="1"/>
  <c r="K29" i="5"/>
  <c r="L29" i="5" s="1"/>
  <c r="K27" i="5"/>
  <c r="L27" i="5" s="1"/>
  <c r="K38" i="5"/>
  <c r="L38" i="5" s="1"/>
  <c r="AR36" i="5"/>
  <c r="AR34" i="5"/>
  <c r="AR32" i="5"/>
  <c r="R83" i="5"/>
  <c r="AR52" i="6"/>
  <c r="K52" i="6"/>
  <c r="L52" i="6" s="1"/>
  <c r="AR47" i="6"/>
  <c r="AR42" i="6"/>
  <c r="K51" i="6"/>
  <c r="L51" i="6" s="1"/>
  <c r="AR46" i="6"/>
  <c r="K46" i="6"/>
  <c r="L46" i="6" s="1"/>
  <c r="AR51" i="6"/>
  <c r="K50" i="6"/>
  <c r="L50" i="6" s="1"/>
  <c r="K45" i="6"/>
  <c r="L45" i="6" s="1"/>
  <c r="AR50" i="6"/>
  <c r="K49" i="6"/>
  <c r="L49" i="6" s="1"/>
  <c r="AR45" i="6"/>
  <c r="K44" i="6"/>
  <c r="L44" i="6" s="1"/>
  <c r="K53" i="6"/>
  <c r="L53" i="6" s="1"/>
  <c r="AR49" i="6"/>
  <c r="K48" i="6"/>
  <c r="L48" i="6" s="1"/>
  <c r="AR44" i="6"/>
  <c r="K43" i="6"/>
  <c r="L43" i="6" s="1"/>
  <c r="R32" i="6"/>
  <c r="K47" i="6"/>
  <c r="L47" i="6" s="1"/>
  <c r="R82" i="6"/>
  <c r="R92" i="6"/>
  <c r="R100" i="6"/>
  <c r="R101" i="6"/>
  <c r="AS46" i="7"/>
  <c r="AS42" i="7"/>
  <c r="AS51" i="7"/>
  <c r="AS50" i="7"/>
  <c r="AS45" i="7"/>
  <c r="AS49" i="7"/>
  <c r="AS44" i="7"/>
  <c r="AS53" i="7"/>
  <c r="AS48" i="7"/>
  <c r="AR36" i="7"/>
  <c r="R43" i="7"/>
  <c r="AS52" i="7"/>
  <c r="AC60" i="7"/>
  <c r="K64" i="7"/>
  <c r="L64" i="7" s="1"/>
  <c r="R45" i="12"/>
  <c r="K43" i="2"/>
  <c r="L43" i="2" s="1"/>
  <c r="AR44" i="2"/>
  <c r="K48" i="2"/>
  <c r="L48" i="2" s="1"/>
  <c r="AR49" i="2"/>
  <c r="K53" i="2"/>
  <c r="L53" i="2" s="1"/>
  <c r="K67" i="3"/>
  <c r="L67" i="3" s="1"/>
  <c r="K74" i="3"/>
  <c r="L74" i="3" s="1"/>
  <c r="R97" i="3"/>
  <c r="R69" i="4"/>
  <c r="AR52" i="5"/>
  <c r="K52" i="5"/>
  <c r="L52" i="5" s="1"/>
  <c r="AR47" i="5"/>
  <c r="AR42" i="5"/>
  <c r="K51" i="5"/>
  <c r="L51" i="5" s="1"/>
  <c r="AR46" i="5"/>
  <c r="K46" i="5"/>
  <c r="L46" i="5" s="1"/>
  <c r="AR51" i="5"/>
  <c r="K50" i="5"/>
  <c r="L50" i="5" s="1"/>
  <c r="K45" i="5"/>
  <c r="L45" i="5" s="1"/>
  <c r="AR50" i="5"/>
  <c r="K49" i="5"/>
  <c r="L49" i="5" s="1"/>
  <c r="AR45" i="5"/>
  <c r="K44" i="5"/>
  <c r="L44" i="5" s="1"/>
  <c r="K53" i="5"/>
  <c r="L53" i="5" s="1"/>
  <c r="AR49" i="5"/>
  <c r="K48" i="5"/>
  <c r="L48" i="5" s="1"/>
  <c r="AR44" i="5"/>
  <c r="K43" i="5"/>
  <c r="L43" i="5" s="1"/>
  <c r="K32" i="5"/>
  <c r="L32" i="5" s="1"/>
  <c r="K42" i="5"/>
  <c r="L42" i="5" s="1"/>
  <c r="AR53" i="5"/>
  <c r="R77" i="5"/>
  <c r="R90" i="5"/>
  <c r="O90" i="5"/>
  <c r="K34" i="6"/>
  <c r="L34" i="6" s="1"/>
  <c r="AR48" i="6"/>
  <c r="R78" i="6"/>
  <c r="K47" i="7"/>
  <c r="L47" i="7" s="1"/>
  <c r="AR53" i="7"/>
  <c r="AS27" i="8"/>
  <c r="R90" i="8"/>
  <c r="O90" i="8"/>
  <c r="P90" i="8" s="1"/>
  <c r="Q90" i="8" s="1"/>
  <c r="R38" i="9"/>
  <c r="R74" i="10"/>
  <c r="O74" i="10"/>
  <c r="P74" i="10" s="1"/>
  <c r="Q74" i="10" s="1"/>
  <c r="S74" i="10" s="1"/>
  <c r="U74" i="10" s="1"/>
  <c r="AT74" i="10" s="1"/>
  <c r="AX74" i="10" s="1"/>
  <c r="R90" i="10"/>
  <c r="O90" i="10"/>
  <c r="P90" i="10" s="1"/>
  <c r="Q90" i="10" s="1"/>
  <c r="R101" i="10"/>
  <c r="R37" i="12"/>
  <c r="K44" i="2"/>
  <c r="L44" i="2" s="1"/>
  <c r="AR45" i="2"/>
  <c r="K49" i="2"/>
  <c r="L49" i="2" s="1"/>
  <c r="AU77" i="3"/>
  <c r="K79" i="3"/>
  <c r="L79" i="3" s="1"/>
  <c r="R91" i="3"/>
  <c r="K36" i="4"/>
  <c r="L36" i="4" s="1"/>
  <c r="K34" i="4"/>
  <c r="L34" i="4" s="1"/>
  <c r="K32" i="4"/>
  <c r="L32" i="4" s="1"/>
  <c r="AR30" i="4"/>
  <c r="AR28" i="4"/>
  <c r="AR37" i="4"/>
  <c r="K30" i="4"/>
  <c r="L30" i="4" s="1"/>
  <c r="K28" i="4"/>
  <c r="L28" i="4" s="1"/>
  <c r="AR35" i="4"/>
  <c r="AR33" i="4"/>
  <c r="AR31" i="4"/>
  <c r="K37" i="4"/>
  <c r="L37" i="4" s="1"/>
  <c r="K35" i="4"/>
  <c r="L35" i="4" s="1"/>
  <c r="K33" i="4"/>
  <c r="L33" i="4" s="1"/>
  <c r="AR29" i="4"/>
  <c r="AR27" i="4"/>
  <c r="K27" i="4"/>
  <c r="L27" i="4" s="1"/>
  <c r="R60" i="4"/>
  <c r="R34" i="5"/>
  <c r="R63" i="5"/>
  <c r="R82" i="5"/>
  <c r="R92" i="5"/>
  <c r="R106" i="5"/>
  <c r="O106" i="5"/>
  <c r="P106" i="5" s="1"/>
  <c r="Q106" i="5" s="1"/>
  <c r="S106" i="5" s="1"/>
  <c r="U106" i="5" s="1"/>
  <c r="AT106" i="5" s="1"/>
  <c r="AX106" i="5" s="1"/>
  <c r="R36" i="6"/>
  <c r="AC68" i="6"/>
  <c r="AC67" i="6"/>
  <c r="K64" i="6"/>
  <c r="L64" i="6" s="1"/>
  <c r="AC60" i="6"/>
  <c r="AC69" i="6"/>
  <c r="K65" i="6"/>
  <c r="L65" i="6" s="1"/>
  <c r="AC62" i="6"/>
  <c r="AC61" i="6"/>
  <c r="K58" i="6"/>
  <c r="L58" i="6" s="1"/>
  <c r="K66" i="6"/>
  <c r="L66" i="6" s="1"/>
  <c r="AC63" i="6"/>
  <c r="K59" i="6"/>
  <c r="L59" i="6" s="1"/>
  <c r="K67" i="6"/>
  <c r="L67" i="6" s="1"/>
  <c r="AC64" i="6"/>
  <c r="K60" i="6"/>
  <c r="L60" i="6" s="1"/>
  <c r="K69" i="6"/>
  <c r="L69" i="6" s="1"/>
  <c r="K68" i="6"/>
  <c r="L68" i="6" s="1"/>
  <c r="AC65" i="6"/>
  <c r="K61" i="6"/>
  <c r="L61" i="6" s="1"/>
  <c r="AC58" i="6"/>
  <c r="AU85" i="7"/>
  <c r="AU80" i="7"/>
  <c r="K79" i="7"/>
  <c r="L79" i="7" s="1"/>
  <c r="K75" i="7"/>
  <c r="L75" i="7" s="1"/>
  <c r="AU84" i="7"/>
  <c r="K84" i="7"/>
  <c r="L84" i="7" s="1"/>
  <c r="AU79" i="7"/>
  <c r="AU75" i="7"/>
  <c r="K74" i="7"/>
  <c r="L74" i="7" s="1"/>
  <c r="K83" i="7"/>
  <c r="L83" i="7" s="1"/>
  <c r="AU78" i="7"/>
  <c r="K78" i="7"/>
  <c r="L78" i="7" s="1"/>
  <c r="AU74" i="7"/>
  <c r="AU83" i="7"/>
  <c r="K82" i="7"/>
  <c r="L82" i="7" s="1"/>
  <c r="K77" i="7"/>
  <c r="L77" i="7" s="1"/>
  <c r="K81" i="7"/>
  <c r="L81" i="7" s="1"/>
  <c r="K80" i="7"/>
  <c r="L80" i="7" s="1"/>
  <c r="AU77" i="7"/>
  <c r="AU76" i="7"/>
  <c r="K85" i="7"/>
  <c r="L85" i="7" s="1"/>
  <c r="AU82" i="7"/>
  <c r="AU81" i="7"/>
  <c r="AS38" i="8"/>
  <c r="AS36" i="8"/>
  <c r="AS34" i="8"/>
  <c r="AS32" i="8"/>
  <c r="AS30" i="8"/>
  <c r="AS37" i="8"/>
  <c r="AS28" i="8"/>
  <c r="AS35" i="8"/>
  <c r="AS33" i="8"/>
  <c r="AS31" i="8"/>
  <c r="R45" i="8"/>
  <c r="R85" i="9"/>
  <c r="R60" i="10"/>
  <c r="R94" i="10"/>
  <c r="R28" i="14"/>
  <c r="AU81" i="3"/>
  <c r="AU82" i="3"/>
  <c r="K85" i="3"/>
  <c r="L85" i="3" s="1"/>
  <c r="R44" i="4"/>
  <c r="R49" i="4"/>
  <c r="R61" i="4"/>
  <c r="R79" i="4"/>
  <c r="AU100" i="4"/>
  <c r="K100" i="4"/>
  <c r="L100" i="4" s="1"/>
  <c r="K98" i="4"/>
  <c r="L98" i="4" s="1"/>
  <c r="K96" i="4"/>
  <c r="L96" i="4" s="1"/>
  <c r="AU98" i="4"/>
  <c r="AU96" i="4"/>
  <c r="AU94" i="4"/>
  <c r="K94" i="4"/>
  <c r="L94" i="4" s="1"/>
  <c r="K92" i="4"/>
  <c r="L92" i="4" s="1"/>
  <c r="K90" i="4"/>
  <c r="L90" i="4" s="1"/>
  <c r="K101" i="4"/>
  <c r="L101" i="4" s="1"/>
  <c r="AU92" i="4"/>
  <c r="AU90" i="4"/>
  <c r="AU101" i="4"/>
  <c r="K99" i="4"/>
  <c r="L99" i="4" s="1"/>
  <c r="K97" i="4"/>
  <c r="L97" i="4" s="1"/>
  <c r="K95" i="4"/>
  <c r="L95" i="4" s="1"/>
  <c r="AU99" i="4"/>
  <c r="AU97" i="4"/>
  <c r="AU95" i="4"/>
  <c r="K93" i="4"/>
  <c r="L93" i="4" s="1"/>
  <c r="K91" i="4"/>
  <c r="L91" i="4" s="1"/>
  <c r="R36" i="5"/>
  <c r="R47" i="5"/>
  <c r="R100" i="5"/>
  <c r="R101" i="5"/>
  <c r="R111" i="5"/>
  <c r="R116" i="5"/>
  <c r="K36" i="7"/>
  <c r="L36" i="7" s="1"/>
  <c r="K34" i="7"/>
  <c r="L34" i="7" s="1"/>
  <c r="K32" i="7"/>
  <c r="L32" i="7" s="1"/>
  <c r="AR30" i="7"/>
  <c r="AR37" i="7"/>
  <c r="K30" i="7"/>
  <c r="L30" i="7" s="1"/>
  <c r="AR28" i="7"/>
  <c r="AR35" i="7"/>
  <c r="AR33" i="7"/>
  <c r="AR31" i="7"/>
  <c r="K28" i="7"/>
  <c r="L28" i="7" s="1"/>
  <c r="K37" i="7"/>
  <c r="L37" i="7" s="1"/>
  <c r="K35" i="7"/>
  <c r="L35" i="7" s="1"/>
  <c r="K33" i="7"/>
  <c r="L33" i="7" s="1"/>
  <c r="AR29" i="7"/>
  <c r="AR38" i="7"/>
  <c r="K31" i="7"/>
  <c r="L31" i="7" s="1"/>
  <c r="K29" i="7"/>
  <c r="L29" i="7" s="1"/>
  <c r="AR27" i="7"/>
  <c r="K27" i="7"/>
  <c r="L27" i="7" s="1"/>
  <c r="K66" i="7"/>
  <c r="L66" i="7" s="1"/>
  <c r="R76" i="7"/>
  <c r="R33" i="8"/>
  <c r="R60" i="8"/>
  <c r="R76" i="9"/>
  <c r="R28" i="10"/>
  <c r="AU90" i="3"/>
  <c r="AU92" i="3"/>
  <c r="K101" i="3"/>
  <c r="L101" i="3" s="1"/>
  <c r="K59" i="4"/>
  <c r="L59" i="4" s="1"/>
  <c r="AC63" i="4"/>
  <c r="K66" i="4"/>
  <c r="L66" i="4" s="1"/>
  <c r="AU81" i="4"/>
  <c r="K85" i="4"/>
  <c r="L85" i="4" s="1"/>
  <c r="AU74" i="5"/>
  <c r="AU79" i="5"/>
  <c r="K84" i="5"/>
  <c r="L84" i="5" s="1"/>
  <c r="AU84" i="5"/>
  <c r="K107" i="5"/>
  <c r="L107" i="5" s="1"/>
  <c r="AU108" i="5"/>
  <c r="K112" i="5"/>
  <c r="L112" i="5" s="1"/>
  <c r="AU113" i="5"/>
  <c r="AU79" i="6"/>
  <c r="K84" i="6"/>
  <c r="L84" i="6" s="1"/>
  <c r="AU84" i="6"/>
  <c r="AR50" i="8"/>
  <c r="K49" i="8"/>
  <c r="L49" i="8" s="1"/>
  <c r="AR45" i="8"/>
  <c r="K44" i="8"/>
  <c r="L44" i="8" s="1"/>
  <c r="K53" i="8"/>
  <c r="L53" i="8" s="1"/>
  <c r="AR49" i="8"/>
  <c r="K48" i="8"/>
  <c r="L48" i="8" s="1"/>
  <c r="AR44" i="8"/>
  <c r="AR53" i="8"/>
  <c r="AR48" i="8"/>
  <c r="K47" i="8"/>
  <c r="L47" i="8" s="1"/>
  <c r="K43" i="8"/>
  <c r="L43" i="8" s="1"/>
  <c r="AR52" i="8"/>
  <c r="K52" i="8"/>
  <c r="L52" i="8" s="1"/>
  <c r="AR47" i="8"/>
  <c r="AR43" i="8"/>
  <c r="K42" i="8"/>
  <c r="L42" i="8" s="1"/>
  <c r="K51" i="8"/>
  <c r="L51" i="8" s="1"/>
  <c r="AR46" i="8"/>
  <c r="K46" i="8"/>
  <c r="L46" i="8" s="1"/>
  <c r="AR42" i="8"/>
  <c r="R61" i="8"/>
  <c r="R78" i="8"/>
  <c r="R83" i="8"/>
  <c r="R92" i="8"/>
  <c r="K36" i="9"/>
  <c r="L36" i="9" s="1"/>
  <c r="K34" i="9"/>
  <c r="L34" i="9" s="1"/>
  <c r="K32" i="9"/>
  <c r="L32" i="9" s="1"/>
  <c r="AR30" i="9"/>
  <c r="AR37" i="9"/>
  <c r="K30" i="9"/>
  <c r="L30" i="9" s="1"/>
  <c r="AR28" i="9"/>
  <c r="AR35" i="9"/>
  <c r="AR33" i="9"/>
  <c r="AR31" i="9"/>
  <c r="K28" i="9"/>
  <c r="L28" i="9" s="1"/>
  <c r="K37" i="9"/>
  <c r="L37" i="9" s="1"/>
  <c r="K35" i="9"/>
  <c r="L35" i="9" s="1"/>
  <c r="K33" i="9"/>
  <c r="L33" i="9" s="1"/>
  <c r="AR29" i="9"/>
  <c r="AR38" i="9"/>
  <c r="K31" i="9"/>
  <c r="L31" i="9" s="1"/>
  <c r="K29" i="9"/>
  <c r="L29" i="9" s="1"/>
  <c r="AR27" i="9"/>
  <c r="K27" i="9"/>
  <c r="L27" i="9" s="1"/>
  <c r="K47" i="9"/>
  <c r="L47" i="9" s="1"/>
  <c r="AC69" i="9"/>
  <c r="K65" i="9"/>
  <c r="L65" i="9" s="1"/>
  <c r="AC62" i="9"/>
  <c r="AC61" i="9"/>
  <c r="K66" i="9"/>
  <c r="L66" i="9" s="1"/>
  <c r="AC63" i="9"/>
  <c r="K58" i="9"/>
  <c r="L58" i="9" s="1"/>
  <c r="K67" i="9"/>
  <c r="L67" i="9" s="1"/>
  <c r="AC64" i="9"/>
  <c r="K60" i="9"/>
  <c r="L60" i="9" s="1"/>
  <c r="K59" i="9"/>
  <c r="L59" i="9" s="1"/>
  <c r="K69" i="9"/>
  <c r="L69" i="9" s="1"/>
  <c r="K68" i="9"/>
  <c r="L68" i="9" s="1"/>
  <c r="AC65" i="9"/>
  <c r="K61" i="9"/>
  <c r="L61" i="9" s="1"/>
  <c r="AC66" i="9"/>
  <c r="K63" i="9"/>
  <c r="L63" i="9" s="1"/>
  <c r="K62" i="9"/>
  <c r="L62" i="9" s="1"/>
  <c r="AC58" i="9"/>
  <c r="AC67" i="9"/>
  <c r="AC68" i="9"/>
  <c r="R61" i="10"/>
  <c r="R43" i="11"/>
  <c r="R85" i="11"/>
  <c r="R93" i="13"/>
  <c r="AR50" i="14"/>
  <c r="K49" i="14"/>
  <c r="L49" i="14" s="1"/>
  <c r="AR45" i="14"/>
  <c r="K44" i="14"/>
  <c r="L44" i="14" s="1"/>
  <c r="K53" i="14"/>
  <c r="L53" i="14" s="1"/>
  <c r="AR49" i="14"/>
  <c r="K48" i="14"/>
  <c r="L48" i="14" s="1"/>
  <c r="AR44" i="14"/>
  <c r="AR53" i="14"/>
  <c r="AR48" i="14"/>
  <c r="K47" i="14"/>
  <c r="L47" i="14" s="1"/>
  <c r="K43" i="14"/>
  <c r="L43" i="14" s="1"/>
  <c r="AR52" i="14"/>
  <c r="K52" i="14"/>
  <c r="L52" i="14" s="1"/>
  <c r="AR47" i="14"/>
  <c r="AR43" i="14"/>
  <c r="K42" i="14"/>
  <c r="L42" i="14" s="1"/>
  <c r="K51" i="14"/>
  <c r="L51" i="14" s="1"/>
  <c r="AR46" i="14"/>
  <c r="K46" i="14"/>
  <c r="L46" i="14" s="1"/>
  <c r="AR42" i="14"/>
  <c r="AR51" i="14"/>
  <c r="K50" i="14"/>
  <c r="L50" i="14" s="1"/>
  <c r="K45" i="14"/>
  <c r="L45" i="14" s="1"/>
  <c r="R78" i="14"/>
  <c r="R99" i="17"/>
  <c r="K90" i="3"/>
  <c r="L90" i="3" s="1"/>
  <c r="K92" i="3"/>
  <c r="L92" i="3" s="1"/>
  <c r="K94" i="3"/>
  <c r="L94" i="3" s="1"/>
  <c r="AU94" i="3"/>
  <c r="AU96" i="3"/>
  <c r="AU98" i="3"/>
  <c r="K58" i="4"/>
  <c r="L58" i="4" s="1"/>
  <c r="AC61" i="4"/>
  <c r="AC62" i="4"/>
  <c r="K65" i="4"/>
  <c r="L65" i="4" s="1"/>
  <c r="AC69" i="4"/>
  <c r="K76" i="4"/>
  <c r="L76" i="4" s="1"/>
  <c r="AU77" i="4"/>
  <c r="K81" i="4"/>
  <c r="L81" i="4" s="1"/>
  <c r="AU82" i="4"/>
  <c r="K74" i="5"/>
  <c r="L74" i="5" s="1"/>
  <c r="AU75" i="5"/>
  <c r="K79" i="5"/>
  <c r="L79" i="5" s="1"/>
  <c r="AU80" i="5"/>
  <c r="AU85" i="5"/>
  <c r="AU91" i="5"/>
  <c r="AU93" i="5"/>
  <c r="K108" i="5"/>
  <c r="L108" i="5" s="1"/>
  <c r="K113" i="5"/>
  <c r="L113" i="5" s="1"/>
  <c r="AU114" i="5"/>
  <c r="K74" i="6"/>
  <c r="L74" i="6" s="1"/>
  <c r="AU75" i="6"/>
  <c r="K79" i="6"/>
  <c r="L79" i="6" s="1"/>
  <c r="AU80" i="6"/>
  <c r="AU85" i="6"/>
  <c r="AU91" i="6"/>
  <c r="AU93" i="6"/>
  <c r="AD58" i="7"/>
  <c r="R59" i="8"/>
  <c r="R74" i="8"/>
  <c r="O74" i="8"/>
  <c r="P74" i="8" s="1"/>
  <c r="Q74" i="8" s="1"/>
  <c r="AS37" i="9"/>
  <c r="AS28" i="9"/>
  <c r="AS35" i="9"/>
  <c r="AS33" i="9"/>
  <c r="AS31" i="9"/>
  <c r="AS29" i="9"/>
  <c r="AS38" i="9"/>
  <c r="AS27" i="9"/>
  <c r="AS36" i="9"/>
  <c r="AS34" i="9"/>
  <c r="AS32" i="9"/>
  <c r="AS30" i="9"/>
  <c r="AC59" i="9"/>
  <c r="AC60" i="9"/>
  <c r="R93" i="9"/>
  <c r="R92" i="10"/>
  <c r="K37" i="11"/>
  <c r="L37" i="11" s="1"/>
  <c r="K35" i="11"/>
  <c r="L35" i="11" s="1"/>
  <c r="K33" i="11"/>
  <c r="L33" i="11" s="1"/>
  <c r="AR29" i="11"/>
  <c r="AR36" i="11"/>
  <c r="K36" i="11"/>
  <c r="L36" i="11" s="1"/>
  <c r="AR35" i="11"/>
  <c r="AR34" i="11"/>
  <c r="K34" i="11"/>
  <c r="L34" i="11" s="1"/>
  <c r="AR28" i="11"/>
  <c r="K38" i="11"/>
  <c r="L38" i="11" s="1"/>
  <c r="AR33" i="11"/>
  <c r="AR32" i="11"/>
  <c r="K32" i="11"/>
  <c r="L32" i="11" s="1"/>
  <c r="K31" i="11"/>
  <c r="L31" i="11" s="1"/>
  <c r="K28" i="11"/>
  <c r="L28" i="11" s="1"/>
  <c r="AR38" i="11"/>
  <c r="AR31" i="11"/>
  <c r="AR30" i="11"/>
  <c r="K30" i="11"/>
  <c r="L30" i="11" s="1"/>
  <c r="AR37" i="11"/>
  <c r="K29" i="11"/>
  <c r="L29" i="11" s="1"/>
  <c r="AR27" i="11"/>
  <c r="K27" i="11"/>
  <c r="L27" i="11" s="1"/>
  <c r="K51" i="11"/>
  <c r="L51" i="11" s="1"/>
  <c r="AR46" i="11"/>
  <c r="K46" i="11"/>
  <c r="L46" i="11" s="1"/>
  <c r="AR42" i="11"/>
  <c r="AR51" i="11"/>
  <c r="K50" i="11"/>
  <c r="L50" i="11" s="1"/>
  <c r="K45" i="11"/>
  <c r="L45" i="11" s="1"/>
  <c r="AR50" i="11"/>
  <c r="K49" i="11"/>
  <c r="L49" i="11" s="1"/>
  <c r="AR45" i="11"/>
  <c r="K44" i="11"/>
  <c r="L44" i="11" s="1"/>
  <c r="K53" i="11"/>
  <c r="L53" i="11" s="1"/>
  <c r="AR49" i="11"/>
  <c r="K48" i="11"/>
  <c r="L48" i="11" s="1"/>
  <c r="AR44" i="11"/>
  <c r="AR53" i="11"/>
  <c r="K47" i="11"/>
  <c r="L47" i="11" s="1"/>
  <c r="AR48" i="11"/>
  <c r="AR47" i="11"/>
  <c r="K42" i="11"/>
  <c r="L42" i="11" s="1"/>
  <c r="AR52" i="11"/>
  <c r="K52" i="11"/>
  <c r="L52" i="11" s="1"/>
  <c r="AR43" i="11"/>
  <c r="R74" i="12"/>
  <c r="O74" i="12"/>
  <c r="P74" i="12" s="1"/>
  <c r="Q74" i="12" s="1"/>
  <c r="K96" i="3"/>
  <c r="L96" i="3" s="1"/>
  <c r="K98" i="3"/>
  <c r="L98" i="3" s="1"/>
  <c r="K100" i="3"/>
  <c r="L100" i="3" s="1"/>
  <c r="AU100" i="3"/>
  <c r="AC60" i="4"/>
  <c r="K64" i="4"/>
  <c r="L64" i="4" s="1"/>
  <c r="AC67" i="4"/>
  <c r="AC68" i="4"/>
  <c r="K82" i="4"/>
  <c r="L82" i="4" s="1"/>
  <c r="AU83" i="4"/>
  <c r="K75" i="5"/>
  <c r="L75" i="5" s="1"/>
  <c r="AU76" i="5"/>
  <c r="K80" i="5"/>
  <c r="L80" i="5" s="1"/>
  <c r="AU81" i="5"/>
  <c r="K85" i="5"/>
  <c r="L85" i="5" s="1"/>
  <c r="AU97" i="5"/>
  <c r="AU99" i="5"/>
  <c r="K109" i="5"/>
  <c r="L109" i="5" s="1"/>
  <c r="AU109" i="5"/>
  <c r="K114" i="5"/>
  <c r="L114" i="5" s="1"/>
  <c r="K75" i="6"/>
  <c r="L75" i="6" s="1"/>
  <c r="AU76" i="6"/>
  <c r="K80" i="6"/>
  <c r="L80" i="6" s="1"/>
  <c r="AU81" i="6"/>
  <c r="K85" i="6"/>
  <c r="L85" i="6" s="1"/>
  <c r="K50" i="8"/>
  <c r="L50" i="8" s="1"/>
  <c r="AR52" i="9"/>
  <c r="K52" i="9"/>
  <c r="L52" i="9" s="1"/>
  <c r="AR47" i="9"/>
  <c r="AR43" i="9"/>
  <c r="K42" i="9"/>
  <c r="L42" i="9" s="1"/>
  <c r="K51" i="9"/>
  <c r="L51" i="9" s="1"/>
  <c r="AR46" i="9"/>
  <c r="K46" i="9"/>
  <c r="L46" i="9" s="1"/>
  <c r="AR42" i="9"/>
  <c r="AR51" i="9"/>
  <c r="K50" i="9"/>
  <c r="L50" i="9" s="1"/>
  <c r="K45" i="9"/>
  <c r="L45" i="9" s="1"/>
  <c r="AR50" i="9"/>
  <c r="K49" i="9"/>
  <c r="L49" i="9" s="1"/>
  <c r="AR45" i="9"/>
  <c r="K44" i="9"/>
  <c r="L44" i="9" s="1"/>
  <c r="K53" i="9"/>
  <c r="L53" i="9" s="1"/>
  <c r="AR49" i="9"/>
  <c r="K48" i="9"/>
  <c r="L48" i="9" s="1"/>
  <c r="AR44" i="9"/>
  <c r="AF58" i="10"/>
  <c r="R67" i="10"/>
  <c r="R68" i="10"/>
  <c r="R69" i="10"/>
  <c r="O75" i="10"/>
  <c r="P75" i="10" s="1"/>
  <c r="Q75" i="10" s="1"/>
  <c r="S75" i="10" s="1"/>
  <c r="U75" i="10" s="1"/>
  <c r="AT75" i="10" s="1"/>
  <c r="AS38" i="11"/>
  <c r="AS35" i="11"/>
  <c r="AS34" i="11"/>
  <c r="AS28" i="11"/>
  <c r="AS33" i="11"/>
  <c r="AS32" i="11"/>
  <c r="AS31" i="11"/>
  <c r="AS30" i="11"/>
  <c r="AS37" i="11"/>
  <c r="AS29" i="11"/>
  <c r="AS27" i="11"/>
  <c r="R50" i="12"/>
  <c r="R38" i="13"/>
  <c r="R91" i="13"/>
  <c r="R68" i="14"/>
  <c r="R90" i="16"/>
  <c r="O90" i="16"/>
  <c r="P90" i="16" s="1"/>
  <c r="Q90" i="16" s="1"/>
  <c r="S90" i="16" s="1"/>
  <c r="U90" i="16" s="1"/>
  <c r="AT90" i="16" s="1"/>
  <c r="AU91" i="3"/>
  <c r="AC59" i="4"/>
  <c r="K62" i="4"/>
  <c r="L62" i="4" s="1"/>
  <c r="K63" i="4"/>
  <c r="L63" i="4" s="1"/>
  <c r="K76" i="5"/>
  <c r="L76" i="5" s="1"/>
  <c r="AU77" i="5"/>
  <c r="K81" i="5"/>
  <c r="L81" i="5" s="1"/>
  <c r="AU105" i="5"/>
  <c r="AX105" i="5" s="1"/>
  <c r="AU110" i="5"/>
  <c r="K115" i="5"/>
  <c r="L115" i="5" s="1"/>
  <c r="K76" i="6"/>
  <c r="L76" i="6" s="1"/>
  <c r="AU77" i="6"/>
  <c r="K81" i="6"/>
  <c r="L81" i="6" s="1"/>
  <c r="AD66" i="7"/>
  <c r="AD68" i="7"/>
  <c r="AD67" i="7"/>
  <c r="AD64" i="7"/>
  <c r="K37" i="8"/>
  <c r="L37" i="8" s="1"/>
  <c r="AR38" i="8"/>
  <c r="K31" i="8"/>
  <c r="L31" i="8" s="1"/>
  <c r="K29" i="8"/>
  <c r="L29" i="8" s="1"/>
  <c r="AR27" i="8"/>
  <c r="K38" i="8"/>
  <c r="L38" i="8" s="1"/>
  <c r="AR36" i="8"/>
  <c r="AR34" i="8"/>
  <c r="AR32" i="8"/>
  <c r="K27" i="8"/>
  <c r="L27" i="8" s="1"/>
  <c r="K36" i="8"/>
  <c r="L36" i="8" s="1"/>
  <c r="K34" i="8"/>
  <c r="L34" i="8" s="1"/>
  <c r="K32" i="8"/>
  <c r="L32" i="8" s="1"/>
  <c r="AR30" i="8"/>
  <c r="AR37" i="8"/>
  <c r="K30" i="8"/>
  <c r="L30" i="8" s="1"/>
  <c r="AR28" i="8"/>
  <c r="K28" i="8"/>
  <c r="L28" i="8" s="1"/>
  <c r="AR33" i="8"/>
  <c r="AS49" i="8"/>
  <c r="AS44" i="8"/>
  <c r="AS53" i="8"/>
  <c r="AS48" i="8"/>
  <c r="AS52" i="8"/>
  <c r="AS47" i="8"/>
  <c r="AS43" i="8"/>
  <c r="AS46" i="8"/>
  <c r="AS42" i="8"/>
  <c r="AS51" i="8"/>
  <c r="AS45" i="8"/>
  <c r="AR51" i="8"/>
  <c r="AS46" i="9"/>
  <c r="AS42" i="9"/>
  <c r="AS51" i="9"/>
  <c r="AS50" i="9"/>
  <c r="AS45" i="9"/>
  <c r="AS49" i="9"/>
  <c r="AS44" i="9"/>
  <c r="AS53" i="9"/>
  <c r="AS48" i="9"/>
  <c r="AR32" i="9"/>
  <c r="AS43" i="9"/>
  <c r="AR53" i="9"/>
  <c r="K64" i="9"/>
  <c r="L64" i="9" s="1"/>
  <c r="R91" i="9"/>
  <c r="R66" i="10"/>
  <c r="R78" i="10"/>
  <c r="AS36" i="11"/>
  <c r="R64" i="13"/>
  <c r="R38" i="17"/>
  <c r="R67" i="8"/>
  <c r="R68" i="8"/>
  <c r="R69" i="8"/>
  <c r="O75" i="8"/>
  <c r="R101" i="8"/>
  <c r="R81" i="9"/>
  <c r="AS38" i="10"/>
  <c r="AS27" i="10"/>
  <c r="AS36" i="10"/>
  <c r="AS34" i="10"/>
  <c r="AS32" i="10"/>
  <c r="AS30" i="10"/>
  <c r="AS37" i="10"/>
  <c r="AS28" i="10"/>
  <c r="AS35" i="10"/>
  <c r="AS33" i="10"/>
  <c r="AS31" i="10"/>
  <c r="R37" i="10"/>
  <c r="AS49" i="10"/>
  <c r="AS44" i="10"/>
  <c r="AS53" i="10"/>
  <c r="AS48" i="10"/>
  <c r="AS52" i="10"/>
  <c r="AS47" i="10"/>
  <c r="AS43" i="10"/>
  <c r="AS46" i="10"/>
  <c r="AS42" i="10"/>
  <c r="AS51" i="10"/>
  <c r="AS45" i="10"/>
  <c r="S58" i="10"/>
  <c r="U58" i="10" s="1"/>
  <c r="AB58" i="10" s="1"/>
  <c r="R59" i="10"/>
  <c r="O59" i="10"/>
  <c r="P59" i="10" s="1"/>
  <c r="Q59" i="10" s="1"/>
  <c r="AR52" i="13"/>
  <c r="K52" i="13"/>
  <c r="L52" i="13" s="1"/>
  <c r="AR47" i="13"/>
  <c r="AR43" i="13"/>
  <c r="K42" i="13"/>
  <c r="L42" i="13" s="1"/>
  <c r="K51" i="13"/>
  <c r="L51" i="13" s="1"/>
  <c r="AR46" i="13"/>
  <c r="K46" i="13"/>
  <c r="L46" i="13" s="1"/>
  <c r="AR42" i="13"/>
  <c r="AR51" i="13"/>
  <c r="K50" i="13"/>
  <c r="L50" i="13" s="1"/>
  <c r="K45" i="13"/>
  <c r="L45" i="13" s="1"/>
  <c r="AR50" i="13"/>
  <c r="K49" i="13"/>
  <c r="L49" i="13" s="1"/>
  <c r="AR45" i="13"/>
  <c r="K44" i="13"/>
  <c r="L44" i="13" s="1"/>
  <c r="K53" i="13"/>
  <c r="L53" i="13" s="1"/>
  <c r="AR49" i="13"/>
  <c r="K48" i="13"/>
  <c r="L48" i="13" s="1"/>
  <c r="AR44" i="13"/>
  <c r="AR48" i="13"/>
  <c r="K43" i="13"/>
  <c r="L43" i="13" s="1"/>
  <c r="AR53" i="13"/>
  <c r="K47" i="13"/>
  <c r="L47" i="13" s="1"/>
  <c r="R85" i="13"/>
  <c r="AV77" i="7"/>
  <c r="AV82" i="7"/>
  <c r="AU90" i="7"/>
  <c r="K95" i="7"/>
  <c r="L95" i="7" s="1"/>
  <c r="AV95" i="7"/>
  <c r="K97" i="7"/>
  <c r="L97" i="7" s="1"/>
  <c r="AV97" i="7"/>
  <c r="K99" i="7"/>
  <c r="L99" i="7" s="1"/>
  <c r="AV99" i="7"/>
  <c r="AU101" i="7"/>
  <c r="K58" i="8"/>
  <c r="L58" i="8" s="1"/>
  <c r="AC63" i="8"/>
  <c r="AD64" i="8"/>
  <c r="K66" i="8"/>
  <c r="L66" i="8" s="1"/>
  <c r="AV75" i="8"/>
  <c r="K79" i="8"/>
  <c r="L79" i="8" s="1"/>
  <c r="AV79" i="8"/>
  <c r="AU80" i="8"/>
  <c r="AV84" i="8"/>
  <c r="AU85" i="8"/>
  <c r="AU91" i="8"/>
  <c r="AV94" i="8"/>
  <c r="K96" i="8"/>
  <c r="L96" i="8" s="1"/>
  <c r="AV96" i="8"/>
  <c r="K98" i="8"/>
  <c r="L98" i="8" s="1"/>
  <c r="AV98" i="8"/>
  <c r="K100" i="8"/>
  <c r="L100" i="8" s="1"/>
  <c r="AU100" i="8"/>
  <c r="AD59" i="9"/>
  <c r="AD60" i="9"/>
  <c r="AD67" i="9"/>
  <c r="AD68" i="9"/>
  <c r="K77" i="9"/>
  <c r="L77" i="9" s="1"/>
  <c r="AV77" i="9"/>
  <c r="K82" i="9"/>
  <c r="L82" i="9" s="1"/>
  <c r="AV82" i="9"/>
  <c r="AU83" i="9"/>
  <c r="AU90" i="9"/>
  <c r="K95" i="9"/>
  <c r="L95" i="9" s="1"/>
  <c r="AV95" i="9"/>
  <c r="K97" i="9"/>
  <c r="L97" i="9" s="1"/>
  <c r="AV97" i="9"/>
  <c r="K99" i="9"/>
  <c r="L99" i="9" s="1"/>
  <c r="AV99" i="9"/>
  <c r="AU101" i="9"/>
  <c r="AR28" i="10"/>
  <c r="K30" i="10"/>
  <c r="L30" i="10" s="1"/>
  <c r="AR37" i="10"/>
  <c r="AD64" i="10"/>
  <c r="AV75" i="10"/>
  <c r="AX75" i="10" s="1"/>
  <c r="AV79" i="10"/>
  <c r="AV84" i="10"/>
  <c r="AU85" i="10"/>
  <c r="AU91" i="10"/>
  <c r="AV94" i="10"/>
  <c r="K96" i="10"/>
  <c r="L96" i="10" s="1"/>
  <c r="AV96" i="10"/>
  <c r="K98" i="10"/>
  <c r="L98" i="10" s="1"/>
  <c r="AV98" i="10"/>
  <c r="K100" i="10"/>
  <c r="L100" i="10" s="1"/>
  <c r="AU100" i="10"/>
  <c r="R91" i="11"/>
  <c r="AS49" i="12"/>
  <c r="AS44" i="12"/>
  <c r="AS53" i="12"/>
  <c r="AS48" i="12"/>
  <c r="AS52" i="12"/>
  <c r="AS47" i="12"/>
  <c r="AS43" i="12"/>
  <c r="AS46" i="12"/>
  <c r="AS42" i="12"/>
  <c r="AS51" i="12"/>
  <c r="R76" i="12"/>
  <c r="AS46" i="13"/>
  <c r="AS42" i="13"/>
  <c r="AS51" i="13"/>
  <c r="AS50" i="13"/>
  <c r="AS45" i="13"/>
  <c r="AS49" i="13"/>
  <c r="AS44" i="13"/>
  <c r="AS53" i="13"/>
  <c r="AS48" i="13"/>
  <c r="AS43" i="13"/>
  <c r="AS52" i="13"/>
  <c r="AC59" i="13"/>
  <c r="R81" i="13"/>
  <c r="P90" i="13"/>
  <c r="Q90" i="13" s="1"/>
  <c r="R38" i="15"/>
  <c r="R85" i="15"/>
  <c r="AV83" i="7"/>
  <c r="K90" i="7"/>
  <c r="L90" i="7" s="1"/>
  <c r="AV90" i="7"/>
  <c r="AU92" i="7"/>
  <c r="K101" i="7"/>
  <c r="L101" i="7" s="1"/>
  <c r="AV101" i="7"/>
  <c r="AC61" i="8"/>
  <c r="AC62" i="8"/>
  <c r="AD63" i="8"/>
  <c r="K65" i="8"/>
  <c r="L65" i="8" s="1"/>
  <c r="AC69" i="8"/>
  <c r="AU76" i="8"/>
  <c r="K80" i="8"/>
  <c r="L80" i="8" s="1"/>
  <c r="AV80" i="8"/>
  <c r="AU81" i="8"/>
  <c r="K85" i="8"/>
  <c r="L85" i="8" s="1"/>
  <c r="AV85" i="8"/>
  <c r="K91" i="8"/>
  <c r="L91" i="8" s="1"/>
  <c r="AV91" i="8"/>
  <c r="AU93" i="8"/>
  <c r="AV100" i="8"/>
  <c r="AD58" i="9"/>
  <c r="AD66" i="9"/>
  <c r="AU74" i="9"/>
  <c r="K78" i="9"/>
  <c r="L78" i="9" s="1"/>
  <c r="AU78" i="9"/>
  <c r="K83" i="9"/>
  <c r="L83" i="9" s="1"/>
  <c r="AV83" i="9"/>
  <c r="K90" i="9"/>
  <c r="L90" i="9" s="1"/>
  <c r="AV90" i="9"/>
  <c r="AU92" i="9"/>
  <c r="K101" i="9"/>
  <c r="L101" i="9" s="1"/>
  <c r="AV101" i="9"/>
  <c r="AR30" i="10"/>
  <c r="K32" i="10"/>
  <c r="L32" i="10" s="1"/>
  <c r="K34" i="10"/>
  <c r="L34" i="10" s="1"/>
  <c r="K36" i="10"/>
  <c r="L36" i="10" s="1"/>
  <c r="AC61" i="10"/>
  <c r="AC62" i="10"/>
  <c r="AD63" i="10"/>
  <c r="K65" i="10"/>
  <c r="L65" i="10" s="1"/>
  <c r="AC69" i="10"/>
  <c r="AU76" i="10"/>
  <c r="K80" i="10"/>
  <c r="L80" i="10" s="1"/>
  <c r="AV80" i="10"/>
  <c r="AU81" i="10"/>
  <c r="K85" i="10"/>
  <c r="L85" i="10" s="1"/>
  <c r="AV85" i="10"/>
  <c r="K91" i="10"/>
  <c r="L91" i="10" s="1"/>
  <c r="AV91" i="10"/>
  <c r="AU93" i="10"/>
  <c r="AV100" i="10"/>
  <c r="AS43" i="11"/>
  <c r="AC69" i="11"/>
  <c r="K65" i="11"/>
  <c r="L65" i="11" s="1"/>
  <c r="AC62" i="11"/>
  <c r="AC61" i="11"/>
  <c r="K66" i="11"/>
  <c r="L66" i="11" s="1"/>
  <c r="AC63" i="11"/>
  <c r="K58" i="11"/>
  <c r="L58" i="11" s="1"/>
  <c r="K67" i="11"/>
  <c r="L67" i="11" s="1"/>
  <c r="AC64" i="11"/>
  <c r="K60" i="11"/>
  <c r="L60" i="11" s="1"/>
  <c r="K59" i="11"/>
  <c r="L59" i="11" s="1"/>
  <c r="K69" i="11"/>
  <c r="L69" i="11" s="1"/>
  <c r="K68" i="11"/>
  <c r="L68" i="11" s="1"/>
  <c r="AC65" i="11"/>
  <c r="K61" i="11"/>
  <c r="L61" i="11" s="1"/>
  <c r="AC66" i="11"/>
  <c r="K63" i="11"/>
  <c r="L63" i="11" s="1"/>
  <c r="K62" i="11"/>
  <c r="L62" i="11" s="1"/>
  <c r="AC58" i="11"/>
  <c r="R76" i="11"/>
  <c r="AS38" i="12"/>
  <c r="AS27" i="12"/>
  <c r="AS36" i="12"/>
  <c r="AS34" i="12"/>
  <c r="AS32" i="12"/>
  <c r="AS30" i="12"/>
  <c r="AS37" i="12"/>
  <c r="AS28" i="12"/>
  <c r="AS35" i="12"/>
  <c r="AS33" i="12"/>
  <c r="AS31" i="12"/>
  <c r="R59" i="12"/>
  <c r="R101" i="12"/>
  <c r="AC60" i="13"/>
  <c r="AC67" i="13"/>
  <c r="R69" i="14"/>
  <c r="R83" i="14"/>
  <c r="R92" i="14"/>
  <c r="R94" i="14"/>
  <c r="R50" i="16"/>
  <c r="R37" i="18"/>
  <c r="R50" i="31"/>
  <c r="AV78" i="7"/>
  <c r="K92" i="7"/>
  <c r="L92" i="7" s="1"/>
  <c r="AV92" i="7"/>
  <c r="K94" i="7"/>
  <c r="L94" i="7" s="1"/>
  <c r="AU94" i="7"/>
  <c r="AU96" i="7"/>
  <c r="AU98" i="7"/>
  <c r="AC59" i="8"/>
  <c r="AC60" i="8"/>
  <c r="AD61" i="8"/>
  <c r="AD62" i="8"/>
  <c r="K64" i="8"/>
  <c r="L64" i="8" s="1"/>
  <c r="AC67" i="8"/>
  <c r="AC68" i="8"/>
  <c r="AD69" i="8"/>
  <c r="AV76" i="8"/>
  <c r="AU77" i="8"/>
  <c r="K81" i="8"/>
  <c r="L81" i="8" s="1"/>
  <c r="AV81" i="8"/>
  <c r="AU82" i="8"/>
  <c r="K93" i="8"/>
  <c r="L93" i="8" s="1"/>
  <c r="AV93" i="8"/>
  <c r="AU95" i="8"/>
  <c r="AU97" i="8"/>
  <c r="AU99" i="8"/>
  <c r="AD65" i="9"/>
  <c r="K74" i="9"/>
  <c r="L74" i="9" s="1"/>
  <c r="AU75" i="9"/>
  <c r="AV78" i="9"/>
  <c r="AU79" i="9"/>
  <c r="K84" i="9"/>
  <c r="L84" i="9" s="1"/>
  <c r="AU84" i="9"/>
  <c r="K92" i="9"/>
  <c r="L92" i="9" s="1"/>
  <c r="AV92" i="9"/>
  <c r="K94" i="9"/>
  <c r="L94" i="9" s="1"/>
  <c r="AU94" i="9"/>
  <c r="AU96" i="9"/>
  <c r="AU98" i="9"/>
  <c r="K27" i="10"/>
  <c r="L27" i="10" s="1"/>
  <c r="AR32" i="10"/>
  <c r="AR34" i="10"/>
  <c r="AR36" i="10"/>
  <c r="K38" i="10"/>
  <c r="L38" i="10" s="1"/>
  <c r="AC59" i="10"/>
  <c r="AC60" i="10"/>
  <c r="AD61" i="10"/>
  <c r="AD62" i="10"/>
  <c r="K64" i="10"/>
  <c r="L64" i="10" s="1"/>
  <c r="AC67" i="10"/>
  <c r="AD69" i="10"/>
  <c r="K76" i="10"/>
  <c r="L76" i="10" s="1"/>
  <c r="AV76" i="10"/>
  <c r="AU77" i="10"/>
  <c r="K81" i="10"/>
  <c r="L81" i="10" s="1"/>
  <c r="AV81" i="10"/>
  <c r="K93" i="10"/>
  <c r="L93" i="10" s="1"/>
  <c r="AV93" i="10"/>
  <c r="AU95" i="10"/>
  <c r="AU97" i="10"/>
  <c r="AU99" i="10"/>
  <c r="AC59" i="11"/>
  <c r="K64" i="11"/>
  <c r="L64" i="11" s="1"/>
  <c r="AR50" i="12"/>
  <c r="K49" i="12"/>
  <c r="L49" i="12" s="1"/>
  <c r="AR45" i="12"/>
  <c r="K44" i="12"/>
  <c r="L44" i="12" s="1"/>
  <c r="K53" i="12"/>
  <c r="L53" i="12" s="1"/>
  <c r="AR49" i="12"/>
  <c r="K48" i="12"/>
  <c r="L48" i="12" s="1"/>
  <c r="AR44" i="12"/>
  <c r="AR53" i="12"/>
  <c r="AR48" i="12"/>
  <c r="K47" i="12"/>
  <c r="L47" i="12" s="1"/>
  <c r="K43" i="12"/>
  <c r="L43" i="12" s="1"/>
  <c r="AR52" i="12"/>
  <c r="K52" i="12"/>
  <c r="L52" i="12" s="1"/>
  <c r="AR47" i="12"/>
  <c r="AR43" i="12"/>
  <c r="K42" i="12"/>
  <c r="L42" i="12" s="1"/>
  <c r="K51" i="12"/>
  <c r="L51" i="12" s="1"/>
  <c r="AR46" i="12"/>
  <c r="K46" i="12"/>
  <c r="L46" i="12" s="1"/>
  <c r="AR42" i="12"/>
  <c r="R28" i="12"/>
  <c r="R60" i="12"/>
  <c r="R61" i="12"/>
  <c r="R83" i="12"/>
  <c r="R90" i="12"/>
  <c r="O90" i="12"/>
  <c r="P90" i="12" s="1"/>
  <c r="Q90" i="12" s="1"/>
  <c r="S90" i="12" s="1"/>
  <c r="U90" i="12" s="1"/>
  <c r="AT90" i="12" s="1"/>
  <c r="R94" i="12"/>
  <c r="AR32" i="13"/>
  <c r="AR36" i="13"/>
  <c r="AC68" i="13"/>
  <c r="R95" i="13"/>
  <c r="R97" i="13"/>
  <c r="R99" i="13"/>
  <c r="R59" i="14"/>
  <c r="R74" i="14"/>
  <c r="O74" i="14"/>
  <c r="P74" i="14" s="1"/>
  <c r="Q74" i="14" s="1"/>
  <c r="R91" i="14"/>
  <c r="R101" i="14"/>
  <c r="R80" i="18"/>
  <c r="R93" i="18"/>
  <c r="AV79" i="7"/>
  <c r="AV84" i="7"/>
  <c r="AU91" i="7"/>
  <c r="AV94" i="7"/>
  <c r="K96" i="7"/>
  <c r="L96" i="7" s="1"/>
  <c r="AV96" i="7"/>
  <c r="K98" i="7"/>
  <c r="L98" i="7" s="1"/>
  <c r="K100" i="7"/>
  <c r="L100" i="7" s="1"/>
  <c r="K62" i="8"/>
  <c r="L62" i="8" s="1"/>
  <c r="K63" i="8"/>
  <c r="L63" i="8" s="1"/>
  <c r="AD67" i="8"/>
  <c r="AV77" i="8"/>
  <c r="K82" i="8"/>
  <c r="L82" i="8" s="1"/>
  <c r="AV82" i="8"/>
  <c r="AU90" i="8"/>
  <c r="K95" i="8"/>
  <c r="L95" i="8" s="1"/>
  <c r="AV95" i="8"/>
  <c r="K97" i="8"/>
  <c r="L97" i="8" s="1"/>
  <c r="AV97" i="8"/>
  <c r="K99" i="8"/>
  <c r="L99" i="8" s="1"/>
  <c r="K75" i="9"/>
  <c r="L75" i="9" s="1"/>
  <c r="K79" i="9"/>
  <c r="L79" i="9" s="1"/>
  <c r="AU80" i="9"/>
  <c r="AV84" i="9"/>
  <c r="AU85" i="9"/>
  <c r="AU91" i="9"/>
  <c r="AV94" i="9"/>
  <c r="K96" i="9"/>
  <c r="L96" i="9" s="1"/>
  <c r="AV96" i="9"/>
  <c r="K98" i="9"/>
  <c r="L98" i="9" s="1"/>
  <c r="K100" i="9"/>
  <c r="L100" i="9" s="1"/>
  <c r="AR27" i="10"/>
  <c r="K29" i="10"/>
  <c r="L29" i="10" s="1"/>
  <c r="K31" i="10"/>
  <c r="L31" i="10" s="1"/>
  <c r="AR38" i="10"/>
  <c r="AD67" i="10"/>
  <c r="AV77" i="10"/>
  <c r="AV82" i="10"/>
  <c r="K95" i="10"/>
  <c r="L95" i="10" s="1"/>
  <c r="AV95" i="10"/>
  <c r="K97" i="10"/>
  <c r="L97" i="10" s="1"/>
  <c r="AV97" i="10"/>
  <c r="K99" i="10"/>
  <c r="L99" i="10" s="1"/>
  <c r="AS51" i="11"/>
  <c r="AS50" i="11"/>
  <c r="AS45" i="11"/>
  <c r="AS49" i="11"/>
  <c r="AS44" i="11"/>
  <c r="AS53" i="11"/>
  <c r="AS48" i="11"/>
  <c r="AS47" i="11"/>
  <c r="AS45" i="12"/>
  <c r="AS50" i="12"/>
  <c r="R78" i="12"/>
  <c r="R92" i="12"/>
  <c r="K36" i="13"/>
  <c r="L36" i="13" s="1"/>
  <c r="K34" i="13"/>
  <c r="L34" i="13" s="1"/>
  <c r="K32" i="13"/>
  <c r="L32" i="13" s="1"/>
  <c r="AR30" i="13"/>
  <c r="AR37" i="13"/>
  <c r="K30" i="13"/>
  <c r="L30" i="13" s="1"/>
  <c r="AR28" i="13"/>
  <c r="AR35" i="13"/>
  <c r="AR33" i="13"/>
  <c r="AR31" i="13"/>
  <c r="K28" i="13"/>
  <c r="L28" i="13" s="1"/>
  <c r="K37" i="13"/>
  <c r="L37" i="13" s="1"/>
  <c r="K35" i="13"/>
  <c r="L35" i="13" s="1"/>
  <c r="K33" i="13"/>
  <c r="L33" i="13" s="1"/>
  <c r="AR29" i="13"/>
  <c r="AR38" i="13"/>
  <c r="K31" i="13"/>
  <c r="L31" i="13" s="1"/>
  <c r="K29" i="13"/>
  <c r="L29" i="13" s="1"/>
  <c r="AR27" i="13"/>
  <c r="K27" i="13"/>
  <c r="L27" i="13" s="1"/>
  <c r="R76" i="13"/>
  <c r="R92" i="13"/>
  <c r="R37" i="14"/>
  <c r="AS49" i="14"/>
  <c r="AS44" i="14"/>
  <c r="AS53" i="14"/>
  <c r="AS48" i="14"/>
  <c r="AS52" i="14"/>
  <c r="AS47" i="14"/>
  <c r="AS43" i="14"/>
  <c r="AS46" i="14"/>
  <c r="AS42" i="14"/>
  <c r="AS51" i="14"/>
  <c r="R60" i="14"/>
  <c r="R61" i="14"/>
  <c r="R67" i="14"/>
  <c r="R59" i="16"/>
  <c r="R83" i="16"/>
  <c r="R43" i="17"/>
  <c r="AU76" i="9"/>
  <c r="K80" i="9"/>
  <c r="L80" i="9" s="1"/>
  <c r="AU81" i="9"/>
  <c r="AR29" i="10"/>
  <c r="K33" i="10"/>
  <c r="L33" i="10" s="1"/>
  <c r="K35" i="10"/>
  <c r="L35" i="10" s="1"/>
  <c r="R81" i="11"/>
  <c r="R93" i="11"/>
  <c r="R67" i="12"/>
  <c r="R68" i="12"/>
  <c r="R69" i="12"/>
  <c r="AS37" i="13"/>
  <c r="AS28" i="13"/>
  <c r="AS35" i="13"/>
  <c r="AS33" i="13"/>
  <c r="AS31" i="13"/>
  <c r="AS29" i="13"/>
  <c r="AS38" i="13"/>
  <c r="AS27" i="13"/>
  <c r="AS36" i="13"/>
  <c r="AS34" i="13"/>
  <c r="AS32" i="13"/>
  <c r="AS30" i="13"/>
  <c r="AC69" i="13"/>
  <c r="K65" i="13"/>
  <c r="L65" i="13" s="1"/>
  <c r="AC62" i="13"/>
  <c r="AC61" i="13"/>
  <c r="K66" i="13"/>
  <c r="L66" i="13" s="1"/>
  <c r="AC63" i="13"/>
  <c r="K58" i="13"/>
  <c r="L58" i="13" s="1"/>
  <c r="K67" i="13"/>
  <c r="L67" i="13" s="1"/>
  <c r="AC64" i="13"/>
  <c r="K60" i="13"/>
  <c r="L60" i="13" s="1"/>
  <c r="K59" i="13"/>
  <c r="L59" i="13" s="1"/>
  <c r="K69" i="13"/>
  <c r="L69" i="13" s="1"/>
  <c r="K68" i="13"/>
  <c r="L68" i="13" s="1"/>
  <c r="AC65" i="13"/>
  <c r="K61" i="13"/>
  <c r="L61" i="13" s="1"/>
  <c r="AC66" i="13"/>
  <c r="K63" i="13"/>
  <c r="L63" i="13" s="1"/>
  <c r="K62" i="13"/>
  <c r="L62" i="13" s="1"/>
  <c r="AC58" i="13"/>
  <c r="AS38" i="14"/>
  <c r="AS27" i="14"/>
  <c r="AS36" i="14"/>
  <c r="AS34" i="14"/>
  <c r="AS32" i="14"/>
  <c r="AS30" i="14"/>
  <c r="AS37" i="14"/>
  <c r="AS28" i="14"/>
  <c r="AS35" i="14"/>
  <c r="AS33" i="14"/>
  <c r="AS31" i="14"/>
  <c r="R90" i="14"/>
  <c r="O90" i="14"/>
  <c r="AS37" i="15"/>
  <c r="AS28" i="15"/>
  <c r="AS35" i="15"/>
  <c r="AS33" i="15"/>
  <c r="AS31" i="15"/>
  <c r="AS29" i="15"/>
  <c r="AS38" i="15"/>
  <c r="AS27" i="15"/>
  <c r="AS36" i="15"/>
  <c r="AS34" i="15"/>
  <c r="AS32" i="15"/>
  <c r="AS30" i="15"/>
  <c r="R43" i="15"/>
  <c r="R81" i="17"/>
  <c r="AD67" i="11"/>
  <c r="AD68" i="11"/>
  <c r="K77" i="11"/>
  <c r="L77" i="11" s="1"/>
  <c r="AV77" i="11"/>
  <c r="K82" i="11"/>
  <c r="L82" i="11" s="1"/>
  <c r="AV82" i="11"/>
  <c r="AU83" i="11"/>
  <c r="AU90" i="11"/>
  <c r="K95" i="11"/>
  <c r="L95" i="11" s="1"/>
  <c r="AV95" i="11"/>
  <c r="K97" i="11"/>
  <c r="L97" i="11" s="1"/>
  <c r="AV97" i="11"/>
  <c r="K99" i="11"/>
  <c r="L99" i="11" s="1"/>
  <c r="AV99" i="11"/>
  <c r="AU101" i="11"/>
  <c r="AR28" i="12"/>
  <c r="K30" i="12"/>
  <c r="L30" i="12" s="1"/>
  <c r="AR37" i="12"/>
  <c r="K58" i="12"/>
  <c r="L58" i="12" s="1"/>
  <c r="AC63" i="12"/>
  <c r="AD64" i="12"/>
  <c r="K66" i="12"/>
  <c r="L66" i="12" s="1"/>
  <c r="K79" i="12"/>
  <c r="L79" i="12" s="1"/>
  <c r="AV79" i="12"/>
  <c r="AU80" i="12"/>
  <c r="AV84" i="12"/>
  <c r="AU85" i="12"/>
  <c r="AU91" i="12"/>
  <c r="AV94" i="12"/>
  <c r="K96" i="12"/>
  <c r="L96" i="12" s="1"/>
  <c r="AV96" i="12"/>
  <c r="K98" i="12"/>
  <c r="L98" i="12" s="1"/>
  <c r="AV98" i="12"/>
  <c r="K100" i="12"/>
  <c r="L100" i="12" s="1"/>
  <c r="AU100" i="12"/>
  <c r="AD68" i="13"/>
  <c r="K77" i="13"/>
  <c r="L77" i="13" s="1"/>
  <c r="AV77" i="13"/>
  <c r="K82" i="13"/>
  <c r="L82" i="13" s="1"/>
  <c r="AV82" i="13"/>
  <c r="AU83" i="13"/>
  <c r="R90" i="13"/>
  <c r="AV95" i="13"/>
  <c r="AV97" i="13"/>
  <c r="AV99" i="13"/>
  <c r="AU101" i="13"/>
  <c r="AR28" i="14"/>
  <c r="K30" i="14"/>
  <c r="L30" i="14" s="1"/>
  <c r="AR37" i="14"/>
  <c r="K58" i="14"/>
  <c r="L58" i="14" s="1"/>
  <c r="AC63" i="14"/>
  <c r="AD64" i="14"/>
  <c r="K66" i="14"/>
  <c r="L66" i="14" s="1"/>
  <c r="K75" i="14"/>
  <c r="L75" i="14" s="1"/>
  <c r="K79" i="14"/>
  <c r="L79" i="14" s="1"/>
  <c r="AU80" i="14"/>
  <c r="AU85" i="14"/>
  <c r="AU101" i="14"/>
  <c r="K99" i="14"/>
  <c r="L99" i="14" s="1"/>
  <c r="K97" i="14"/>
  <c r="L97" i="14" s="1"/>
  <c r="AU99" i="14"/>
  <c r="AU97" i="14"/>
  <c r="AU100" i="14"/>
  <c r="K100" i="14"/>
  <c r="L100" i="14" s="1"/>
  <c r="K98" i="14"/>
  <c r="L98" i="14" s="1"/>
  <c r="K96" i="14"/>
  <c r="L96" i="14" s="1"/>
  <c r="AU91" i="14"/>
  <c r="AU96" i="14"/>
  <c r="AR52" i="15"/>
  <c r="K52" i="15"/>
  <c r="L52" i="15" s="1"/>
  <c r="AR47" i="15"/>
  <c r="AR43" i="15"/>
  <c r="K42" i="15"/>
  <c r="L42" i="15" s="1"/>
  <c r="K51" i="15"/>
  <c r="L51" i="15" s="1"/>
  <c r="AR46" i="15"/>
  <c r="K46" i="15"/>
  <c r="L46" i="15" s="1"/>
  <c r="AR42" i="15"/>
  <c r="AR51" i="15"/>
  <c r="K50" i="15"/>
  <c r="L50" i="15" s="1"/>
  <c r="K45" i="15"/>
  <c r="L45" i="15" s="1"/>
  <c r="AR50" i="15"/>
  <c r="K49" i="15"/>
  <c r="L49" i="15" s="1"/>
  <c r="AR45" i="15"/>
  <c r="K44" i="15"/>
  <c r="L44" i="15" s="1"/>
  <c r="K53" i="15"/>
  <c r="L53" i="15" s="1"/>
  <c r="AR49" i="15"/>
  <c r="K48" i="15"/>
  <c r="L48" i="15" s="1"/>
  <c r="AR44" i="15"/>
  <c r="K27" i="15"/>
  <c r="L27" i="15" s="1"/>
  <c r="R93" i="15"/>
  <c r="R60" i="16"/>
  <c r="R61" i="16"/>
  <c r="R92" i="16"/>
  <c r="K36" i="17"/>
  <c r="L36" i="17" s="1"/>
  <c r="K34" i="17"/>
  <c r="L34" i="17" s="1"/>
  <c r="K32" i="17"/>
  <c r="L32" i="17" s="1"/>
  <c r="AR30" i="17"/>
  <c r="AR37" i="17"/>
  <c r="K30" i="17"/>
  <c r="L30" i="17" s="1"/>
  <c r="AR28" i="17"/>
  <c r="AR35" i="17"/>
  <c r="AR33" i="17"/>
  <c r="AR31" i="17"/>
  <c r="K28" i="17"/>
  <c r="L28" i="17" s="1"/>
  <c r="K37" i="17"/>
  <c r="L37" i="17" s="1"/>
  <c r="K35" i="17"/>
  <c r="L35" i="17" s="1"/>
  <c r="K33" i="17"/>
  <c r="L33" i="17" s="1"/>
  <c r="AR29" i="17"/>
  <c r="AR38" i="17"/>
  <c r="K31" i="17"/>
  <c r="L31" i="17" s="1"/>
  <c r="K29" i="17"/>
  <c r="L29" i="17" s="1"/>
  <c r="AR27" i="17"/>
  <c r="K27" i="17"/>
  <c r="L27" i="17" s="1"/>
  <c r="AC67" i="17"/>
  <c r="K46" i="18"/>
  <c r="L46" i="18" s="1"/>
  <c r="K51" i="18"/>
  <c r="L51" i="18" s="1"/>
  <c r="O76" i="18"/>
  <c r="P76" i="18" s="1"/>
  <c r="Q76" i="18" s="1"/>
  <c r="R79" i="18"/>
  <c r="R93" i="19"/>
  <c r="AD58" i="11"/>
  <c r="AD66" i="11"/>
  <c r="AU74" i="11"/>
  <c r="K78" i="11"/>
  <c r="L78" i="11" s="1"/>
  <c r="AU78" i="11"/>
  <c r="K83" i="11"/>
  <c r="L83" i="11" s="1"/>
  <c r="AV83" i="11"/>
  <c r="K90" i="11"/>
  <c r="L90" i="11" s="1"/>
  <c r="AV90" i="11"/>
  <c r="AU92" i="11"/>
  <c r="K101" i="11"/>
  <c r="L101" i="11" s="1"/>
  <c r="AV101" i="11"/>
  <c r="AR30" i="12"/>
  <c r="K32" i="12"/>
  <c r="L32" i="12" s="1"/>
  <c r="K34" i="12"/>
  <c r="L34" i="12" s="1"/>
  <c r="K36" i="12"/>
  <c r="L36" i="12" s="1"/>
  <c r="AC61" i="12"/>
  <c r="AC62" i="12"/>
  <c r="AD63" i="12"/>
  <c r="K65" i="12"/>
  <c r="L65" i="12" s="1"/>
  <c r="AC69" i="12"/>
  <c r="AU76" i="12"/>
  <c r="K80" i="12"/>
  <c r="L80" i="12" s="1"/>
  <c r="AV80" i="12"/>
  <c r="AU81" i="12"/>
  <c r="K85" i="12"/>
  <c r="L85" i="12" s="1"/>
  <c r="AV85" i="12"/>
  <c r="K91" i="12"/>
  <c r="L91" i="12" s="1"/>
  <c r="AV91" i="12"/>
  <c r="AU93" i="12"/>
  <c r="AV100" i="12"/>
  <c r="AD66" i="13"/>
  <c r="AU74" i="13"/>
  <c r="K78" i="13"/>
  <c r="L78" i="13" s="1"/>
  <c r="AU78" i="13"/>
  <c r="K83" i="13"/>
  <c r="L83" i="13" s="1"/>
  <c r="AV83" i="13"/>
  <c r="AV90" i="13"/>
  <c r="K101" i="13"/>
  <c r="L101" i="13" s="1"/>
  <c r="AV101" i="13"/>
  <c r="AR30" i="14"/>
  <c r="K32" i="14"/>
  <c r="L32" i="14" s="1"/>
  <c r="K34" i="14"/>
  <c r="L34" i="14" s="1"/>
  <c r="K36" i="14"/>
  <c r="L36" i="14" s="1"/>
  <c r="AC61" i="14"/>
  <c r="AC62" i="14"/>
  <c r="AD63" i="14"/>
  <c r="K65" i="14"/>
  <c r="L65" i="14" s="1"/>
  <c r="AC69" i="14"/>
  <c r="AU76" i="14"/>
  <c r="K80" i="14"/>
  <c r="L80" i="14" s="1"/>
  <c r="AU81" i="14"/>
  <c r="K85" i="14"/>
  <c r="L85" i="14" s="1"/>
  <c r="AU93" i="14"/>
  <c r="AS46" i="15"/>
  <c r="AS42" i="15"/>
  <c r="AS51" i="15"/>
  <c r="AS50" i="15"/>
  <c r="AS45" i="15"/>
  <c r="AS49" i="15"/>
  <c r="AS44" i="15"/>
  <c r="AS53" i="15"/>
  <c r="AS48" i="15"/>
  <c r="AC69" i="15"/>
  <c r="K65" i="15"/>
  <c r="L65" i="15" s="1"/>
  <c r="AC62" i="15"/>
  <c r="AC61" i="15"/>
  <c r="K66" i="15"/>
  <c r="L66" i="15" s="1"/>
  <c r="AC63" i="15"/>
  <c r="K58" i="15"/>
  <c r="L58" i="15" s="1"/>
  <c r="K67" i="15"/>
  <c r="L67" i="15" s="1"/>
  <c r="AC64" i="15"/>
  <c r="K60" i="15"/>
  <c r="L60" i="15" s="1"/>
  <c r="K59" i="15"/>
  <c r="L59" i="15" s="1"/>
  <c r="K69" i="15"/>
  <c r="L69" i="15" s="1"/>
  <c r="K68" i="15"/>
  <c r="L68" i="15" s="1"/>
  <c r="AC65" i="15"/>
  <c r="K61" i="15"/>
  <c r="L61" i="15" s="1"/>
  <c r="AC66" i="15"/>
  <c r="K63" i="15"/>
  <c r="L63" i="15" s="1"/>
  <c r="K62" i="15"/>
  <c r="L62" i="15" s="1"/>
  <c r="AC58" i="15"/>
  <c r="R76" i="15"/>
  <c r="AS45" i="16"/>
  <c r="AS37" i="17"/>
  <c r="AS28" i="17"/>
  <c r="AS35" i="17"/>
  <c r="AS33" i="17"/>
  <c r="AS31" i="17"/>
  <c r="AS29" i="17"/>
  <c r="AS38" i="17"/>
  <c r="AS27" i="17"/>
  <c r="AS36" i="17"/>
  <c r="AS34" i="17"/>
  <c r="AS32" i="17"/>
  <c r="AS30" i="17"/>
  <c r="AC69" i="17"/>
  <c r="K65" i="17"/>
  <c r="L65" i="17" s="1"/>
  <c r="AC62" i="17"/>
  <c r="AC61" i="17"/>
  <c r="K66" i="17"/>
  <c r="L66" i="17" s="1"/>
  <c r="AC63" i="17"/>
  <c r="K58" i="17"/>
  <c r="L58" i="17" s="1"/>
  <c r="K67" i="17"/>
  <c r="L67" i="17" s="1"/>
  <c r="AC64" i="17"/>
  <c r="K60" i="17"/>
  <c r="L60" i="17" s="1"/>
  <c r="K59" i="17"/>
  <c r="L59" i="17" s="1"/>
  <c r="K69" i="17"/>
  <c r="L69" i="17" s="1"/>
  <c r="K68" i="17"/>
  <c r="L68" i="17" s="1"/>
  <c r="AC65" i="17"/>
  <c r="K61" i="17"/>
  <c r="L61" i="17" s="1"/>
  <c r="AC66" i="17"/>
  <c r="K63" i="17"/>
  <c r="L63" i="17" s="1"/>
  <c r="K62" i="17"/>
  <c r="L62" i="17" s="1"/>
  <c r="AC58" i="17"/>
  <c r="R85" i="17"/>
  <c r="R93" i="17"/>
  <c r="AS50" i="18"/>
  <c r="AS45" i="18"/>
  <c r="AS54" i="18"/>
  <c r="AS49" i="18"/>
  <c r="AS53" i="18"/>
  <c r="AS48" i="18"/>
  <c r="AS44" i="18"/>
  <c r="AS47" i="18"/>
  <c r="AS43" i="18"/>
  <c r="AS52" i="18"/>
  <c r="P59" i="18"/>
  <c r="R60" i="18"/>
  <c r="R61" i="18"/>
  <c r="R62" i="18"/>
  <c r="R76" i="18"/>
  <c r="AD65" i="11"/>
  <c r="K74" i="11"/>
  <c r="L74" i="11" s="1"/>
  <c r="AU75" i="11"/>
  <c r="AV78" i="11"/>
  <c r="AU79" i="11"/>
  <c r="K84" i="11"/>
  <c r="L84" i="11" s="1"/>
  <c r="AU84" i="11"/>
  <c r="K92" i="11"/>
  <c r="L92" i="11" s="1"/>
  <c r="AV92" i="11"/>
  <c r="K94" i="11"/>
  <c r="L94" i="11" s="1"/>
  <c r="AU94" i="11"/>
  <c r="AU96" i="11"/>
  <c r="AU98" i="11"/>
  <c r="K27" i="12"/>
  <c r="L27" i="12" s="1"/>
  <c r="AR32" i="12"/>
  <c r="AR34" i="12"/>
  <c r="AR36" i="12"/>
  <c r="K38" i="12"/>
  <c r="L38" i="12" s="1"/>
  <c r="AC59" i="12"/>
  <c r="AC60" i="12"/>
  <c r="AD61" i="12"/>
  <c r="AD62" i="12"/>
  <c r="K64" i="12"/>
  <c r="L64" i="12" s="1"/>
  <c r="AC67" i="12"/>
  <c r="AC68" i="12"/>
  <c r="AD69" i="12"/>
  <c r="AU77" i="12"/>
  <c r="K81" i="12"/>
  <c r="L81" i="12" s="1"/>
  <c r="AV81" i="12"/>
  <c r="AU82" i="12"/>
  <c r="K93" i="12"/>
  <c r="L93" i="12" s="1"/>
  <c r="AV93" i="12"/>
  <c r="AU95" i="12"/>
  <c r="AU97" i="12"/>
  <c r="AU99" i="12"/>
  <c r="K74" i="13"/>
  <c r="L74" i="13" s="1"/>
  <c r="AV74" i="13"/>
  <c r="AU75" i="13"/>
  <c r="AV78" i="13"/>
  <c r="AU79" i="13"/>
  <c r="K84" i="13"/>
  <c r="L84" i="13" s="1"/>
  <c r="AU84" i="13"/>
  <c r="AV92" i="13"/>
  <c r="K27" i="14"/>
  <c r="L27" i="14" s="1"/>
  <c r="AR32" i="14"/>
  <c r="AR34" i="14"/>
  <c r="AR36" i="14"/>
  <c r="K38" i="14"/>
  <c r="L38" i="14" s="1"/>
  <c r="AC59" i="14"/>
  <c r="AC60" i="14"/>
  <c r="AD61" i="14"/>
  <c r="AD62" i="14"/>
  <c r="K64" i="14"/>
  <c r="L64" i="14" s="1"/>
  <c r="AC67" i="14"/>
  <c r="AC68" i="14"/>
  <c r="AD69" i="14"/>
  <c r="K76" i="14"/>
  <c r="L76" i="14" s="1"/>
  <c r="AU77" i="14"/>
  <c r="K81" i="14"/>
  <c r="L81" i="14" s="1"/>
  <c r="AU82" i="14"/>
  <c r="K93" i="14"/>
  <c r="L93" i="14" s="1"/>
  <c r="AS47" i="15"/>
  <c r="K64" i="15"/>
  <c r="L64" i="15" s="1"/>
  <c r="R91" i="15"/>
  <c r="R67" i="16"/>
  <c r="R68" i="16"/>
  <c r="R69" i="16"/>
  <c r="R84" i="16"/>
  <c r="AR52" i="17"/>
  <c r="K52" i="17"/>
  <c r="L52" i="17" s="1"/>
  <c r="AR47" i="17"/>
  <c r="AR43" i="17"/>
  <c r="K42" i="17"/>
  <c r="L42" i="17" s="1"/>
  <c r="K51" i="17"/>
  <c r="L51" i="17" s="1"/>
  <c r="AR46" i="17"/>
  <c r="K46" i="17"/>
  <c r="L46" i="17" s="1"/>
  <c r="AR42" i="17"/>
  <c r="AR51" i="17"/>
  <c r="K50" i="17"/>
  <c r="L50" i="17" s="1"/>
  <c r="K45" i="17"/>
  <c r="L45" i="17" s="1"/>
  <c r="AR50" i="17"/>
  <c r="K49" i="17"/>
  <c r="L49" i="17" s="1"/>
  <c r="AR45" i="17"/>
  <c r="K44" i="17"/>
  <c r="L44" i="17" s="1"/>
  <c r="K53" i="17"/>
  <c r="L53" i="17" s="1"/>
  <c r="AR49" i="17"/>
  <c r="K48" i="17"/>
  <c r="L48" i="17" s="1"/>
  <c r="AR44" i="17"/>
  <c r="AC59" i="17"/>
  <c r="AS38" i="18"/>
  <c r="AS27" i="18"/>
  <c r="AS36" i="18"/>
  <c r="AS34" i="18"/>
  <c r="AS32" i="18"/>
  <c r="AS30" i="18"/>
  <c r="AS37" i="18"/>
  <c r="AS28" i="18"/>
  <c r="AS35" i="18"/>
  <c r="AS33" i="18"/>
  <c r="AS31" i="18"/>
  <c r="R68" i="18"/>
  <c r="R69" i="18"/>
  <c r="R70" i="18"/>
  <c r="AC69" i="19"/>
  <c r="K65" i="19"/>
  <c r="L65" i="19" s="1"/>
  <c r="AC62" i="19"/>
  <c r="AC61" i="19"/>
  <c r="K66" i="19"/>
  <c r="L66" i="19" s="1"/>
  <c r="AC63" i="19"/>
  <c r="K58" i="19"/>
  <c r="L58" i="19" s="1"/>
  <c r="K67" i="19"/>
  <c r="L67" i="19" s="1"/>
  <c r="AC64" i="19"/>
  <c r="K60" i="19"/>
  <c r="L60" i="19" s="1"/>
  <c r="K59" i="19"/>
  <c r="L59" i="19" s="1"/>
  <c r="K69" i="19"/>
  <c r="L69" i="19" s="1"/>
  <c r="K68" i="19"/>
  <c r="L68" i="19" s="1"/>
  <c r="AC65" i="19"/>
  <c r="K61" i="19"/>
  <c r="L61" i="19" s="1"/>
  <c r="AC66" i="19"/>
  <c r="K63" i="19"/>
  <c r="L63" i="19" s="1"/>
  <c r="K62" i="19"/>
  <c r="L62" i="19" s="1"/>
  <c r="AC58" i="19"/>
  <c r="AC68" i="19"/>
  <c r="AC67" i="19"/>
  <c r="K64" i="19"/>
  <c r="L64" i="19" s="1"/>
  <c r="AC60" i="19"/>
  <c r="AC59" i="19"/>
  <c r="K75" i="11"/>
  <c r="L75" i="11" s="1"/>
  <c r="AV75" i="11"/>
  <c r="K79" i="11"/>
  <c r="L79" i="11" s="1"/>
  <c r="AV79" i="11"/>
  <c r="AU80" i="11"/>
  <c r="AV84" i="11"/>
  <c r="AU85" i="11"/>
  <c r="AU91" i="11"/>
  <c r="AV94" i="11"/>
  <c r="K96" i="11"/>
  <c r="L96" i="11" s="1"/>
  <c r="AV96" i="11"/>
  <c r="K98" i="11"/>
  <c r="L98" i="11" s="1"/>
  <c r="AV98" i="11"/>
  <c r="K100" i="11"/>
  <c r="L100" i="11" s="1"/>
  <c r="AR27" i="12"/>
  <c r="K29" i="12"/>
  <c r="L29" i="12" s="1"/>
  <c r="K31" i="12"/>
  <c r="L31" i="12" s="1"/>
  <c r="AR38" i="12"/>
  <c r="AC58" i="12"/>
  <c r="AD59" i="12"/>
  <c r="AD60" i="12"/>
  <c r="K62" i="12"/>
  <c r="L62" i="12" s="1"/>
  <c r="K63" i="12"/>
  <c r="L63" i="12" s="1"/>
  <c r="AD67" i="12"/>
  <c r="K77" i="12"/>
  <c r="L77" i="12" s="1"/>
  <c r="AV77" i="12"/>
  <c r="K82" i="12"/>
  <c r="L82" i="12" s="1"/>
  <c r="AV82" i="12"/>
  <c r="AU90" i="12"/>
  <c r="K95" i="12"/>
  <c r="L95" i="12" s="1"/>
  <c r="AV95" i="12"/>
  <c r="K97" i="12"/>
  <c r="L97" i="12" s="1"/>
  <c r="AV97" i="12"/>
  <c r="K99" i="12"/>
  <c r="L99" i="12" s="1"/>
  <c r="K75" i="13"/>
  <c r="L75" i="13" s="1"/>
  <c r="AV75" i="13"/>
  <c r="K79" i="13"/>
  <c r="L79" i="13" s="1"/>
  <c r="AV79" i="13"/>
  <c r="AU80" i="13"/>
  <c r="AV84" i="13"/>
  <c r="AU85" i="13"/>
  <c r="AU91" i="13"/>
  <c r="AV94" i="13"/>
  <c r="K96" i="13"/>
  <c r="L96" i="13" s="1"/>
  <c r="AV96" i="13"/>
  <c r="K98" i="13"/>
  <c r="L98" i="13" s="1"/>
  <c r="K100" i="13"/>
  <c r="L100" i="13" s="1"/>
  <c r="AR27" i="14"/>
  <c r="K29" i="14"/>
  <c r="L29" i="14" s="1"/>
  <c r="K31" i="14"/>
  <c r="L31" i="14" s="1"/>
  <c r="AR38" i="14"/>
  <c r="AC58" i="14"/>
  <c r="AD59" i="14"/>
  <c r="AD60" i="14"/>
  <c r="K62" i="14"/>
  <c r="L62" i="14" s="1"/>
  <c r="K63" i="14"/>
  <c r="L63" i="14" s="1"/>
  <c r="AD67" i="14"/>
  <c r="AV99" i="14"/>
  <c r="AV97" i="14"/>
  <c r="AV100" i="14"/>
  <c r="AV98" i="14"/>
  <c r="AV96" i="14"/>
  <c r="K77" i="14"/>
  <c r="L77" i="14" s="1"/>
  <c r="AV77" i="14"/>
  <c r="K82" i="14"/>
  <c r="L82" i="14" s="1"/>
  <c r="AV82" i="14"/>
  <c r="AU90" i="14"/>
  <c r="K95" i="14"/>
  <c r="L95" i="14" s="1"/>
  <c r="AU98" i="14"/>
  <c r="AS43" i="15"/>
  <c r="AS52" i="15"/>
  <c r="AC59" i="15"/>
  <c r="AS38" i="16"/>
  <c r="AS27" i="16"/>
  <c r="AS36" i="16"/>
  <c r="AS34" i="16"/>
  <c r="AS32" i="16"/>
  <c r="AS30" i="16"/>
  <c r="AS37" i="16"/>
  <c r="AS28" i="16"/>
  <c r="AS35" i="16"/>
  <c r="AS33" i="16"/>
  <c r="AS31" i="16"/>
  <c r="K45" i="16"/>
  <c r="L45" i="16" s="1"/>
  <c r="R74" i="16"/>
  <c r="O74" i="16"/>
  <c r="AS46" i="17"/>
  <c r="AS42" i="17"/>
  <c r="AS51" i="17"/>
  <c r="AS50" i="17"/>
  <c r="AS45" i="17"/>
  <c r="AS49" i="17"/>
  <c r="AS44" i="17"/>
  <c r="AS53" i="17"/>
  <c r="AS48" i="17"/>
  <c r="AR32" i="17"/>
  <c r="AS43" i="17"/>
  <c r="AS52" i="17"/>
  <c r="AC60" i="17"/>
  <c r="K64" i="17"/>
  <c r="L64" i="17" s="1"/>
  <c r="R76" i="17"/>
  <c r="R91" i="17"/>
  <c r="AR51" i="18"/>
  <c r="K50" i="18"/>
  <c r="L50" i="18" s="1"/>
  <c r="AR46" i="18"/>
  <c r="K45" i="18"/>
  <c r="L45" i="18" s="1"/>
  <c r="K54" i="18"/>
  <c r="L54" i="18" s="1"/>
  <c r="AR50" i="18"/>
  <c r="K49" i="18"/>
  <c r="L49" i="18" s="1"/>
  <c r="AR45" i="18"/>
  <c r="AR54" i="18"/>
  <c r="AR49" i="18"/>
  <c r="K48" i="18"/>
  <c r="L48" i="18" s="1"/>
  <c r="K44" i="18"/>
  <c r="L44" i="18" s="1"/>
  <c r="AR53" i="18"/>
  <c r="K53" i="18"/>
  <c r="L53" i="18" s="1"/>
  <c r="AR48" i="18"/>
  <c r="AR44" i="18"/>
  <c r="K43" i="18"/>
  <c r="L43" i="18" s="1"/>
  <c r="K52" i="18"/>
  <c r="L52" i="18" s="1"/>
  <c r="AR47" i="18"/>
  <c r="K47" i="18"/>
  <c r="L47" i="18" s="1"/>
  <c r="AR43" i="18"/>
  <c r="R28" i="18"/>
  <c r="R75" i="18"/>
  <c r="O75" i="18"/>
  <c r="P75" i="18" s="1"/>
  <c r="Q75" i="18" s="1"/>
  <c r="R91" i="18"/>
  <c r="O91" i="18"/>
  <c r="P91" i="18" s="1"/>
  <c r="Q91" i="18" s="1"/>
  <c r="R32" i="19"/>
  <c r="AU76" i="11"/>
  <c r="K80" i="11"/>
  <c r="L80" i="11" s="1"/>
  <c r="AU81" i="11"/>
  <c r="AR29" i="12"/>
  <c r="K33" i="12"/>
  <c r="L33" i="12" s="1"/>
  <c r="K35" i="12"/>
  <c r="L35" i="12" s="1"/>
  <c r="AU76" i="13"/>
  <c r="K80" i="13"/>
  <c r="L80" i="13" s="1"/>
  <c r="AU81" i="13"/>
  <c r="AR29" i="14"/>
  <c r="K33" i="14"/>
  <c r="L33" i="14" s="1"/>
  <c r="K35" i="14"/>
  <c r="L35" i="14" s="1"/>
  <c r="K36" i="15"/>
  <c r="L36" i="15" s="1"/>
  <c r="K34" i="15"/>
  <c r="L34" i="15" s="1"/>
  <c r="K32" i="15"/>
  <c r="L32" i="15" s="1"/>
  <c r="AR30" i="15"/>
  <c r="AR37" i="15"/>
  <c r="K30" i="15"/>
  <c r="L30" i="15" s="1"/>
  <c r="AR28" i="15"/>
  <c r="AR35" i="15"/>
  <c r="AR33" i="15"/>
  <c r="AR31" i="15"/>
  <c r="K28" i="15"/>
  <c r="L28" i="15" s="1"/>
  <c r="K37" i="15"/>
  <c r="L37" i="15" s="1"/>
  <c r="K35" i="15"/>
  <c r="L35" i="15" s="1"/>
  <c r="K33" i="15"/>
  <c r="L33" i="15" s="1"/>
  <c r="AR29" i="15"/>
  <c r="AR38" i="15"/>
  <c r="K31" i="15"/>
  <c r="L31" i="15" s="1"/>
  <c r="K29" i="15"/>
  <c r="L29" i="15" s="1"/>
  <c r="AR27" i="15"/>
  <c r="R47" i="15"/>
  <c r="R81" i="15"/>
  <c r="AR50" i="16"/>
  <c r="K49" i="16"/>
  <c r="L49" i="16" s="1"/>
  <c r="AR45" i="16"/>
  <c r="K44" i="16"/>
  <c r="L44" i="16" s="1"/>
  <c r="K53" i="16"/>
  <c r="L53" i="16" s="1"/>
  <c r="AR49" i="16"/>
  <c r="K48" i="16"/>
  <c r="L48" i="16" s="1"/>
  <c r="AR44" i="16"/>
  <c r="AR53" i="16"/>
  <c r="AR48" i="16"/>
  <c r="K47" i="16"/>
  <c r="L47" i="16" s="1"/>
  <c r="K43" i="16"/>
  <c r="L43" i="16" s="1"/>
  <c r="AR52" i="16"/>
  <c r="K52" i="16"/>
  <c r="L52" i="16" s="1"/>
  <c r="AR47" i="16"/>
  <c r="AR43" i="16"/>
  <c r="K42" i="16"/>
  <c r="L42" i="16" s="1"/>
  <c r="K51" i="16"/>
  <c r="L51" i="16" s="1"/>
  <c r="AR46" i="16"/>
  <c r="K46" i="16"/>
  <c r="L46" i="16" s="1"/>
  <c r="AR42" i="16"/>
  <c r="R28" i="16"/>
  <c r="R37" i="16"/>
  <c r="AS49" i="16"/>
  <c r="AS44" i="16"/>
  <c r="AS53" i="16"/>
  <c r="AS48" i="16"/>
  <c r="AS52" i="16"/>
  <c r="AS47" i="16"/>
  <c r="AS43" i="16"/>
  <c r="AS46" i="16"/>
  <c r="AS42" i="16"/>
  <c r="AS51" i="16"/>
  <c r="AR51" i="16"/>
  <c r="R76" i="16"/>
  <c r="R78" i="16"/>
  <c r="R101" i="16"/>
  <c r="R47" i="17"/>
  <c r="R84" i="18"/>
  <c r="AD60" i="15"/>
  <c r="AD67" i="15"/>
  <c r="AD68" i="15"/>
  <c r="K77" i="15"/>
  <c r="L77" i="15" s="1"/>
  <c r="AV77" i="15"/>
  <c r="K82" i="15"/>
  <c r="L82" i="15" s="1"/>
  <c r="AV82" i="15"/>
  <c r="AU83" i="15"/>
  <c r="AU90" i="15"/>
  <c r="K95" i="15"/>
  <c r="L95" i="15" s="1"/>
  <c r="AV95" i="15"/>
  <c r="K97" i="15"/>
  <c r="L97" i="15" s="1"/>
  <c r="AV97" i="15"/>
  <c r="K99" i="15"/>
  <c r="L99" i="15" s="1"/>
  <c r="AV99" i="15"/>
  <c r="AU101" i="15"/>
  <c r="AR28" i="16"/>
  <c r="K30" i="16"/>
  <c r="L30" i="16" s="1"/>
  <c r="AR37" i="16"/>
  <c r="K58" i="16"/>
  <c r="L58" i="16" s="1"/>
  <c r="AC63" i="16"/>
  <c r="AD64" i="16"/>
  <c r="K66" i="16"/>
  <c r="L66" i="16" s="1"/>
  <c r="AV79" i="16"/>
  <c r="AV84" i="16"/>
  <c r="AU85" i="16"/>
  <c r="AU91" i="16"/>
  <c r="AV94" i="16"/>
  <c r="K96" i="16"/>
  <c r="L96" i="16" s="1"/>
  <c r="AV96" i="16"/>
  <c r="K98" i="16"/>
  <c r="L98" i="16" s="1"/>
  <c r="AV98" i="16"/>
  <c r="K100" i="16"/>
  <c r="L100" i="16" s="1"/>
  <c r="AU100" i="16"/>
  <c r="AD67" i="17"/>
  <c r="AD68" i="17"/>
  <c r="K77" i="17"/>
  <c r="L77" i="17" s="1"/>
  <c r="AV77" i="17"/>
  <c r="K82" i="17"/>
  <c r="L82" i="17" s="1"/>
  <c r="AV82" i="17"/>
  <c r="AU83" i="17"/>
  <c r="AV95" i="17"/>
  <c r="AV97" i="17"/>
  <c r="AV99" i="17"/>
  <c r="AU101" i="17"/>
  <c r="AR28" i="18"/>
  <c r="K30" i="18"/>
  <c r="L30" i="18" s="1"/>
  <c r="AR37" i="18"/>
  <c r="AD65" i="18"/>
  <c r="AU102" i="18"/>
  <c r="K100" i="18"/>
  <c r="L100" i="18" s="1"/>
  <c r="K98" i="18"/>
  <c r="L98" i="18" s="1"/>
  <c r="AU100" i="18"/>
  <c r="AU98" i="18"/>
  <c r="AU96" i="18"/>
  <c r="AU94" i="18"/>
  <c r="AU101" i="18"/>
  <c r="K101" i="18"/>
  <c r="L101" i="18" s="1"/>
  <c r="K99" i="18"/>
  <c r="L99" i="18" s="1"/>
  <c r="AU92" i="18"/>
  <c r="K94" i="18"/>
  <c r="L94" i="18" s="1"/>
  <c r="K97" i="18"/>
  <c r="L97" i="18" s="1"/>
  <c r="AS43" i="19"/>
  <c r="R76" i="19"/>
  <c r="R85" i="19"/>
  <c r="R37" i="31"/>
  <c r="AS49" i="31"/>
  <c r="AS44" i="31"/>
  <c r="AS53" i="31"/>
  <c r="AS48" i="31"/>
  <c r="AS52" i="31"/>
  <c r="AS47" i="31"/>
  <c r="AS43" i="31"/>
  <c r="AS46" i="31"/>
  <c r="AS42" i="31"/>
  <c r="AS51" i="31"/>
  <c r="R67" i="31"/>
  <c r="R78" i="31"/>
  <c r="P90" i="31"/>
  <c r="Q90" i="31" s="1"/>
  <c r="R95" i="31"/>
  <c r="AS51" i="20"/>
  <c r="AS50" i="20"/>
  <c r="AS45" i="20"/>
  <c r="AS49" i="20"/>
  <c r="AS46" i="20"/>
  <c r="AS52" i="20"/>
  <c r="AS43" i="20"/>
  <c r="AS47" i="20"/>
  <c r="AS53" i="20"/>
  <c r="AS48" i="20"/>
  <c r="AS42" i="20"/>
  <c r="R63" i="20"/>
  <c r="R76" i="20"/>
  <c r="AD66" i="15"/>
  <c r="AU74" i="15"/>
  <c r="K78" i="15"/>
  <c r="L78" i="15" s="1"/>
  <c r="AU78" i="15"/>
  <c r="K83" i="15"/>
  <c r="L83" i="15" s="1"/>
  <c r="AV83" i="15"/>
  <c r="K90" i="15"/>
  <c r="L90" i="15" s="1"/>
  <c r="AV90" i="15"/>
  <c r="AU92" i="15"/>
  <c r="K101" i="15"/>
  <c r="L101" i="15" s="1"/>
  <c r="AV101" i="15"/>
  <c r="AR30" i="16"/>
  <c r="K32" i="16"/>
  <c r="L32" i="16" s="1"/>
  <c r="K34" i="16"/>
  <c r="L34" i="16" s="1"/>
  <c r="K36" i="16"/>
  <c r="L36" i="16" s="1"/>
  <c r="AC61" i="16"/>
  <c r="AC62" i="16"/>
  <c r="AD63" i="16"/>
  <c r="K65" i="16"/>
  <c r="L65" i="16" s="1"/>
  <c r="AC69" i="16"/>
  <c r="AU76" i="16"/>
  <c r="K80" i="16"/>
  <c r="L80" i="16" s="1"/>
  <c r="AV80" i="16"/>
  <c r="AU81" i="16"/>
  <c r="K85" i="16"/>
  <c r="L85" i="16" s="1"/>
  <c r="AV85" i="16"/>
  <c r="K91" i="16"/>
  <c r="L91" i="16" s="1"/>
  <c r="AV91" i="16"/>
  <c r="AU93" i="16"/>
  <c r="AV100" i="16"/>
  <c r="AD58" i="17"/>
  <c r="AD66" i="17"/>
  <c r="AU74" i="17"/>
  <c r="K78" i="17"/>
  <c r="L78" i="17" s="1"/>
  <c r="AU78" i="17"/>
  <c r="K83" i="17"/>
  <c r="L83" i="17" s="1"/>
  <c r="AV83" i="17"/>
  <c r="K90" i="17"/>
  <c r="L90" i="17" s="1"/>
  <c r="AV90" i="17"/>
  <c r="AU92" i="17"/>
  <c r="K101" i="17"/>
  <c r="L101" i="17" s="1"/>
  <c r="AV101" i="17"/>
  <c r="AR30" i="18"/>
  <c r="K32" i="18"/>
  <c r="L32" i="18" s="1"/>
  <c r="K34" i="18"/>
  <c r="L34" i="18" s="1"/>
  <c r="K36" i="18"/>
  <c r="L36" i="18" s="1"/>
  <c r="AC62" i="18"/>
  <c r="AC63" i="18"/>
  <c r="AD64" i="18"/>
  <c r="K66" i="18"/>
  <c r="L66" i="18" s="1"/>
  <c r="AC70" i="18"/>
  <c r="AU77" i="18"/>
  <c r="K81" i="18"/>
  <c r="L81" i="18" s="1"/>
  <c r="AU82" i="18"/>
  <c r="K86" i="18"/>
  <c r="L86" i="18" s="1"/>
  <c r="K92" i="18"/>
  <c r="L92" i="18" s="1"/>
  <c r="AV92" i="18"/>
  <c r="K95" i="18"/>
  <c r="L95" i="18" s="1"/>
  <c r="AU97" i="18"/>
  <c r="K36" i="19"/>
  <c r="L36" i="19" s="1"/>
  <c r="AR37" i="19"/>
  <c r="K30" i="19"/>
  <c r="L30" i="19" s="1"/>
  <c r="AR28" i="19"/>
  <c r="AR35" i="19"/>
  <c r="AR33" i="19"/>
  <c r="AR31" i="19"/>
  <c r="K28" i="19"/>
  <c r="L28" i="19" s="1"/>
  <c r="K37" i="19"/>
  <c r="L37" i="19" s="1"/>
  <c r="K35" i="19"/>
  <c r="L35" i="19" s="1"/>
  <c r="K33" i="19"/>
  <c r="L33" i="19" s="1"/>
  <c r="AR29" i="19"/>
  <c r="AR38" i="19"/>
  <c r="K31" i="19"/>
  <c r="L31" i="19" s="1"/>
  <c r="K29" i="19"/>
  <c r="L29" i="19" s="1"/>
  <c r="AR27" i="19"/>
  <c r="AR32" i="19"/>
  <c r="R47" i="19"/>
  <c r="R91" i="19"/>
  <c r="AS50" i="31"/>
  <c r="R65" i="31"/>
  <c r="R68" i="31"/>
  <c r="R90" i="31"/>
  <c r="R28" i="20"/>
  <c r="R47" i="20"/>
  <c r="R52" i="20"/>
  <c r="R65" i="20"/>
  <c r="AD65" i="15"/>
  <c r="K74" i="15"/>
  <c r="L74" i="15" s="1"/>
  <c r="AU75" i="15"/>
  <c r="AV78" i="15"/>
  <c r="AU79" i="15"/>
  <c r="K84" i="15"/>
  <c r="L84" i="15" s="1"/>
  <c r="AU84" i="15"/>
  <c r="K92" i="15"/>
  <c r="L92" i="15" s="1"/>
  <c r="AV92" i="15"/>
  <c r="K94" i="15"/>
  <c r="L94" i="15" s="1"/>
  <c r="AU94" i="15"/>
  <c r="AU96" i="15"/>
  <c r="AU98" i="15"/>
  <c r="K27" i="16"/>
  <c r="L27" i="16" s="1"/>
  <c r="AR32" i="16"/>
  <c r="AR34" i="16"/>
  <c r="AR36" i="16"/>
  <c r="K38" i="16"/>
  <c r="L38" i="16" s="1"/>
  <c r="AC59" i="16"/>
  <c r="AC60" i="16"/>
  <c r="AD61" i="16"/>
  <c r="AD62" i="16"/>
  <c r="K64" i="16"/>
  <c r="L64" i="16" s="1"/>
  <c r="AC67" i="16"/>
  <c r="AC68" i="16"/>
  <c r="AD69" i="16"/>
  <c r="K81" i="16"/>
  <c r="L81" i="16" s="1"/>
  <c r="AV81" i="16"/>
  <c r="AU82" i="16"/>
  <c r="K93" i="16"/>
  <c r="L93" i="16" s="1"/>
  <c r="AV93" i="16"/>
  <c r="AU95" i="16"/>
  <c r="AU97" i="16"/>
  <c r="AU99" i="16"/>
  <c r="AD65" i="17"/>
  <c r="K74" i="17"/>
  <c r="L74" i="17" s="1"/>
  <c r="AV74" i="17"/>
  <c r="AU75" i="17"/>
  <c r="AV78" i="17"/>
  <c r="AU79" i="17"/>
  <c r="K84" i="17"/>
  <c r="L84" i="17" s="1"/>
  <c r="AU84" i="17"/>
  <c r="K92" i="17"/>
  <c r="L92" i="17" s="1"/>
  <c r="AV92" i="17"/>
  <c r="K94" i="17"/>
  <c r="L94" i="17" s="1"/>
  <c r="AU94" i="17"/>
  <c r="AU96" i="17"/>
  <c r="AU98" i="17"/>
  <c r="K27" i="18"/>
  <c r="L27" i="18" s="1"/>
  <c r="AR32" i="18"/>
  <c r="AR34" i="18"/>
  <c r="AR36" i="18"/>
  <c r="K38" i="18"/>
  <c r="L38" i="18" s="1"/>
  <c r="AC60" i="18"/>
  <c r="AC61" i="18"/>
  <c r="AD62" i="18"/>
  <c r="AD63" i="18"/>
  <c r="K65" i="18"/>
  <c r="L65" i="18" s="1"/>
  <c r="AC68" i="18"/>
  <c r="AC69" i="18"/>
  <c r="AD70" i="18"/>
  <c r="K77" i="18"/>
  <c r="L77" i="18" s="1"/>
  <c r="AU78" i="18"/>
  <c r="K82" i="18"/>
  <c r="L82" i="18" s="1"/>
  <c r="AU83" i="18"/>
  <c r="K96" i="18"/>
  <c r="L96" i="18" s="1"/>
  <c r="K102" i="18"/>
  <c r="L102" i="18" s="1"/>
  <c r="AS37" i="19"/>
  <c r="AS35" i="19"/>
  <c r="AS33" i="19"/>
  <c r="AS31" i="19"/>
  <c r="AS29" i="19"/>
  <c r="AS38" i="19"/>
  <c r="AS27" i="19"/>
  <c r="AS36" i="19"/>
  <c r="AS34" i="19"/>
  <c r="AS32" i="19"/>
  <c r="AS28" i="19"/>
  <c r="AR36" i="19"/>
  <c r="K38" i="19"/>
  <c r="L38" i="19" s="1"/>
  <c r="R43" i="19"/>
  <c r="AS45" i="31"/>
  <c r="R69" i="31"/>
  <c r="R34" i="20"/>
  <c r="R32" i="20"/>
  <c r="AS44" i="20"/>
  <c r="R35" i="22"/>
  <c r="K75" i="15"/>
  <c r="L75" i="15" s="1"/>
  <c r="AV75" i="15"/>
  <c r="K79" i="15"/>
  <c r="L79" i="15" s="1"/>
  <c r="AV79" i="15"/>
  <c r="AU80" i="15"/>
  <c r="AV84" i="15"/>
  <c r="AU85" i="15"/>
  <c r="AU91" i="15"/>
  <c r="AV94" i="15"/>
  <c r="K96" i="15"/>
  <c r="L96" i="15" s="1"/>
  <c r="AV96" i="15"/>
  <c r="K98" i="15"/>
  <c r="L98" i="15" s="1"/>
  <c r="AV98" i="15"/>
  <c r="K100" i="15"/>
  <c r="L100" i="15" s="1"/>
  <c r="AR27" i="16"/>
  <c r="K29" i="16"/>
  <c r="L29" i="16" s="1"/>
  <c r="K31" i="16"/>
  <c r="L31" i="16" s="1"/>
  <c r="AR38" i="16"/>
  <c r="AC58" i="16"/>
  <c r="AD59" i="16"/>
  <c r="AD60" i="16"/>
  <c r="K62" i="16"/>
  <c r="L62" i="16" s="1"/>
  <c r="K63" i="16"/>
  <c r="L63" i="16" s="1"/>
  <c r="AD67" i="16"/>
  <c r="AV77" i="16"/>
  <c r="K82" i="16"/>
  <c r="L82" i="16" s="1"/>
  <c r="AV82" i="16"/>
  <c r="AU90" i="16"/>
  <c r="AX90" i="16" s="1"/>
  <c r="K95" i="16"/>
  <c r="L95" i="16" s="1"/>
  <c r="AV95" i="16"/>
  <c r="K97" i="16"/>
  <c r="L97" i="16" s="1"/>
  <c r="AV97" i="16"/>
  <c r="K99" i="16"/>
  <c r="L99" i="16" s="1"/>
  <c r="K75" i="17"/>
  <c r="L75" i="17" s="1"/>
  <c r="AV75" i="17"/>
  <c r="K79" i="17"/>
  <c r="L79" i="17" s="1"/>
  <c r="AV79" i="17"/>
  <c r="AU80" i="17"/>
  <c r="AV84" i="17"/>
  <c r="AU85" i="17"/>
  <c r="AU91" i="17"/>
  <c r="AV94" i="17"/>
  <c r="K96" i="17"/>
  <c r="L96" i="17" s="1"/>
  <c r="AV96" i="17"/>
  <c r="K98" i="17"/>
  <c r="L98" i="17" s="1"/>
  <c r="K100" i="17"/>
  <c r="L100" i="17" s="1"/>
  <c r="AR27" i="18"/>
  <c r="K29" i="18"/>
  <c r="L29" i="18" s="1"/>
  <c r="K31" i="18"/>
  <c r="L31" i="18" s="1"/>
  <c r="AR38" i="18"/>
  <c r="AC59" i="18"/>
  <c r="AD60" i="18"/>
  <c r="AD61" i="18"/>
  <c r="K63" i="18"/>
  <c r="L63" i="18" s="1"/>
  <c r="K64" i="18"/>
  <c r="L64" i="18" s="1"/>
  <c r="AD68" i="18"/>
  <c r="AV100" i="18"/>
  <c r="AV98" i="18"/>
  <c r="AV101" i="18"/>
  <c r="AV99" i="18"/>
  <c r="AV97" i="18"/>
  <c r="K78" i="18"/>
  <c r="L78" i="18" s="1"/>
  <c r="AV78" i="18"/>
  <c r="K83" i="18"/>
  <c r="L83" i="18" s="1"/>
  <c r="AV83" i="18"/>
  <c r="AU91" i="18"/>
  <c r="AR52" i="19"/>
  <c r="K52" i="19"/>
  <c r="L52" i="19" s="1"/>
  <c r="AR47" i="19"/>
  <c r="AR43" i="19"/>
  <c r="K42" i="19"/>
  <c r="L42" i="19" s="1"/>
  <c r="K51" i="19"/>
  <c r="L51" i="19" s="1"/>
  <c r="AR46" i="19"/>
  <c r="K46" i="19"/>
  <c r="L46" i="19" s="1"/>
  <c r="AR42" i="19"/>
  <c r="AR51" i="19"/>
  <c r="K50" i="19"/>
  <c r="L50" i="19" s="1"/>
  <c r="K45" i="19"/>
  <c r="L45" i="19" s="1"/>
  <c r="AR50" i="19"/>
  <c r="K49" i="19"/>
  <c r="L49" i="19" s="1"/>
  <c r="AR45" i="19"/>
  <c r="K44" i="19"/>
  <c r="L44" i="19" s="1"/>
  <c r="K53" i="19"/>
  <c r="L53" i="19" s="1"/>
  <c r="AR49" i="19"/>
  <c r="K48" i="19"/>
  <c r="L48" i="19" s="1"/>
  <c r="AR44" i="19"/>
  <c r="K27" i="19"/>
  <c r="L27" i="19" s="1"/>
  <c r="K34" i="19"/>
  <c r="L34" i="19" s="1"/>
  <c r="AS38" i="31"/>
  <c r="AS27" i="31"/>
  <c r="AS36" i="31"/>
  <c r="AS34" i="31"/>
  <c r="AS32" i="31"/>
  <c r="AS30" i="31"/>
  <c r="AS37" i="31"/>
  <c r="AS28" i="31"/>
  <c r="AS35" i="31"/>
  <c r="AS33" i="31"/>
  <c r="AS31" i="31"/>
  <c r="R59" i="31"/>
  <c r="O59" i="31"/>
  <c r="P59" i="31" s="1"/>
  <c r="Q59" i="31" s="1"/>
  <c r="S59" i="31" s="1"/>
  <c r="U59" i="31" s="1"/>
  <c r="AB59" i="31" s="1"/>
  <c r="R60" i="31"/>
  <c r="O60" i="31"/>
  <c r="P60" i="31" s="1"/>
  <c r="Q60" i="31" s="1"/>
  <c r="R61" i="31"/>
  <c r="O61" i="31"/>
  <c r="R74" i="31"/>
  <c r="O74" i="31"/>
  <c r="P74" i="31" s="1"/>
  <c r="Q74" i="31" s="1"/>
  <c r="S74" i="31" s="1"/>
  <c r="U74" i="31" s="1"/>
  <c r="AT74" i="31" s="1"/>
  <c r="AX74" i="31" s="1"/>
  <c r="R38" i="20"/>
  <c r="R82" i="20"/>
  <c r="AU76" i="15"/>
  <c r="K80" i="15"/>
  <c r="L80" i="15" s="1"/>
  <c r="AU81" i="15"/>
  <c r="AR29" i="16"/>
  <c r="K33" i="16"/>
  <c r="L33" i="16" s="1"/>
  <c r="K35" i="16"/>
  <c r="L35" i="16" s="1"/>
  <c r="AU76" i="17"/>
  <c r="K80" i="17"/>
  <c r="L80" i="17" s="1"/>
  <c r="AU81" i="17"/>
  <c r="AR29" i="18"/>
  <c r="K33" i="18"/>
  <c r="L33" i="18" s="1"/>
  <c r="K35" i="18"/>
  <c r="L35" i="18" s="1"/>
  <c r="AS46" i="19"/>
  <c r="AS42" i="19"/>
  <c r="AS51" i="19"/>
  <c r="AS50" i="19"/>
  <c r="AS45" i="19"/>
  <c r="AS49" i="19"/>
  <c r="AS44" i="19"/>
  <c r="AS53" i="19"/>
  <c r="AS48" i="19"/>
  <c r="R81" i="19"/>
  <c r="AR50" i="31"/>
  <c r="K49" i="31"/>
  <c r="L49" i="31" s="1"/>
  <c r="AR45" i="31"/>
  <c r="K44" i="31"/>
  <c r="L44" i="31" s="1"/>
  <c r="K53" i="31"/>
  <c r="L53" i="31" s="1"/>
  <c r="AR49" i="31"/>
  <c r="K48" i="31"/>
  <c r="L48" i="31" s="1"/>
  <c r="AR44" i="31"/>
  <c r="AR53" i="31"/>
  <c r="AR48" i="31"/>
  <c r="K47" i="31"/>
  <c r="L47" i="31" s="1"/>
  <c r="K43" i="31"/>
  <c r="L43" i="31" s="1"/>
  <c r="AR52" i="31"/>
  <c r="K52" i="31"/>
  <c r="L52" i="31" s="1"/>
  <c r="AR47" i="31"/>
  <c r="AR43" i="31"/>
  <c r="K42" i="31"/>
  <c r="L42" i="31" s="1"/>
  <c r="K51" i="31"/>
  <c r="L51" i="31" s="1"/>
  <c r="AR46" i="31"/>
  <c r="K46" i="31"/>
  <c r="L46" i="31" s="1"/>
  <c r="AR42" i="31"/>
  <c r="R28" i="31"/>
  <c r="K45" i="31"/>
  <c r="L45" i="31" s="1"/>
  <c r="AR51" i="31"/>
  <c r="P58" i="31"/>
  <c r="Q58" i="31" s="1"/>
  <c r="S58" i="31" s="1"/>
  <c r="U58" i="31" s="1"/>
  <c r="AB58" i="31" s="1"/>
  <c r="R91" i="31"/>
  <c r="O91" i="31"/>
  <c r="AD59" i="19"/>
  <c r="AD60" i="19"/>
  <c r="AD67" i="19"/>
  <c r="AD68" i="19"/>
  <c r="K77" i="19"/>
  <c r="L77" i="19" s="1"/>
  <c r="AV77" i="19"/>
  <c r="K82" i="19"/>
  <c r="L82" i="19" s="1"/>
  <c r="AV82" i="19"/>
  <c r="AU83" i="19"/>
  <c r="AU90" i="19"/>
  <c r="K95" i="19"/>
  <c r="L95" i="19" s="1"/>
  <c r="AV95" i="19"/>
  <c r="K97" i="19"/>
  <c r="L97" i="19" s="1"/>
  <c r="AV97" i="19"/>
  <c r="K99" i="19"/>
  <c r="L99" i="19" s="1"/>
  <c r="AV99" i="19"/>
  <c r="AU101" i="19"/>
  <c r="AR28" i="31"/>
  <c r="K30" i="31"/>
  <c r="L30" i="31" s="1"/>
  <c r="AR37" i="31"/>
  <c r="AD64" i="31"/>
  <c r="K66" i="31"/>
  <c r="L66" i="31" s="1"/>
  <c r="K75" i="31"/>
  <c r="L75" i="31" s="1"/>
  <c r="K79" i="31"/>
  <c r="L79" i="31" s="1"/>
  <c r="AU80" i="31"/>
  <c r="AU84" i="31"/>
  <c r="K85" i="31"/>
  <c r="L85" i="31" s="1"/>
  <c r="R94" i="31"/>
  <c r="AV100" i="31"/>
  <c r="P90" i="20"/>
  <c r="Q90" i="20" s="1"/>
  <c r="S90" i="20" s="1"/>
  <c r="U90" i="20" s="1"/>
  <c r="AD66" i="19"/>
  <c r="AU74" i="19"/>
  <c r="K78" i="19"/>
  <c r="L78" i="19" s="1"/>
  <c r="AU78" i="19"/>
  <c r="K83" i="19"/>
  <c r="L83" i="19" s="1"/>
  <c r="AV83" i="19"/>
  <c r="K90" i="19"/>
  <c r="L90" i="19" s="1"/>
  <c r="AV90" i="19"/>
  <c r="AU92" i="19"/>
  <c r="K101" i="19"/>
  <c r="L101" i="19" s="1"/>
  <c r="AV101" i="19"/>
  <c r="AR30" i="31"/>
  <c r="K32" i="31"/>
  <c r="L32" i="31" s="1"/>
  <c r="K34" i="31"/>
  <c r="L34" i="31" s="1"/>
  <c r="K36" i="31"/>
  <c r="L36" i="31" s="1"/>
  <c r="AD63" i="31"/>
  <c r="AC69" i="31"/>
  <c r="AU76" i="31"/>
  <c r="K80" i="31"/>
  <c r="L80" i="31" s="1"/>
  <c r="AU81" i="31"/>
  <c r="AU82" i="31"/>
  <c r="AU83" i="31"/>
  <c r="R92" i="31"/>
  <c r="AV92" i="31"/>
  <c r="AV93" i="31"/>
  <c r="AR37" i="20"/>
  <c r="AR35" i="20"/>
  <c r="AR33" i="20"/>
  <c r="AR31" i="20"/>
  <c r="AR38" i="20"/>
  <c r="AR32" i="20"/>
  <c r="K29" i="20"/>
  <c r="L29" i="20" s="1"/>
  <c r="AR27" i="20"/>
  <c r="K37" i="20"/>
  <c r="L37" i="20" s="1"/>
  <c r="K36" i="20"/>
  <c r="L36" i="20" s="1"/>
  <c r="K27" i="20"/>
  <c r="L27" i="20" s="1"/>
  <c r="AR36" i="20"/>
  <c r="AS37" i="20"/>
  <c r="K43" i="20"/>
  <c r="L43" i="20" s="1"/>
  <c r="R69" i="20"/>
  <c r="R83" i="20"/>
  <c r="AV85" i="20"/>
  <c r="R77" i="22"/>
  <c r="AD65" i="19"/>
  <c r="K74" i="19"/>
  <c r="L74" i="19" s="1"/>
  <c r="AU75" i="19"/>
  <c r="AV78" i="19"/>
  <c r="AU79" i="19"/>
  <c r="K84" i="19"/>
  <c r="L84" i="19" s="1"/>
  <c r="AU84" i="19"/>
  <c r="K92" i="19"/>
  <c r="L92" i="19" s="1"/>
  <c r="AV92" i="19"/>
  <c r="K94" i="19"/>
  <c r="L94" i="19" s="1"/>
  <c r="AU94" i="19"/>
  <c r="AU96" i="19"/>
  <c r="AU98" i="19"/>
  <c r="K27" i="31"/>
  <c r="L27" i="31" s="1"/>
  <c r="AR32" i="31"/>
  <c r="AR34" i="31"/>
  <c r="AR36" i="31"/>
  <c r="K38" i="31"/>
  <c r="L38" i="31" s="1"/>
  <c r="AC59" i="31"/>
  <c r="AF59" i="31" s="1"/>
  <c r="AC60" i="31"/>
  <c r="AD61" i="31"/>
  <c r="AD62" i="31"/>
  <c r="K64" i="31"/>
  <c r="L64" i="31" s="1"/>
  <c r="AC67" i="31"/>
  <c r="AC68" i="31"/>
  <c r="AD69" i="31"/>
  <c r="K76" i="31"/>
  <c r="L76" i="31" s="1"/>
  <c r="AU77" i="31"/>
  <c r="K81" i="31"/>
  <c r="L81" i="31" s="1"/>
  <c r="K84" i="31"/>
  <c r="L84" i="31" s="1"/>
  <c r="AV95" i="31"/>
  <c r="R97" i="31"/>
  <c r="AR28" i="20"/>
  <c r="K30" i="20"/>
  <c r="L30" i="20" s="1"/>
  <c r="K33" i="20"/>
  <c r="L33" i="20" s="1"/>
  <c r="AR34" i="20"/>
  <c r="K35" i="20"/>
  <c r="L35" i="20" s="1"/>
  <c r="AV93" i="20"/>
  <c r="AV98" i="20"/>
  <c r="AV96" i="20"/>
  <c r="AV94" i="20"/>
  <c r="AV84" i="20"/>
  <c r="AV79" i="20"/>
  <c r="AV75" i="20"/>
  <c r="AV92" i="20"/>
  <c r="AV78" i="20"/>
  <c r="AV74" i="20"/>
  <c r="AV101" i="20"/>
  <c r="AV97" i="20"/>
  <c r="AV90" i="20"/>
  <c r="AV83" i="20"/>
  <c r="AV81" i="20"/>
  <c r="AV100" i="20"/>
  <c r="AV91" i="20"/>
  <c r="AV82" i="20"/>
  <c r="AV76" i="20"/>
  <c r="AV99" i="20"/>
  <c r="AV77" i="20"/>
  <c r="AV80" i="20"/>
  <c r="R81" i="20"/>
  <c r="R95" i="20"/>
  <c r="AV95" i="20"/>
  <c r="AS29" i="21"/>
  <c r="AS38" i="21"/>
  <c r="AS36" i="21"/>
  <c r="AS34" i="21"/>
  <c r="AS32" i="21"/>
  <c r="AS30" i="21"/>
  <c r="AS35" i="21"/>
  <c r="AS31" i="21"/>
  <c r="AS28" i="21"/>
  <c r="AS27" i="21"/>
  <c r="AS37" i="21"/>
  <c r="AS33" i="21"/>
  <c r="R33" i="21"/>
  <c r="K38" i="22"/>
  <c r="L38" i="22" s="1"/>
  <c r="AR36" i="22"/>
  <c r="AR34" i="22"/>
  <c r="K36" i="22"/>
  <c r="L36" i="22" s="1"/>
  <c r="K34" i="22"/>
  <c r="L34" i="22" s="1"/>
  <c r="K32" i="22"/>
  <c r="L32" i="22" s="1"/>
  <c r="AR30" i="22"/>
  <c r="AR35" i="22"/>
  <c r="K33" i="22"/>
  <c r="L33" i="22" s="1"/>
  <c r="K27" i="22"/>
  <c r="L27" i="22" s="1"/>
  <c r="AR38" i="22"/>
  <c r="AR33" i="22"/>
  <c r="AR32" i="22"/>
  <c r="AR31" i="22"/>
  <c r="K30" i="22"/>
  <c r="L30" i="22" s="1"/>
  <c r="K31" i="22"/>
  <c r="L31" i="22" s="1"/>
  <c r="AR29" i="22"/>
  <c r="K29" i="22"/>
  <c r="L29" i="22" s="1"/>
  <c r="AR28" i="22"/>
  <c r="K28" i="22"/>
  <c r="L28" i="22" s="1"/>
  <c r="AR27" i="22"/>
  <c r="K37" i="22"/>
  <c r="L37" i="22" s="1"/>
  <c r="K75" i="19"/>
  <c r="L75" i="19" s="1"/>
  <c r="K79" i="19"/>
  <c r="L79" i="19" s="1"/>
  <c r="AV79" i="19"/>
  <c r="AU80" i="19"/>
  <c r="AV84" i="19"/>
  <c r="AU85" i="19"/>
  <c r="AU91" i="19"/>
  <c r="AV94" i="19"/>
  <c r="K96" i="19"/>
  <c r="L96" i="19" s="1"/>
  <c r="AV96" i="19"/>
  <c r="K98" i="19"/>
  <c r="L98" i="19" s="1"/>
  <c r="K100" i="19"/>
  <c r="L100" i="19" s="1"/>
  <c r="AR27" i="31"/>
  <c r="K29" i="31"/>
  <c r="L29" i="31" s="1"/>
  <c r="K31" i="31"/>
  <c r="L31" i="31" s="1"/>
  <c r="AR38" i="31"/>
  <c r="AC58" i="31"/>
  <c r="AF58" i="31" s="1"/>
  <c r="AD59" i="31"/>
  <c r="AD60" i="31"/>
  <c r="K62" i="31"/>
  <c r="L62" i="31" s="1"/>
  <c r="K63" i="31"/>
  <c r="L63" i="31" s="1"/>
  <c r="AD67" i="31"/>
  <c r="AV98" i="31"/>
  <c r="AV96" i="31"/>
  <c r="AV94" i="31"/>
  <c r="AV84" i="31"/>
  <c r="AV101" i="31"/>
  <c r="K77" i="31"/>
  <c r="L77" i="31" s="1"/>
  <c r="AV77" i="31"/>
  <c r="K82" i="31"/>
  <c r="L82" i="31" s="1"/>
  <c r="K83" i="31"/>
  <c r="L83" i="31" s="1"/>
  <c r="AR29" i="20"/>
  <c r="AR48" i="20"/>
  <c r="K49" i="20"/>
  <c r="L49" i="20" s="1"/>
  <c r="AR50" i="20"/>
  <c r="R78" i="20"/>
  <c r="R93" i="20"/>
  <c r="R99" i="20"/>
  <c r="AS37" i="22"/>
  <c r="AS28" i="22"/>
  <c r="AS38" i="22"/>
  <c r="AS33" i="22"/>
  <c r="AS32" i="22"/>
  <c r="AS31" i="22"/>
  <c r="AS29" i="22"/>
  <c r="AS30" i="22"/>
  <c r="AS36" i="22"/>
  <c r="AS27" i="22"/>
  <c r="AS34" i="22"/>
  <c r="AR37" i="22"/>
  <c r="AU76" i="19"/>
  <c r="K80" i="19"/>
  <c r="L80" i="19" s="1"/>
  <c r="AU81" i="19"/>
  <c r="AR29" i="31"/>
  <c r="K33" i="31"/>
  <c r="L33" i="31" s="1"/>
  <c r="K35" i="31"/>
  <c r="L35" i="31" s="1"/>
  <c r="K51" i="20"/>
  <c r="L51" i="20" s="1"/>
  <c r="AR46" i="20"/>
  <c r="K46" i="20"/>
  <c r="L46" i="20" s="1"/>
  <c r="AR42" i="20"/>
  <c r="AR51" i="20"/>
  <c r="K50" i="20"/>
  <c r="L50" i="20" s="1"/>
  <c r="K45" i="20"/>
  <c r="L45" i="20" s="1"/>
  <c r="K44" i="20"/>
  <c r="L44" i="20" s="1"/>
  <c r="K53" i="20"/>
  <c r="L53" i="20" s="1"/>
  <c r="AR49" i="20"/>
  <c r="K48" i="20"/>
  <c r="L48" i="20" s="1"/>
  <c r="AR52" i="20"/>
  <c r="AR45" i="20"/>
  <c r="AR43" i="20"/>
  <c r="AS35" i="20"/>
  <c r="AS33" i="20"/>
  <c r="AS31" i="20"/>
  <c r="AS29" i="20"/>
  <c r="AS36" i="20"/>
  <c r="AS28" i="20"/>
  <c r="K42" i="20"/>
  <c r="L42" i="20" s="1"/>
  <c r="AR44" i="20"/>
  <c r="AR47" i="20"/>
  <c r="R85" i="20"/>
  <c r="R97" i="20"/>
  <c r="K101" i="31"/>
  <c r="L101" i="31" s="1"/>
  <c r="AT90" i="20"/>
  <c r="BA90" i="20" s="1"/>
  <c r="AR51" i="21"/>
  <c r="K50" i="21"/>
  <c r="L50" i="21" s="1"/>
  <c r="K45" i="21"/>
  <c r="L45" i="21" s="1"/>
  <c r="AR50" i="21"/>
  <c r="K49" i="21"/>
  <c r="L49" i="21" s="1"/>
  <c r="AR45" i="21"/>
  <c r="K44" i="21"/>
  <c r="L44" i="21" s="1"/>
  <c r="K53" i="21"/>
  <c r="L53" i="21" s="1"/>
  <c r="AR49" i="21"/>
  <c r="K48" i="21"/>
  <c r="L48" i="21" s="1"/>
  <c r="AR44" i="21"/>
  <c r="AR53" i="21"/>
  <c r="AR48" i="21"/>
  <c r="K47" i="21"/>
  <c r="L47" i="21" s="1"/>
  <c r="K43" i="21"/>
  <c r="L43" i="21" s="1"/>
  <c r="K51" i="21"/>
  <c r="L51" i="21" s="1"/>
  <c r="AR52" i="21"/>
  <c r="K52" i="21"/>
  <c r="L52" i="21" s="1"/>
  <c r="AR47" i="21"/>
  <c r="K36" i="21"/>
  <c r="L36" i="21" s="1"/>
  <c r="AR46" i="21"/>
  <c r="AD65" i="21"/>
  <c r="AD66" i="21"/>
  <c r="AD58" i="21"/>
  <c r="AD68" i="21"/>
  <c r="AD67" i="21"/>
  <c r="AD60" i="21"/>
  <c r="AD59" i="21"/>
  <c r="AD69" i="21"/>
  <c r="AD62" i="21"/>
  <c r="AD61" i="21"/>
  <c r="AD64" i="21"/>
  <c r="R91" i="20"/>
  <c r="AS50" i="21"/>
  <c r="AS45" i="21"/>
  <c r="AS49" i="21"/>
  <c r="AS44" i="21"/>
  <c r="AS53" i="21"/>
  <c r="AS48" i="21"/>
  <c r="AS52" i="21"/>
  <c r="AS47" i="21"/>
  <c r="AS43" i="21"/>
  <c r="AS51" i="21"/>
  <c r="AS46" i="21"/>
  <c r="AR28" i="21"/>
  <c r="K32" i="21"/>
  <c r="L32" i="21" s="1"/>
  <c r="AR43" i="21"/>
  <c r="K46" i="21"/>
  <c r="L46" i="21" s="1"/>
  <c r="R66" i="21"/>
  <c r="R67" i="21"/>
  <c r="R68" i="21"/>
  <c r="R78" i="22"/>
  <c r="AU91" i="31"/>
  <c r="K96" i="31"/>
  <c r="L96" i="31" s="1"/>
  <c r="K98" i="31"/>
  <c r="L98" i="31" s="1"/>
  <c r="K100" i="31"/>
  <c r="L100" i="31" s="1"/>
  <c r="K66" i="20"/>
  <c r="L66" i="20" s="1"/>
  <c r="AC63" i="20"/>
  <c r="K58" i="20"/>
  <c r="L58" i="20" s="1"/>
  <c r="K67" i="20"/>
  <c r="L67" i="20" s="1"/>
  <c r="AC64" i="20"/>
  <c r="K60" i="20"/>
  <c r="L60" i="20" s="1"/>
  <c r="K59" i="20"/>
  <c r="L59" i="20" s="1"/>
  <c r="K62" i="20"/>
  <c r="L62" i="20" s="1"/>
  <c r="AC62" i="20"/>
  <c r="K64" i="20"/>
  <c r="L64" i="20" s="1"/>
  <c r="AC65" i="20"/>
  <c r="AC66" i="20"/>
  <c r="AC67" i="20"/>
  <c r="AU85" i="20"/>
  <c r="AU80" i="20"/>
  <c r="K79" i="20"/>
  <c r="L79" i="20" s="1"/>
  <c r="K75" i="20"/>
  <c r="L75" i="20" s="1"/>
  <c r="AU84" i="20"/>
  <c r="K84" i="20"/>
  <c r="L84" i="20" s="1"/>
  <c r="AU79" i="20"/>
  <c r="AU75" i="20"/>
  <c r="K74" i="20"/>
  <c r="L74" i="20" s="1"/>
  <c r="K77" i="20"/>
  <c r="L77" i="20" s="1"/>
  <c r="AU78" i="20"/>
  <c r="K80" i="20"/>
  <c r="L80" i="20" s="1"/>
  <c r="O91" i="20"/>
  <c r="P91" i="20" s="1"/>
  <c r="Q91" i="20" s="1"/>
  <c r="S91" i="20" s="1"/>
  <c r="U91" i="20" s="1"/>
  <c r="AT91" i="20" s="1"/>
  <c r="K30" i="21"/>
  <c r="L30" i="21" s="1"/>
  <c r="AR42" i="21"/>
  <c r="R92" i="22"/>
  <c r="R91" i="24"/>
  <c r="R58" i="21"/>
  <c r="O58" i="21"/>
  <c r="R98" i="21"/>
  <c r="R67" i="22"/>
  <c r="R68" i="22"/>
  <c r="AR35" i="21"/>
  <c r="AR33" i="21"/>
  <c r="AR31" i="21"/>
  <c r="K28" i="21"/>
  <c r="L28" i="21" s="1"/>
  <c r="K37" i="21"/>
  <c r="L37" i="21" s="1"/>
  <c r="K35" i="21"/>
  <c r="L35" i="21" s="1"/>
  <c r="AR38" i="21"/>
  <c r="K31" i="21"/>
  <c r="L31" i="21" s="1"/>
  <c r="K29" i="21"/>
  <c r="L29" i="21" s="1"/>
  <c r="AR27" i="21"/>
  <c r="K38" i="21"/>
  <c r="L38" i="21" s="1"/>
  <c r="AR36" i="21"/>
  <c r="AR34" i="21"/>
  <c r="AR32" i="21"/>
  <c r="K27" i="21"/>
  <c r="L27" i="21" s="1"/>
  <c r="K34" i="21"/>
  <c r="L34" i="21" s="1"/>
  <c r="O42" i="21"/>
  <c r="P42" i="21" s="1"/>
  <c r="Q42" i="21" s="1"/>
  <c r="R42" i="21"/>
  <c r="R75" i="21"/>
  <c r="R60" i="22"/>
  <c r="O27" i="23"/>
  <c r="P27" i="23" s="1"/>
  <c r="Q27" i="23" s="1"/>
  <c r="R27" i="23"/>
  <c r="R69" i="21"/>
  <c r="AU98" i="21"/>
  <c r="AU96" i="21"/>
  <c r="AU94" i="21"/>
  <c r="K94" i="21"/>
  <c r="L94" i="21" s="1"/>
  <c r="K92" i="21"/>
  <c r="L92" i="21" s="1"/>
  <c r="K101" i="21"/>
  <c r="L101" i="21" s="1"/>
  <c r="AU92" i="21"/>
  <c r="K90" i="21"/>
  <c r="L90" i="21" s="1"/>
  <c r="AU101" i="21"/>
  <c r="K99" i="21"/>
  <c r="L99" i="21" s="1"/>
  <c r="K97" i="21"/>
  <c r="L97" i="21" s="1"/>
  <c r="K95" i="21"/>
  <c r="L95" i="21" s="1"/>
  <c r="AU90" i="21"/>
  <c r="AU99" i="21"/>
  <c r="AU97" i="21"/>
  <c r="AU95" i="21"/>
  <c r="K93" i="21"/>
  <c r="L93" i="21" s="1"/>
  <c r="K91" i="21"/>
  <c r="L91" i="21" s="1"/>
  <c r="K96" i="21"/>
  <c r="L96" i="21" s="1"/>
  <c r="K100" i="21"/>
  <c r="L100" i="21" s="1"/>
  <c r="AU100" i="21"/>
  <c r="AR53" i="22"/>
  <c r="AR48" i="22"/>
  <c r="K47" i="22"/>
  <c r="L47" i="22" s="1"/>
  <c r="K43" i="22"/>
  <c r="L43" i="22" s="1"/>
  <c r="AR52" i="22"/>
  <c r="K52" i="22"/>
  <c r="L52" i="22" s="1"/>
  <c r="AR47" i="22"/>
  <c r="AR43" i="22"/>
  <c r="K42" i="22"/>
  <c r="L42" i="22" s="1"/>
  <c r="K53" i="22"/>
  <c r="L53" i="22" s="1"/>
  <c r="K44" i="22"/>
  <c r="L44" i="22" s="1"/>
  <c r="AR51" i="22"/>
  <c r="K50" i="22"/>
  <c r="L50" i="22" s="1"/>
  <c r="K48" i="22"/>
  <c r="L48" i="22" s="1"/>
  <c r="AR46" i="22"/>
  <c r="K45" i="22"/>
  <c r="L45" i="22" s="1"/>
  <c r="K51" i="22"/>
  <c r="L51" i="22" s="1"/>
  <c r="AR49" i="22"/>
  <c r="AR42" i="22"/>
  <c r="P58" i="22"/>
  <c r="Q58" i="22" s="1"/>
  <c r="S58" i="22" s="1"/>
  <c r="U58" i="22" s="1"/>
  <c r="AB58" i="22" s="1"/>
  <c r="AF58" i="22" s="1"/>
  <c r="R59" i="22"/>
  <c r="R83" i="22"/>
  <c r="AS43" i="23"/>
  <c r="R33" i="25"/>
  <c r="R60" i="21"/>
  <c r="R65" i="21"/>
  <c r="AU84" i="21"/>
  <c r="K84" i="21"/>
  <c r="L84" i="21" s="1"/>
  <c r="AU79" i="21"/>
  <c r="AU75" i="21"/>
  <c r="K74" i="21"/>
  <c r="L74" i="21" s="1"/>
  <c r="K83" i="21"/>
  <c r="L83" i="21" s="1"/>
  <c r="AU78" i="21"/>
  <c r="K78" i="21"/>
  <c r="L78" i="21" s="1"/>
  <c r="AU74" i="21"/>
  <c r="AU83" i="21"/>
  <c r="K82" i="21"/>
  <c r="L82" i="21" s="1"/>
  <c r="K77" i="21"/>
  <c r="L77" i="21" s="1"/>
  <c r="AU82" i="21"/>
  <c r="K81" i="21"/>
  <c r="L81" i="21" s="1"/>
  <c r="AU77" i="21"/>
  <c r="K76" i="21"/>
  <c r="L76" i="21" s="1"/>
  <c r="K79" i="21"/>
  <c r="L79" i="21" s="1"/>
  <c r="R80" i="21"/>
  <c r="K46" i="22"/>
  <c r="L46" i="22" s="1"/>
  <c r="K49" i="22"/>
  <c r="L49" i="22" s="1"/>
  <c r="R66" i="22"/>
  <c r="O74" i="22"/>
  <c r="P74" i="22" s="1"/>
  <c r="Q74" i="22" s="1"/>
  <c r="S74" i="22" s="1"/>
  <c r="U74" i="22" s="1"/>
  <c r="AT74" i="22" s="1"/>
  <c r="R74" i="22"/>
  <c r="O90" i="22"/>
  <c r="P90" i="22" s="1"/>
  <c r="Q90" i="22" s="1"/>
  <c r="S90" i="22" s="1"/>
  <c r="U90" i="22" s="1"/>
  <c r="AT90" i="22" s="1"/>
  <c r="R96" i="22"/>
  <c r="AS46" i="23"/>
  <c r="AS42" i="23"/>
  <c r="AS51" i="23"/>
  <c r="AS50" i="23"/>
  <c r="AS45" i="23"/>
  <c r="AS49" i="23"/>
  <c r="AS44" i="23"/>
  <c r="R43" i="23"/>
  <c r="AS53" i="23"/>
  <c r="AS29" i="24"/>
  <c r="AS38" i="24"/>
  <c r="AS27" i="24"/>
  <c r="AS36" i="24"/>
  <c r="AS34" i="24"/>
  <c r="AS32" i="24"/>
  <c r="R27" i="24"/>
  <c r="AS33" i="24"/>
  <c r="AS37" i="24"/>
  <c r="R38" i="24"/>
  <c r="AS35" i="24"/>
  <c r="AS30" i="24"/>
  <c r="AS31" i="24"/>
  <c r="R36" i="24"/>
  <c r="R42" i="24"/>
  <c r="O42" i="24"/>
  <c r="P42" i="24" s="1"/>
  <c r="Q42" i="24" s="1"/>
  <c r="R67" i="25"/>
  <c r="AR38" i="26"/>
  <c r="K31" i="26"/>
  <c r="L31" i="26" s="1"/>
  <c r="K29" i="26"/>
  <c r="L29" i="26" s="1"/>
  <c r="AR27" i="26"/>
  <c r="K38" i="26"/>
  <c r="L38" i="26" s="1"/>
  <c r="AR36" i="26"/>
  <c r="AR34" i="26"/>
  <c r="AR32" i="26"/>
  <c r="K27" i="26"/>
  <c r="L27" i="26" s="1"/>
  <c r="K36" i="26"/>
  <c r="L36" i="26" s="1"/>
  <c r="K34" i="26"/>
  <c r="L34" i="26" s="1"/>
  <c r="K32" i="26"/>
  <c r="L32" i="26" s="1"/>
  <c r="AR30" i="26"/>
  <c r="AR37" i="26"/>
  <c r="K30" i="26"/>
  <c r="L30" i="26" s="1"/>
  <c r="AR28" i="26"/>
  <c r="K37" i="26"/>
  <c r="L37" i="26" s="1"/>
  <c r="K33" i="26"/>
  <c r="L33" i="26" s="1"/>
  <c r="AR31" i="26"/>
  <c r="AR33" i="26"/>
  <c r="AR29" i="26"/>
  <c r="AR35" i="26"/>
  <c r="K35" i="26"/>
  <c r="L35" i="26" s="1"/>
  <c r="K28" i="26"/>
  <c r="L28" i="26" s="1"/>
  <c r="R61" i="21"/>
  <c r="AU85" i="21"/>
  <c r="AS52" i="22"/>
  <c r="AS47" i="22"/>
  <c r="AS43" i="22"/>
  <c r="AS46" i="22"/>
  <c r="AS42" i="22"/>
  <c r="AS51" i="22"/>
  <c r="AS48" i="22"/>
  <c r="AS49" i="22"/>
  <c r="AS50" i="22"/>
  <c r="AS44" i="22"/>
  <c r="AR45" i="22"/>
  <c r="AR50" i="22"/>
  <c r="AX74" i="22"/>
  <c r="R65" i="25"/>
  <c r="R95" i="22"/>
  <c r="R30" i="23"/>
  <c r="R32" i="23"/>
  <c r="R38" i="23"/>
  <c r="R47" i="23"/>
  <c r="O75" i="22"/>
  <c r="P75" i="22" s="1"/>
  <c r="Q75" i="22" s="1"/>
  <c r="S75" i="22" s="1"/>
  <c r="U75" i="22" s="1"/>
  <c r="AT75" i="22" s="1"/>
  <c r="R75" i="22"/>
  <c r="R84" i="22"/>
  <c r="R94" i="22"/>
  <c r="R98" i="22"/>
  <c r="R83" i="23"/>
  <c r="R32" i="24"/>
  <c r="AD65" i="20"/>
  <c r="K92" i="20"/>
  <c r="L92" i="20" s="1"/>
  <c r="K94" i="20"/>
  <c r="L94" i="20" s="1"/>
  <c r="AU94" i="20"/>
  <c r="AU96" i="20"/>
  <c r="AU98" i="20"/>
  <c r="AC59" i="21"/>
  <c r="AC60" i="21"/>
  <c r="K64" i="21"/>
  <c r="L64" i="21" s="1"/>
  <c r="AC67" i="21"/>
  <c r="AC68" i="21"/>
  <c r="AV93" i="21"/>
  <c r="AD69" i="22"/>
  <c r="AD62" i="22"/>
  <c r="AD61" i="22"/>
  <c r="AD63" i="22"/>
  <c r="AV79" i="22"/>
  <c r="AV90" i="22"/>
  <c r="AV94" i="22"/>
  <c r="AV101" i="22"/>
  <c r="AR52" i="23"/>
  <c r="K52" i="23"/>
  <c r="L52" i="23" s="1"/>
  <c r="AR47" i="23"/>
  <c r="AR43" i="23"/>
  <c r="K42" i="23"/>
  <c r="L42" i="23" s="1"/>
  <c r="K51" i="23"/>
  <c r="L51" i="23" s="1"/>
  <c r="AR51" i="23"/>
  <c r="K50" i="23"/>
  <c r="L50" i="23" s="1"/>
  <c r="K45" i="23"/>
  <c r="L45" i="23" s="1"/>
  <c r="AR50" i="23"/>
  <c r="K49" i="23"/>
  <c r="L49" i="23" s="1"/>
  <c r="AR45" i="23"/>
  <c r="K44" i="23"/>
  <c r="L44" i="23" s="1"/>
  <c r="K51" i="24"/>
  <c r="L51" i="24" s="1"/>
  <c r="AR46" i="24"/>
  <c r="K46" i="24"/>
  <c r="L46" i="24" s="1"/>
  <c r="AR42" i="24"/>
  <c r="AR51" i="24"/>
  <c r="K50" i="24"/>
  <c r="L50" i="24" s="1"/>
  <c r="K45" i="24"/>
  <c r="L45" i="24" s="1"/>
  <c r="AR50" i="24"/>
  <c r="K49" i="24"/>
  <c r="L49" i="24" s="1"/>
  <c r="AR45" i="24"/>
  <c r="K44" i="24"/>
  <c r="L44" i="24" s="1"/>
  <c r="K53" i="24"/>
  <c r="L53" i="24" s="1"/>
  <c r="AR49" i="24"/>
  <c r="K48" i="24"/>
  <c r="L48" i="24" s="1"/>
  <c r="AR44" i="24"/>
  <c r="K43" i="24"/>
  <c r="L43" i="24" s="1"/>
  <c r="AR43" i="24"/>
  <c r="R30" i="24"/>
  <c r="AR53" i="24"/>
  <c r="AS51" i="25"/>
  <c r="AS49" i="25"/>
  <c r="AS44" i="25"/>
  <c r="AS53" i="25"/>
  <c r="AS48" i="25"/>
  <c r="AS47" i="25"/>
  <c r="AS46" i="25"/>
  <c r="AS43" i="25"/>
  <c r="AS42" i="25"/>
  <c r="AS52" i="25"/>
  <c r="AS50" i="25"/>
  <c r="AS45" i="25"/>
  <c r="AU91" i="20"/>
  <c r="K96" i="20"/>
  <c r="L96" i="20" s="1"/>
  <c r="K98" i="20"/>
  <c r="L98" i="20" s="1"/>
  <c r="K100" i="20"/>
  <c r="L100" i="20" s="1"/>
  <c r="AC58" i="21"/>
  <c r="K62" i="21"/>
  <c r="L62" i="21" s="1"/>
  <c r="K63" i="21"/>
  <c r="L63" i="21" s="1"/>
  <c r="AV77" i="21"/>
  <c r="AV82" i="21"/>
  <c r="AV95" i="21"/>
  <c r="AV97" i="21"/>
  <c r="AV75" i="22"/>
  <c r="AV84" i="22"/>
  <c r="AU99" i="22"/>
  <c r="AU97" i="22"/>
  <c r="AU95" i="22"/>
  <c r="K93" i="22"/>
  <c r="L93" i="22" s="1"/>
  <c r="AU93" i="22"/>
  <c r="K91" i="22"/>
  <c r="L91" i="22" s="1"/>
  <c r="K97" i="22"/>
  <c r="L97" i="22" s="1"/>
  <c r="AU98" i="22"/>
  <c r="K36" i="23"/>
  <c r="L36" i="23" s="1"/>
  <c r="K34" i="23"/>
  <c r="L34" i="23" s="1"/>
  <c r="AR35" i="23"/>
  <c r="AR33" i="23"/>
  <c r="AR31" i="23"/>
  <c r="K28" i="23"/>
  <c r="L28" i="23" s="1"/>
  <c r="K37" i="23"/>
  <c r="L37" i="23" s="1"/>
  <c r="K35" i="23"/>
  <c r="L35" i="23" s="1"/>
  <c r="K33" i="23"/>
  <c r="L33" i="23" s="1"/>
  <c r="AR29" i="23"/>
  <c r="AS28" i="23"/>
  <c r="AS31" i="23"/>
  <c r="AS34" i="23"/>
  <c r="AC68" i="23"/>
  <c r="AC67" i="23"/>
  <c r="K66" i="23"/>
  <c r="L66" i="23" s="1"/>
  <c r="AC63" i="23"/>
  <c r="K65" i="23"/>
  <c r="L65" i="23" s="1"/>
  <c r="AC64" i="23"/>
  <c r="AC62" i="23"/>
  <c r="AC61" i="23"/>
  <c r="K58" i="23"/>
  <c r="L58" i="23" s="1"/>
  <c r="AC69" i="23"/>
  <c r="K69" i="23"/>
  <c r="L69" i="23" s="1"/>
  <c r="K64" i="23"/>
  <c r="L64" i="23" s="1"/>
  <c r="K60" i="23"/>
  <c r="L60" i="23" s="1"/>
  <c r="K59" i="23"/>
  <c r="L59" i="23" s="1"/>
  <c r="K68" i="23"/>
  <c r="L68" i="23" s="1"/>
  <c r="K67" i="23"/>
  <c r="L67" i="23" s="1"/>
  <c r="K61" i="23"/>
  <c r="L61" i="23" s="1"/>
  <c r="AC59" i="23"/>
  <c r="K63" i="23"/>
  <c r="L63" i="23" s="1"/>
  <c r="O74" i="23"/>
  <c r="P74" i="23" s="1"/>
  <c r="Q74" i="23" s="1"/>
  <c r="S74" i="23" s="1"/>
  <c r="U74" i="23" s="1"/>
  <c r="AT74" i="23" s="1"/>
  <c r="R84" i="23"/>
  <c r="K47" i="24"/>
  <c r="L47" i="24" s="1"/>
  <c r="K52" i="24"/>
  <c r="L52" i="24" s="1"/>
  <c r="AS38" i="25"/>
  <c r="AS36" i="25"/>
  <c r="AS34" i="25"/>
  <c r="AS32" i="25"/>
  <c r="AS30" i="25"/>
  <c r="AS28" i="25"/>
  <c r="AS35" i="25"/>
  <c r="AS33" i="25"/>
  <c r="AS31" i="25"/>
  <c r="AS29" i="25"/>
  <c r="AS27" i="25"/>
  <c r="R35" i="25"/>
  <c r="R85" i="25"/>
  <c r="AS37" i="23"/>
  <c r="AS29" i="23"/>
  <c r="AS38" i="23"/>
  <c r="AS27" i="23"/>
  <c r="O90" i="23"/>
  <c r="R90" i="23"/>
  <c r="R99" i="23"/>
  <c r="R80" i="25"/>
  <c r="AV93" i="22"/>
  <c r="AV81" i="22"/>
  <c r="AV76" i="22"/>
  <c r="AV100" i="22"/>
  <c r="AV91" i="22"/>
  <c r="AV85" i="22"/>
  <c r="AV80" i="22"/>
  <c r="O76" i="22"/>
  <c r="P76" i="22" s="1"/>
  <c r="Q76" i="22" s="1"/>
  <c r="S76" i="22" s="1"/>
  <c r="U76" i="22" s="1"/>
  <c r="AT76" i="22" s="1"/>
  <c r="AV78" i="22"/>
  <c r="AV83" i="22"/>
  <c r="AV97" i="22"/>
  <c r="AS36" i="23"/>
  <c r="R77" i="23"/>
  <c r="R65" i="24"/>
  <c r="R81" i="24"/>
  <c r="AC61" i="22"/>
  <c r="AC62" i="22"/>
  <c r="K65" i="22"/>
  <c r="L65" i="22" s="1"/>
  <c r="AC69" i="22"/>
  <c r="AU76" i="22"/>
  <c r="K80" i="22"/>
  <c r="L80" i="22" s="1"/>
  <c r="AU81" i="22"/>
  <c r="AD58" i="23"/>
  <c r="AD66" i="23"/>
  <c r="AD67" i="23"/>
  <c r="AU82" i="23"/>
  <c r="K81" i="23"/>
  <c r="L81" i="23" s="1"/>
  <c r="AU77" i="23"/>
  <c r="K76" i="23"/>
  <c r="L76" i="23" s="1"/>
  <c r="K85" i="23"/>
  <c r="L85" i="23" s="1"/>
  <c r="AU81" i="23"/>
  <c r="K80" i="23"/>
  <c r="L80" i="23" s="1"/>
  <c r="AU85" i="23"/>
  <c r="AU80" i="23"/>
  <c r="K79" i="23"/>
  <c r="L79" i="23" s="1"/>
  <c r="K75" i="23"/>
  <c r="L75" i="23" s="1"/>
  <c r="AU74" i="23"/>
  <c r="AX74" i="23" s="1"/>
  <c r="AV93" i="23"/>
  <c r="AV81" i="23"/>
  <c r="AV76" i="23"/>
  <c r="AV100" i="23"/>
  <c r="AV91" i="23"/>
  <c r="AV85" i="23"/>
  <c r="AV80" i="23"/>
  <c r="AV98" i="23"/>
  <c r="AV96" i="23"/>
  <c r="AV94" i="23"/>
  <c r="AV84" i="23"/>
  <c r="AV79" i="23"/>
  <c r="AV75" i="23"/>
  <c r="AV78" i="23"/>
  <c r="AU79" i="23"/>
  <c r="AV90" i="23"/>
  <c r="R91" i="23"/>
  <c r="AS51" i="24"/>
  <c r="AS50" i="24"/>
  <c r="AS45" i="24"/>
  <c r="AS49" i="24"/>
  <c r="AS44" i="24"/>
  <c r="AS53" i="24"/>
  <c r="AS48" i="24"/>
  <c r="AS52" i="24"/>
  <c r="AC59" i="24"/>
  <c r="AU81" i="24"/>
  <c r="AU82" i="24"/>
  <c r="K85" i="24"/>
  <c r="L85" i="24" s="1"/>
  <c r="AR37" i="25"/>
  <c r="K37" i="25"/>
  <c r="L37" i="25" s="1"/>
  <c r="AR38" i="25"/>
  <c r="K31" i="25"/>
  <c r="L31" i="25" s="1"/>
  <c r="K29" i="25"/>
  <c r="L29" i="25" s="1"/>
  <c r="AR27" i="25"/>
  <c r="AR36" i="25"/>
  <c r="AR34" i="25"/>
  <c r="AR32" i="25"/>
  <c r="K27" i="25"/>
  <c r="L27" i="25" s="1"/>
  <c r="K36" i="25"/>
  <c r="L36" i="25" s="1"/>
  <c r="K34" i="25"/>
  <c r="L34" i="25" s="1"/>
  <c r="K32" i="25"/>
  <c r="L32" i="25" s="1"/>
  <c r="AR30" i="25"/>
  <c r="K30" i="25"/>
  <c r="L30" i="25" s="1"/>
  <c r="AR28" i="25"/>
  <c r="K28" i="25"/>
  <c r="L28" i="25" s="1"/>
  <c r="AR35" i="25"/>
  <c r="AC62" i="25"/>
  <c r="R84" i="25"/>
  <c r="R32" i="27"/>
  <c r="R34" i="27"/>
  <c r="R36" i="27"/>
  <c r="AC59" i="22"/>
  <c r="AC60" i="22"/>
  <c r="K64" i="22"/>
  <c r="L64" i="22" s="1"/>
  <c r="AC67" i="22"/>
  <c r="AD63" i="23"/>
  <c r="P27" i="24"/>
  <c r="Q27" i="24" s="1"/>
  <c r="S27" i="24" s="1"/>
  <c r="U27" i="24" s="1"/>
  <c r="AQ27" i="24" s="1"/>
  <c r="K66" i="24"/>
  <c r="L66" i="24" s="1"/>
  <c r="AC63" i="24"/>
  <c r="K58" i="24"/>
  <c r="L58" i="24" s="1"/>
  <c r="K67" i="24"/>
  <c r="L67" i="24" s="1"/>
  <c r="AC64" i="24"/>
  <c r="K60" i="24"/>
  <c r="L60" i="24" s="1"/>
  <c r="K59" i="24"/>
  <c r="L59" i="24" s="1"/>
  <c r="K69" i="24"/>
  <c r="L69" i="24" s="1"/>
  <c r="K68" i="24"/>
  <c r="L68" i="24" s="1"/>
  <c r="AC65" i="24"/>
  <c r="K61" i="24"/>
  <c r="L61" i="24" s="1"/>
  <c r="AC66" i="24"/>
  <c r="K63" i="24"/>
  <c r="L63" i="24" s="1"/>
  <c r="K62" i="24"/>
  <c r="L62" i="24" s="1"/>
  <c r="AC58" i="24"/>
  <c r="AU76" i="24"/>
  <c r="AU77" i="24"/>
  <c r="K80" i="24"/>
  <c r="L80" i="24" s="1"/>
  <c r="AR33" i="25"/>
  <c r="AS36" i="26"/>
  <c r="AS34" i="26"/>
  <c r="AS32" i="26"/>
  <c r="AS30" i="26"/>
  <c r="AS37" i="26"/>
  <c r="AS28" i="26"/>
  <c r="AS35" i="26"/>
  <c r="AS33" i="26"/>
  <c r="AS31" i="26"/>
  <c r="AS38" i="26"/>
  <c r="AS29" i="26"/>
  <c r="AS27" i="26"/>
  <c r="R45" i="26"/>
  <c r="R49" i="26"/>
  <c r="O74" i="26"/>
  <c r="P74" i="26" s="1"/>
  <c r="Q74" i="26" s="1"/>
  <c r="S74" i="26" s="1"/>
  <c r="U74" i="26" s="1"/>
  <c r="AT74" i="26" s="1"/>
  <c r="AX74" i="26" s="1"/>
  <c r="R74" i="26"/>
  <c r="R94" i="26"/>
  <c r="R65" i="27"/>
  <c r="AD69" i="23"/>
  <c r="AD64" i="23"/>
  <c r="R38" i="25"/>
  <c r="R81" i="25"/>
  <c r="R101" i="23"/>
  <c r="R34" i="24"/>
  <c r="AU85" i="24"/>
  <c r="AU80" i="24"/>
  <c r="K79" i="24"/>
  <c r="L79" i="24" s="1"/>
  <c r="K75" i="24"/>
  <c r="L75" i="24" s="1"/>
  <c r="AU84" i="24"/>
  <c r="K84" i="24"/>
  <c r="L84" i="24" s="1"/>
  <c r="AU79" i="24"/>
  <c r="AU75" i="24"/>
  <c r="K74" i="24"/>
  <c r="L74" i="24" s="1"/>
  <c r="K83" i="24"/>
  <c r="L83" i="24" s="1"/>
  <c r="AU78" i="24"/>
  <c r="K78" i="24"/>
  <c r="L78" i="24" s="1"/>
  <c r="AU74" i="24"/>
  <c r="AU83" i="24"/>
  <c r="K82" i="24"/>
  <c r="L82" i="24" s="1"/>
  <c r="K77" i="24"/>
  <c r="L77" i="24" s="1"/>
  <c r="R76" i="24"/>
  <c r="K51" i="25"/>
  <c r="L51" i="25" s="1"/>
  <c r="AR46" i="25"/>
  <c r="K46" i="25"/>
  <c r="L46" i="25" s="1"/>
  <c r="AR42" i="25"/>
  <c r="AR50" i="25"/>
  <c r="K49" i="25"/>
  <c r="L49" i="25" s="1"/>
  <c r="AR45" i="25"/>
  <c r="K44" i="25"/>
  <c r="L44" i="25" s="1"/>
  <c r="K53" i="25"/>
  <c r="L53" i="25" s="1"/>
  <c r="AR49" i="25"/>
  <c r="K48" i="25"/>
  <c r="L48" i="25" s="1"/>
  <c r="AR44" i="25"/>
  <c r="AR48" i="25"/>
  <c r="AR47" i="25"/>
  <c r="K47" i="25"/>
  <c r="L47" i="25" s="1"/>
  <c r="AR43" i="25"/>
  <c r="K43" i="25"/>
  <c r="L43" i="25" s="1"/>
  <c r="AR53" i="25"/>
  <c r="AR52" i="25"/>
  <c r="AR51" i="25"/>
  <c r="K50" i="25"/>
  <c r="L50" i="25" s="1"/>
  <c r="K45" i="25"/>
  <c r="L45" i="25" s="1"/>
  <c r="K42" i="25"/>
  <c r="L42" i="25" s="1"/>
  <c r="K52" i="25"/>
  <c r="L52" i="25" s="1"/>
  <c r="K66" i="25"/>
  <c r="L66" i="25" s="1"/>
  <c r="AC63" i="25"/>
  <c r="K58" i="25"/>
  <c r="L58" i="25" s="1"/>
  <c r="K69" i="25"/>
  <c r="L69" i="25" s="1"/>
  <c r="K68" i="25"/>
  <c r="L68" i="25" s="1"/>
  <c r="AC65" i="25"/>
  <c r="K61" i="25"/>
  <c r="L61" i="25" s="1"/>
  <c r="AC66" i="25"/>
  <c r="K63" i="25"/>
  <c r="L63" i="25" s="1"/>
  <c r="K62" i="25"/>
  <c r="L62" i="25" s="1"/>
  <c r="AC58" i="25"/>
  <c r="AC68" i="25"/>
  <c r="K60" i="25"/>
  <c r="L60" i="25" s="1"/>
  <c r="K59" i="25"/>
  <c r="L59" i="25" s="1"/>
  <c r="K64" i="25"/>
  <c r="L64" i="25" s="1"/>
  <c r="AC60" i="25"/>
  <c r="AC59" i="25"/>
  <c r="AC69" i="25"/>
  <c r="AC61" i="25"/>
  <c r="AC64" i="25"/>
  <c r="AS53" i="26"/>
  <c r="AS51" i="26"/>
  <c r="AS49" i="26"/>
  <c r="AS48" i="26"/>
  <c r="AS47" i="26"/>
  <c r="AS43" i="26"/>
  <c r="AS50" i="26"/>
  <c r="AS46" i="26"/>
  <c r="AS42" i="26"/>
  <c r="AS52" i="26"/>
  <c r="AS44" i="26"/>
  <c r="AS45" i="26"/>
  <c r="R67" i="26"/>
  <c r="AU91" i="23"/>
  <c r="K96" i="23"/>
  <c r="L96" i="23" s="1"/>
  <c r="K98" i="23"/>
  <c r="L98" i="23" s="1"/>
  <c r="K100" i="23"/>
  <c r="L100" i="23" s="1"/>
  <c r="AU100" i="23"/>
  <c r="AR27" i="24"/>
  <c r="K29" i="24"/>
  <c r="L29" i="24" s="1"/>
  <c r="K31" i="24"/>
  <c r="L31" i="24" s="1"/>
  <c r="AR38" i="24"/>
  <c r="AD59" i="24"/>
  <c r="AD60" i="24"/>
  <c r="AD67" i="24"/>
  <c r="AD68" i="24"/>
  <c r="AV77" i="24"/>
  <c r="AV82" i="24"/>
  <c r="AU90" i="24"/>
  <c r="K95" i="24"/>
  <c r="L95" i="24" s="1"/>
  <c r="AV95" i="24"/>
  <c r="K97" i="24"/>
  <c r="L97" i="24" s="1"/>
  <c r="AV97" i="24"/>
  <c r="K99" i="24"/>
  <c r="L99" i="24" s="1"/>
  <c r="AV99" i="24"/>
  <c r="AU101" i="24"/>
  <c r="AU85" i="25"/>
  <c r="AU80" i="25"/>
  <c r="K79" i="25"/>
  <c r="L79" i="25" s="1"/>
  <c r="K75" i="25"/>
  <c r="L75" i="25" s="1"/>
  <c r="K83" i="25"/>
  <c r="L83" i="25" s="1"/>
  <c r="AU78" i="25"/>
  <c r="K78" i="25"/>
  <c r="L78" i="25" s="1"/>
  <c r="AU74" i="25"/>
  <c r="AU83" i="25"/>
  <c r="K82" i="25"/>
  <c r="L82" i="25" s="1"/>
  <c r="K77" i="25"/>
  <c r="L77" i="25" s="1"/>
  <c r="AU82" i="25"/>
  <c r="O90" i="25"/>
  <c r="P90" i="25" s="1"/>
  <c r="Q90" i="25" s="1"/>
  <c r="S90" i="25" s="1"/>
  <c r="U90" i="25" s="1"/>
  <c r="AT90" i="25" s="1"/>
  <c r="R90" i="25"/>
  <c r="AR38" i="29"/>
  <c r="K36" i="29"/>
  <c r="L36" i="29" s="1"/>
  <c r="K34" i="29"/>
  <c r="L34" i="29" s="1"/>
  <c r="AR37" i="29"/>
  <c r="AR35" i="29"/>
  <c r="AR33" i="29"/>
  <c r="K27" i="29"/>
  <c r="L27" i="29" s="1"/>
  <c r="K30" i="29"/>
  <c r="L30" i="29" s="1"/>
  <c r="AR28" i="29"/>
  <c r="AR31" i="29"/>
  <c r="K28" i="29"/>
  <c r="L28" i="29" s="1"/>
  <c r="K37" i="29"/>
  <c r="L37" i="29" s="1"/>
  <c r="K32" i="29"/>
  <c r="L32" i="29" s="1"/>
  <c r="AR30" i="29"/>
  <c r="K29" i="29"/>
  <c r="L29" i="29" s="1"/>
  <c r="K31" i="29"/>
  <c r="L31" i="29" s="1"/>
  <c r="K38" i="29"/>
  <c r="L38" i="29" s="1"/>
  <c r="AR29" i="29"/>
  <c r="AR27" i="29"/>
  <c r="AR34" i="29"/>
  <c r="AR32" i="29"/>
  <c r="K33" i="29"/>
  <c r="L33" i="29" s="1"/>
  <c r="K35" i="29"/>
  <c r="L35" i="29" s="1"/>
  <c r="AR36" i="29"/>
  <c r="AR29" i="24"/>
  <c r="K33" i="24"/>
  <c r="L33" i="24" s="1"/>
  <c r="K35" i="24"/>
  <c r="L35" i="24" s="1"/>
  <c r="K37" i="24"/>
  <c r="L37" i="24" s="1"/>
  <c r="AD58" i="24"/>
  <c r="AD66" i="24"/>
  <c r="K90" i="24"/>
  <c r="L90" i="24" s="1"/>
  <c r="AU92" i="24"/>
  <c r="K101" i="24"/>
  <c r="L101" i="24" s="1"/>
  <c r="AV101" i="24"/>
  <c r="R91" i="25"/>
  <c r="O91" i="25"/>
  <c r="R78" i="26"/>
  <c r="R42" i="27"/>
  <c r="O42" i="27"/>
  <c r="P42" i="27" s="1"/>
  <c r="Q42" i="27" s="1"/>
  <c r="AC59" i="27"/>
  <c r="R95" i="27"/>
  <c r="AS36" i="29"/>
  <c r="AS34" i="29"/>
  <c r="AS37" i="29"/>
  <c r="AS35" i="29"/>
  <c r="AS33" i="29"/>
  <c r="AS32" i="29"/>
  <c r="AS30" i="29"/>
  <c r="AS31" i="29"/>
  <c r="AS29" i="29"/>
  <c r="AS28" i="29"/>
  <c r="AS27" i="29"/>
  <c r="AS38" i="29"/>
  <c r="R114" i="29"/>
  <c r="R66" i="30"/>
  <c r="R68" i="30"/>
  <c r="K93" i="23"/>
  <c r="L93" i="23" s="1"/>
  <c r="AU95" i="23"/>
  <c r="AU97" i="23"/>
  <c r="K28" i="24"/>
  <c r="L28" i="24" s="1"/>
  <c r="AR31" i="24"/>
  <c r="AR33" i="24"/>
  <c r="AD65" i="24"/>
  <c r="AV78" i="24"/>
  <c r="K92" i="24"/>
  <c r="L92" i="24" s="1"/>
  <c r="K94" i="24"/>
  <c r="L94" i="24" s="1"/>
  <c r="AU94" i="24"/>
  <c r="AU96" i="24"/>
  <c r="AU98" i="24"/>
  <c r="K74" i="25"/>
  <c r="L74" i="25" s="1"/>
  <c r="AU75" i="25"/>
  <c r="K53" i="26"/>
  <c r="L53" i="26" s="1"/>
  <c r="AR52" i="26"/>
  <c r="K52" i="26"/>
  <c r="L52" i="26" s="1"/>
  <c r="K51" i="26"/>
  <c r="L51" i="26" s="1"/>
  <c r="K50" i="26"/>
  <c r="L50" i="26" s="1"/>
  <c r="K48" i="26"/>
  <c r="L48" i="26" s="1"/>
  <c r="AR44" i="26"/>
  <c r="AR49" i="26"/>
  <c r="AR48" i="26"/>
  <c r="K47" i="26"/>
  <c r="L47" i="26" s="1"/>
  <c r="K43" i="26"/>
  <c r="L43" i="26" s="1"/>
  <c r="AR47" i="26"/>
  <c r="AR43" i="26"/>
  <c r="K42" i="26"/>
  <c r="L42" i="26" s="1"/>
  <c r="AR50" i="26"/>
  <c r="AR46" i="26"/>
  <c r="K46" i="26"/>
  <c r="L46" i="26" s="1"/>
  <c r="AR42" i="26"/>
  <c r="AR51" i="26"/>
  <c r="K44" i="26"/>
  <c r="L44" i="26" s="1"/>
  <c r="R90" i="26"/>
  <c r="O90" i="26"/>
  <c r="P90" i="26" s="1"/>
  <c r="Q90" i="26" s="1"/>
  <c r="S90" i="26" s="1"/>
  <c r="U90" i="26" s="1"/>
  <c r="AT90" i="26" s="1"/>
  <c r="AX90" i="26" s="1"/>
  <c r="R81" i="27"/>
  <c r="R115" i="27"/>
  <c r="AU91" i="24"/>
  <c r="K96" i="24"/>
  <c r="L96" i="24" s="1"/>
  <c r="K98" i="24"/>
  <c r="L98" i="24" s="1"/>
  <c r="K100" i="24"/>
  <c r="L100" i="24" s="1"/>
  <c r="K66" i="27"/>
  <c r="L66" i="27" s="1"/>
  <c r="AC63" i="27"/>
  <c r="K58" i="27"/>
  <c r="L58" i="27" s="1"/>
  <c r="K67" i="27"/>
  <c r="L67" i="27" s="1"/>
  <c r="AC64" i="27"/>
  <c r="K60" i="27"/>
  <c r="L60" i="27" s="1"/>
  <c r="K59" i="27"/>
  <c r="L59" i="27" s="1"/>
  <c r="K69" i="27"/>
  <c r="L69" i="27" s="1"/>
  <c r="K68" i="27"/>
  <c r="L68" i="27" s="1"/>
  <c r="AC65" i="27"/>
  <c r="K61" i="27"/>
  <c r="L61" i="27" s="1"/>
  <c r="AC66" i="27"/>
  <c r="K63" i="27"/>
  <c r="L63" i="27" s="1"/>
  <c r="K62" i="27"/>
  <c r="L62" i="27" s="1"/>
  <c r="AC58" i="27"/>
  <c r="AC69" i="27"/>
  <c r="AC68" i="27"/>
  <c r="AC61" i="27"/>
  <c r="AC60" i="27"/>
  <c r="AC67" i="27"/>
  <c r="K64" i="27"/>
  <c r="L64" i="27" s="1"/>
  <c r="AC62" i="27"/>
  <c r="R28" i="27"/>
  <c r="R80" i="27"/>
  <c r="R99" i="27"/>
  <c r="R64" i="26"/>
  <c r="R83" i="26"/>
  <c r="R97" i="27"/>
  <c r="R65" i="28"/>
  <c r="R68" i="26"/>
  <c r="R101" i="26"/>
  <c r="O27" i="27"/>
  <c r="P27" i="27" s="1"/>
  <c r="Q27" i="27" s="1"/>
  <c r="S27" i="27" s="1"/>
  <c r="U27" i="27" s="1"/>
  <c r="AQ27" i="27" s="1"/>
  <c r="R27" i="27"/>
  <c r="R76" i="27"/>
  <c r="R85" i="27"/>
  <c r="K51" i="28"/>
  <c r="L51" i="28" s="1"/>
  <c r="AR46" i="28"/>
  <c r="K46" i="28"/>
  <c r="L46" i="28" s="1"/>
  <c r="AR42" i="28"/>
  <c r="AR50" i="28"/>
  <c r="K49" i="28"/>
  <c r="L49" i="28" s="1"/>
  <c r="AR45" i="28"/>
  <c r="K44" i="28"/>
  <c r="L44" i="28" s="1"/>
  <c r="K53" i="28"/>
  <c r="L53" i="28" s="1"/>
  <c r="AR49" i="28"/>
  <c r="K48" i="28"/>
  <c r="L48" i="28" s="1"/>
  <c r="AR44" i="28"/>
  <c r="AR47" i="28"/>
  <c r="K47" i="28"/>
  <c r="L47" i="28" s="1"/>
  <c r="AR43" i="28"/>
  <c r="K43" i="28"/>
  <c r="L43" i="28" s="1"/>
  <c r="AR53" i="28"/>
  <c r="AR52" i="28"/>
  <c r="AR51" i="28"/>
  <c r="K50" i="28"/>
  <c r="L50" i="28" s="1"/>
  <c r="K45" i="28"/>
  <c r="L45" i="28" s="1"/>
  <c r="K42" i="28"/>
  <c r="L42" i="28" s="1"/>
  <c r="K52" i="28"/>
  <c r="L52" i="28" s="1"/>
  <c r="AR48" i="28"/>
  <c r="AD67" i="25"/>
  <c r="AD68" i="25"/>
  <c r="AV77" i="25"/>
  <c r="AV82" i="25"/>
  <c r="AV95" i="25"/>
  <c r="AV97" i="25"/>
  <c r="AV99" i="25"/>
  <c r="AU101" i="25"/>
  <c r="AC59" i="26"/>
  <c r="AC60" i="26"/>
  <c r="K61" i="26"/>
  <c r="L61" i="26" s="1"/>
  <c r="AS51" i="27"/>
  <c r="AS50" i="27"/>
  <c r="AS45" i="27"/>
  <c r="AS49" i="27"/>
  <c r="AS44" i="27"/>
  <c r="AS53" i="27"/>
  <c r="AS48" i="27"/>
  <c r="AD66" i="25"/>
  <c r="AV83" i="25"/>
  <c r="AV90" i="25"/>
  <c r="BA90" i="25" s="1"/>
  <c r="K101" i="25"/>
  <c r="L101" i="25" s="1"/>
  <c r="AV101" i="25"/>
  <c r="O91" i="26"/>
  <c r="P91" i="26" s="1"/>
  <c r="Q91" i="26" s="1"/>
  <c r="S91" i="26" s="1"/>
  <c r="U91" i="26" s="1"/>
  <c r="AT91" i="26" s="1"/>
  <c r="R91" i="26"/>
  <c r="AU85" i="27"/>
  <c r="AU80" i="27"/>
  <c r="K79" i="27"/>
  <c r="L79" i="27" s="1"/>
  <c r="K75" i="27"/>
  <c r="L75" i="27" s="1"/>
  <c r="AU84" i="27"/>
  <c r="K84" i="27"/>
  <c r="L84" i="27" s="1"/>
  <c r="AU79" i="27"/>
  <c r="AU75" i="27"/>
  <c r="K74" i="27"/>
  <c r="L74" i="27" s="1"/>
  <c r="K83" i="27"/>
  <c r="L83" i="27" s="1"/>
  <c r="AU78" i="27"/>
  <c r="K78" i="27"/>
  <c r="L78" i="27" s="1"/>
  <c r="AU74" i="27"/>
  <c r="AU83" i="27"/>
  <c r="K82" i="27"/>
  <c r="L82" i="27" s="1"/>
  <c r="K77" i="27"/>
  <c r="L77" i="27" s="1"/>
  <c r="R68" i="29"/>
  <c r="AC66" i="26"/>
  <c r="K63" i="26"/>
  <c r="L63" i="26" s="1"/>
  <c r="K62" i="26"/>
  <c r="L62" i="26" s="1"/>
  <c r="AC58" i="26"/>
  <c r="AC69" i="26"/>
  <c r="K65" i="26"/>
  <c r="L65" i="26" s="1"/>
  <c r="AC62" i="26"/>
  <c r="AC61" i="26"/>
  <c r="K66" i="26"/>
  <c r="L66" i="26" s="1"/>
  <c r="AC63" i="26"/>
  <c r="K58" i="26"/>
  <c r="L58" i="26" s="1"/>
  <c r="K59" i="26"/>
  <c r="L59" i="26" s="1"/>
  <c r="K60" i="26"/>
  <c r="L60" i="26" s="1"/>
  <c r="AC65" i="26"/>
  <c r="AS35" i="27"/>
  <c r="AS33" i="27"/>
  <c r="AS31" i="27"/>
  <c r="AS38" i="27"/>
  <c r="AS27" i="27"/>
  <c r="AU27" i="27" s="1"/>
  <c r="AS36" i="27"/>
  <c r="AS34" i="27"/>
  <c r="AS32" i="27"/>
  <c r="AS28" i="27"/>
  <c r="AS29" i="27"/>
  <c r="R38" i="27"/>
  <c r="R91" i="27"/>
  <c r="O91" i="27"/>
  <c r="R101" i="27"/>
  <c r="R109" i="27"/>
  <c r="R114" i="27"/>
  <c r="R38" i="28"/>
  <c r="S27" i="28"/>
  <c r="U27" i="28" s="1"/>
  <c r="AQ27" i="28" s="1"/>
  <c r="R76" i="28"/>
  <c r="R80" i="28"/>
  <c r="R92" i="28"/>
  <c r="AV75" i="25"/>
  <c r="AV79" i="25"/>
  <c r="AV84" i="25"/>
  <c r="AU91" i="25"/>
  <c r="AV94" i="25"/>
  <c r="K96" i="25"/>
  <c r="L96" i="25" s="1"/>
  <c r="AV96" i="25"/>
  <c r="K98" i="25"/>
  <c r="L98" i="25" s="1"/>
  <c r="K100" i="25"/>
  <c r="L100" i="25" s="1"/>
  <c r="AC68" i="26"/>
  <c r="K69" i="26"/>
  <c r="L69" i="26" s="1"/>
  <c r="K51" i="27"/>
  <c r="L51" i="27" s="1"/>
  <c r="AR46" i="27"/>
  <c r="K46" i="27"/>
  <c r="L46" i="27" s="1"/>
  <c r="AR42" i="27"/>
  <c r="AR51" i="27"/>
  <c r="K50" i="27"/>
  <c r="L50" i="27" s="1"/>
  <c r="AR50" i="27"/>
  <c r="K49" i="27"/>
  <c r="L49" i="27" s="1"/>
  <c r="AR45" i="27"/>
  <c r="K44" i="27"/>
  <c r="L44" i="27" s="1"/>
  <c r="K53" i="27"/>
  <c r="L53" i="27" s="1"/>
  <c r="AR49" i="27"/>
  <c r="K48" i="27"/>
  <c r="L48" i="27" s="1"/>
  <c r="AR44" i="27"/>
  <c r="K43" i="27"/>
  <c r="L43" i="27" s="1"/>
  <c r="AR43" i="27"/>
  <c r="K47" i="27"/>
  <c r="L47" i="27" s="1"/>
  <c r="AS47" i="27"/>
  <c r="K52" i="27"/>
  <c r="L52" i="27" s="1"/>
  <c r="AR52" i="27"/>
  <c r="AS35" i="28"/>
  <c r="AS33" i="28"/>
  <c r="AS31" i="28"/>
  <c r="AS38" i="28"/>
  <c r="AS27" i="28"/>
  <c r="AS36" i="28"/>
  <c r="AS34" i="28"/>
  <c r="AS32" i="28"/>
  <c r="AS29" i="28"/>
  <c r="AS28" i="28"/>
  <c r="R27" i="28"/>
  <c r="AS37" i="28"/>
  <c r="R64" i="28"/>
  <c r="AD64" i="26"/>
  <c r="K75" i="26"/>
  <c r="L75" i="26" s="1"/>
  <c r="AV75" i="26"/>
  <c r="K79" i="26"/>
  <c r="L79" i="26" s="1"/>
  <c r="AV79" i="26"/>
  <c r="AU80" i="26"/>
  <c r="AV84" i="26"/>
  <c r="AU85" i="26"/>
  <c r="AU91" i="26"/>
  <c r="AV94" i="26"/>
  <c r="K96" i="26"/>
  <c r="L96" i="26" s="1"/>
  <c r="AV96" i="26"/>
  <c r="K98" i="26"/>
  <c r="L98" i="26" s="1"/>
  <c r="AV98" i="26"/>
  <c r="K100" i="26"/>
  <c r="L100" i="26" s="1"/>
  <c r="AU100" i="26"/>
  <c r="AR27" i="27"/>
  <c r="K29" i="27"/>
  <c r="L29" i="27" s="1"/>
  <c r="K31" i="27"/>
  <c r="L31" i="27" s="1"/>
  <c r="AR38" i="27"/>
  <c r="AD59" i="27"/>
  <c r="AD60" i="27"/>
  <c r="AD67" i="27"/>
  <c r="AD68" i="27"/>
  <c r="AV98" i="27"/>
  <c r="AV96" i="27"/>
  <c r="AV77" i="27"/>
  <c r="AV82" i="27"/>
  <c r="R90" i="27"/>
  <c r="S90" i="27" s="1"/>
  <c r="U90" i="27" s="1"/>
  <c r="AT90" i="27" s="1"/>
  <c r="AX90" i="27" s="1"/>
  <c r="AU90" i="27"/>
  <c r="AV95" i="27"/>
  <c r="K28" i="28"/>
  <c r="L28" i="28" s="1"/>
  <c r="AR31" i="28"/>
  <c r="K32" i="28"/>
  <c r="L32" i="28" s="1"/>
  <c r="AR33" i="28"/>
  <c r="K34" i="28"/>
  <c r="L34" i="28" s="1"/>
  <c r="AR35" i="28"/>
  <c r="K36" i="28"/>
  <c r="L36" i="28" s="1"/>
  <c r="AS51" i="28"/>
  <c r="AS49" i="28"/>
  <c r="AS44" i="28"/>
  <c r="AS53" i="28"/>
  <c r="AS48" i="28"/>
  <c r="K66" i="28"/>
  <c r="L66" i="28" s="1"/>
  <c r="AC63" i="28"/>
  <c r="K58" i="28"/>
  <c r="L58" i="28" s="1"/>
  <c r="K67" i="28"/>
  <c r="L67" i="28" s="1"/>
  <c r="AC64" i="28"/>
  <c r="K69" i="28"/>
  <c r="L69" i="28" s="1"/>
  <c r="K68" i="28"/>
  <c r="L68" i="28" s="1"/>
  <c r="AC65" i="28"/>
  <c r="K61" i="28"/>
  <c r="L61" i="28" s="1"/>
  <c r="AC66" i="28"/>
  <c r="K63" i="28"/>
  <c r="L63" i="28" s="1"/>
  <c r="K62" i="28"/>
  <c r="L62" i="28" s="1"/>
  <c r="AC58" i="28"/>
  <c r="AC62" i="28"/>
  <c r="R94" i="28"/>
  <c r="K115" i="28"/>
  <c r="L115" i="28" s="1"/>
  <c r="K105" i="28"/>
  <c r="L105" i="28" s="1"/>
  <c r="K113" i="28"/>
  <c r="L113" i="28" s="1"/>
  <c r="K108" i="28"/>
  <c r="L108" i="28" s="1"/>
  <c r="K112" i="28"/>
  <c r="L112" i="28" s="1"/>
  <c r="K107" i="28"/>
  <c r="L107" i="28" s="1"/>
  <c r="K114" i="28"/>
  <c r="L114" i="28" s="1"/>
  <c r="K110" i="28"/>
  <c r="L110" i="28" s="1"/>
  <c r="K109" i="28"/>
  <c r="L109" i="28" s="1"/>
  <c r="K106" i="28"/>
  <c r="L106" i="28" s="1"/>
  <c r="K111" i="28"/>
  <c r="L111" i="28" s="1"/>
  <c r="AU76" i="26"/>
  <c r="K80" i="26"/>
  <c r="L80" i="26" s="1"/>
  <c r="AV80" i="26"/>
  <c r="AU81" i="26"/>
  <c r="K85" i="26"/>
  <c r="L85" i="26" s="1"/>
  <c r="AV85" i="26"/>
  <c r="AV91" i="26"/>
  <c r="AU93" i="26"/>
  <c r="AV100" i="26"/>
  <c r="AR29" i="27"/>
  <c r="K33" i="27"/>
  <c r="L33" i="27" s="1"/>
  <c r="K35" i="27"/>
  <c r="L35" i="27" s="1"/>
  <c r="K37" i="27"/>
  <c r="L37" i="27" s="1"/>
  <c r="AV90" i="27"/>
  <c r="AC68" i="28"/>
  <c r="K83" i="28"/>
  <c r="L83" i="28" s="1"/>
  <c r="K85" i="28"/>
  <c r="L85" i="28" s="1"/>
  <c r="AU85" i="28"/>
  <c r="AU84" i="28"/>
  <c r="AU83" i="28"/>
  <c r="AU80" i="28"/>
  <c r="K79" i="28"/>
  <c r="L79" i="28" s="1"/>
  <c r="K75" i="28"/>
  <c r="L75" i="28" s="1"/>
  <c r="K84" i="28"/>
  <c r="L84" i="28" s="1"/>
  <c r="AU79" i="28"/>
  <c r="AU75" i="28"/>
  <c r="K74" i="28"/>
  <c r="L74" i="28" s="1"/>
  <c r="AU78" i="28"/>
  <c r="K78" i="28"/>
  <c r="L78" i="28" s="1"/>
  <c r="AU74" i="28"/>
  <c r="K82" i="28"/>
  <c r="L82" i="28" s="1"/>
  <c r="K77" i="28"/>
  <c r="L77" i="28" s="1"/>
  <c r="AT105" i="27"/>
  <c r="AX105" i="27" s="1"/>
  <c r="AD67" i="26"/>
  <c r="K77" i="26"/>
  <c r="L77" i="26" s="1"/>
  <c r="AV77" i="26"/>
  <c r="K82" i="26"/>
  <c r="L82" i="26" s="1"/>
  <c r="AV82" i="26"/>
  <c r="K95" i="26"/>
  <c r="L95" i="26" s="1"/>
  <c r="AV95" i="26"/>
  <c r="K97" i="26"/>
  <c r="L97" i="26" s="1"/>
  <c r="AV97" i="26"/>
  <c r="K99" i="26"/>
  <c r="L99" i="26" s="1"/>
  <c r="AR28" i="27"/>
  <c r="K30" i="27"/>
  <c r="L30" i="27" s="1"/>
  <c r="AV79" i="27"/>
  <c r="AV84" i="27"/>
  <c r="AU99" i="27"/>
  <c r="AU97" i="27"/>
  <c r="AU95" i="27"/>
  <c r="AU100" i="27"/>
  <c r="K100" i="27"/>
  <c r="L100" i="27" s="1"/>
  <c r="K98" i="27"/>
  <c r="L98" i="27" s="1"/>
  <c r="K96" i="27"/>
  <c r="L96" i="27" s="1"/>
  <c r="AU98" i="27"/>
  <c r="AU96" i="27"/>
  <c r="AU91" i="27"/>
  <c r="AV94" i="27"/>
  <c r="AV100" i="27"/>
  <c r="AR37" i="28"/>
  <c r="K30" i="28"/>
  <c r="L30" i="28" s="1"/>
  <c r="AR28" i="28"/>
  <c r="K37" i="28"/>
  <c r="L37" i="28" s="1"/>
  <c r="K35" i="28"/>
  <c r="L35" i="28" s="1"/>
  <c r="K33" i="28"/>
  <c r="L33" i="28" s="1"/>
  <c r="AR29" i="28"/>
  <c r="AR38" i="28"/>
  <c r="K31" i="28"/>
  <c r="L31" i="28" s="1"/>
  <c r="K29" i="28"/>
  <c r="L29" i="28" s="1"/>
  <c r="AR27" i="28"/>
  <c r="AS52" i="28"/>
  <c r="AC59" i="28"/>
  <c r="AC60" i="28"/>
  <c r="AC69" i="28"/>
  <c r="K81" i="28"/>
  <c r="L81" i="28" s="1"/>
  <c r="K116" i="28"/>
  <c r="L116" i="28" s="1"/>
  <c r="R78" i="29"/>
  <c r="S105" i="29"/>
  <c r="U105" i="29" s="1"/>
  <c r="K106" i="27"/>
  <c r="L106" i="27" s="1"/>
  <c r="K110" i="27"/>
  <c r="L110" i="27" s="1"/>
  <c r="AV110" i="27"/>
  <c r="AU111" i="27"/>
  <c r="AV115" i="27"/>
  <c r="AU116" i="27"/>
  <c r="AV109" i="28"/>
  <c r="AV105" i="28"/>
  <c r="AV101" i="28"/>
  <c r="AV90" i="28"/>
  <c r="AV83" i="28"/>
  <c r="AV113" i="28"/>
  <c r="AV108" i="28"/>
  <c r="AV93" i="28"/>
  <c r="AV112" i="28"/>
  <c r="AV107" i="28"/>
  <c r="AV100" i="28"/>
  <c r="AV91" i="28"/>
  <c r="AV85" i="28"/>
  <c r="AV77" i="28"/>
  <c r="AV82" i="28"/>
  <c r="R95" i="28"/>
  <c r="AV95" i="28"/>
  <c r="R43" i="29"/>
  <c r="AS53" i="29"/>
  <c r="AS48" i="29"/>
  <c r="AS46" i="29"/>
  <c r="AS42" i="29"/>
  <c r="AS51" i="29"/>
  <c r="AS52" i="29"/>
  <c r="AS50" i="29"/>
  <c r="AS49" i="29"/>
  <c r="R60" i="29"/>
  <c r="R81" i="29"/>
  <c r="R99" i="29"/>
  <c r="AU107" i="27"/>
  <c r="K111" i="27"/>
  <c r="L111" i="27" s="1"/>
  <c r="AV111" i="27"/>
  <c r="AU112" i="27"/>
  <c r="K116" i="27"/>
  <c r="L116" i="27" s="1"/>
  <c r="AV116" i="27"/>
  <c r="AD58" i="28"/>
  <c r="AD66" i="28"/>
  <c r="AU115" i="28"/>
  <c r="AU110" i="28"/>
  <c r="AU106" i="28"/>
  <c r="K101" i="28"/>
  <c r="L101" i="28" s="1"/>
  <c r="AU92" i="28"/>
  <c r="K90" i="28"/>
  <c r="L90" i="28" s="1"/>
  <c r="AU114" i="28"/>
  <c r="AU99" i="28"/>
  <c r="AU97" i="28"/>
  <c r="AU95" i="28"/>
  <c r="K93" i="28"/>
  <c r="L93" i="28" s="1"/>
  <c r="AU113" i="28"/>
  <c r="AU108" i="28"/>
  <c r="AU93" i="28"/>
  <c r="K91" i="28"/>
  <c r="L91" i="28" s="1"/>
  <c r="AV94" i="28"/>
  <c r="K96" i="28"/>
  <c r="L96" i="28" s="1"/>
  <c r="AU96" i="28"/>
  <c r="K97" i="28"/>
  <c r="L97" i="28" s="1"/>
  <c r="AV97" i="28"/>
  <c r="AS47" i="29"/>
  <c r="AC66" i="29"/>
  <c r="K63" i="29"/>
  <c r="L63" i="29" s="1"/>
  <c r="K62" i="29"/>
  <c r="L62" i="29" s="1"/>
  <c r="AC58" i="29"/>
  <c r="AC69" i="29"/>
  <c r="K65" i="29"/>
  <c r="L65" i="29" s="1"/>
  <c r="AC62" i="29"/>
  <c r="AC61" i="29"/>
  <c r="K66" i="29"/>
  <c r="L66" i="29" s="1"/>
  <c r="AC63" i="29"/>
  <c r="K58" i="29"/>
  <c r="L58" i="29" s="1"/>
  <c r="AC68" i="29"/>
  <c r="AC65" i="29"/>
  <c r="AC60" i="29"/>
  <c r="K69" i="29"/>
  <c r="L69" i="29" s="1"/>
  <c r="K61" i="29"/>
  <c r="L61" i="29" s="1"/>
  <c r="K67" i="29"/>
  <c r="L67" i="29" s="1"/>
  <c r="K64" i="29"/>
  <c r="L64" i="29" s="1"/>
  <c r="K59" i="29"/>
  <c r="L59" i="29" s="1"/>
  <c r="AC67" i="29"/>
  <c r="R32" i="30"/>
  <c r="P27" i="30"/>
  <c r="Q27" i="30" s="1"/>
  <c r="K108" i="27"/>
  <c r="L108" i="27" s="1"/>
  <c r="AV108" i="27"/>
  <c r="K113" i="27"/>
  <c r="L113" i="27" s="1"/>
  <c r="AV75" i="28"/>
  <c r="AV79" i="28"/>
  <c r="AV98" i="28"/>
  <c r="K100" i="28"/>
  <c r="L100" i="28" s="1"/>
  <c r="AV106" i="28"/>
  <c r="AU109" i="28"/>
  <c r="AV114" i="28"/>
  <c r="R47" i="29"/>
  <c r="R49" i="29"/>
  <c r="AX75" i="29"/>
  <c r="R76" i="29"/>
  <c r="O76" i="29"/>
  <c r="P76" i="29" s="1"/>
  <c r="Q76" i="29" s="1"/>
  <c r="S76" i="29" s="1"/>
  <c r="U76" i="29" s="1"/>
  <c r="AT76" i="29" s="1"/>
  <c r="R95" i="29"/>
  <c r="AS35" i="30"/>
  <c r="AS33" i="30"/>
  <c r="AS31" i="30"/>
  <c r="AS38" i="30"/>
  <c r="AS27" i="30"/>
  <c r="AS36" i="30"/>
  <c r="AS34" i="30"/>
  <c r="AS32" i="30"/>
  <c r="AS29" i="30"/>
  <c r="AS28" i="30"/>
  <c r="AU28" i="30" s="1"/>
  <c r="R38" i="30"/>
  <c r="R27" i="30"/>
  <c r="AS37" i="30"/>
  <c r="AS30" i="30"/>
  <c r="R36" i="30"/>
  <c r="R58" i="30"/>
  <c r="O58" i="30"/>
  <c r="P58" i="30" s="1"/>
  <c r="Q58" i="30" s="1"/>
  <c r="S58" i="30" s="1"/>
  <c r="U58" i="30" s="1"/>
  <c r="AB58" i="30" s="1"/>
  <c r="R93" i="30"/>
  <c r="K53" i="29"/>
  <c r="L53" i="29" s="1"/>
  <c r="AR49" i="29"/>
  <c r="K48" i="29"/>
  <c r="L48" i="29" s="1"/>
  <c r="AR44" i="29"/>
  <c r="AR52" i="29"/>
  <c r="K52" i="29"/>
  <c r="L52" i="29" s="1"/>
  <c r="AR47" i="29"/>
  <c r="AR43" i="29"/>
  <c r="K42" i="29"/>
  <c r="L42" i="29" s="1"/>
  <c r="K51" i="29"/>
  <c r="L51" i="29" s="1"/>
  <c r="AR46" i="29"/>
  <c r="K46" i="29"/>
  <c r="L46" i="29" s="1"/>
  <c r="AR42" i="29"/>
  <c r="K44" i="29"/>
  <c r="L44" i="29" s="1"/>
  <c r="K50" i="29"/>
  <c r="L50" i="29" s="1"/>
  <c r="AR50" i="29"/>
  <c r="AT105" i="29"/>
  <c r="AX105" i="29" s="1"/>
  <c r="K53" i="30"/>
  <c r="L53" i="30" s="1"/>
  <c r="AR53" i="30"/>
  <c r="K51" i="30"/>
  <c r="L51" i="30" s="1"/>
  <c r="AR46" i="30"/>
  <c r="K46" i="30"/>
  <c r="L46" i="30" s="1"/>
  <c r="AR42" i="30"/>
  <c r="AR50" i="30"/>
  <c r="K49" i="30"/>
  <c r="L49" i="30" s="1"/>
  <c r="AR45" i="30"/>
  <c r="K44" i="30"/>
  <c r="L44" i="30" s="1"/>
  <c r="AR49" i="30"/>
  <c r="K48" i="30"/>
  <c r="L48" i="30" s="1"/>
  <c r="AR44" i="30"/>
  <c r="AR47" i="30"/>
  <c r="K47" i="30"/>
  <c r="L47" i="30" s="1"/>
  <c r="AR43" i="30"/>
  <c r="K43" i="30"/>
  <c r="L43" i="30" s="1"/>
  <c r="K50" i="30"/>
  <c r="L50" i="30" s="1"/>
  <c r="K45" i="30"/>
  <c r="L45" i="30" s="1"/>
  <c r="K42" i="30"/>
  <c r="L42" i="30" s="1"/>
  <c r="AR51" i="30"/>
  <c r="K52" i="30"/>
  <c r="L52" i="30" s="1"/>
  <c r="K45" i="29"/>
  <c r="L45" i="29" s="1"/>
  <c r="AR45" i="29"/>
  <c r="AR51" i="29"/>
  <c r="AR53" i="29"/>
  <c r="O91" i="29"/>
  <c r="P91" i="29" s="1"/>
  <c r="Q91" i="29" s="1"/>
  <c r="S91" i="29" s="1"/>
  <c r="U91" i="29" s="1"/>
  <c r="AT91" i="29" s="1"/>
  <c r="R97" i="29"/>
  <c r="R34" i="30"/>
  <c r="AT74" i="29"/>
  <c r="AX74" i="29" s="1"/>
  <c r="R85" i="29"/>
  <c r="O90" i="29"/>
  <c r="P90" i="29" s="1"/>
  <c r="Q90" i="29" s="1"/>
  <c r="R90" i="29"/>
  <c r="R101" i="29"/>
  <c r="R67" i="30"/>
  <c r="R109" i="29"/>
  <c r="AR52" i="30"/>
  <c r="AD64" i="29"/>
  <c r="K79" i="29"/>
  <c r="L79" i="29" s="1"/>
  <c r="AV95" i="29"/>
  <c r="R28" i="30"/>
  <c r="AS53" i="30"/>
  <c r="AS52" i="30"/>
  <c r="AS51" i="30"/>
  <c r="AS49" i="30"/>
  <c r="AS44" i="30"/>
  <c r="AS48" i="30"/>
  <c r="AD63" i="29"/>
  <c r="AU85" i="29"/>
  <c r="AU84" i="29"/>
  <c r="K84" i="29"/>
  <c r="L84" i="29" s="1"/>
  <c r="AU76" i="29"/>
  <c r="AX76" i="29" s="1"/>
  <c r="K80" i="29"/>
  <c r="L80" i="29" s="1"/>
  <c r="AU81" i="29"/>
  <c r="O28" i="30"/>
  <c r="P28" i="30" s="1"/>
  <c r="Q28" i="30" s="1"/>
  <c r="S28" i="30" s="1"/>
  <c r="U28" i="30" s="1"/>
  <c r="AQ28" i="30" s="1"/>
  <c r="R106" i="30"/>
  <c r="R83" i="30"/>
  <c r="AD59" i="29"/>
  <c r="AD60" i="29"/>
  <c r="AD67" i="29"/>
  <c r="AV93" i="29"/>
  <c r="AV98" i="29"/>
  <c r="AV96" i="29"/>
  <c r="AV94" i="29"/>
  <c r="AV84" i="29"/>
  <c r="AV92" i="29"/>
  <c r="K77" i="29"/>
  <c r="L77" i="29" s="1"/>
  <c r="AV77" i="29"/>
  <c r="K82" i="29"/>
  <c r="L82" i="29" s="1"/>
  <c r="AV82" i="29"/>
  <c r="K83" i="29"/>
  <c r="L83" i="29" s="1"/>
  <c r="AV100" i="29"/>
  <c r="AR37" i="30"/>
  <c r="K30" i="30"/>
  <c r="L30" i="30" s="1"/>
  <c r="AR28" i="30"/>
  <c r="K37" i="30"/>
  <c r="L37" i="30" s="1"/>
  <c r="K35" i="30"/>
  <c r="L35" i="30" s="1"/>
  <c r="K33" i="30"/>
  <c r="L33" i="30" s="1"/>
  <c r="AR29" i="30"/>
  <c r="AR38" i="30"/>
  <c r="K31" i="30"/>
  <c r="L31" i="30" s="1"/>
  <c r="K29" i="30"/>
  <c r="L29" i="30" s="1"/>
  <c r="AR27" i="30"/>
  <c r="AD65" i="30"/>
  <c r="AD68" i="30"/>
  <c r="AD67" i="30"/>
  <c r="AD60" i="30"/>
  <c r="AD59" i="30"/>
  <c r="AD69" i="30"/>
  <c r="AD62" i="30"/>
  <c r="AD61" i="30"/>
  <c r="AD66" i="30"/>
  <c r="AD58" i="30"/>
  <c r="AU83" i="30"/>
  <c r="K82" i="30"/>
  <c r="L82" i="30" s="1"/>
  <c r="AU85" i="30"/>
  <c r="AU80" i="30"/>
  <c r="K79" i="30"/>
  <c r="L79" i="30" s="1"/>
  <c r="K75" i="30"/>
  <c r="L75" i="30" s="1"/>
  <c r="K74" i="30"/>
  <c r="L74" i="30" s="1"/>
  <c r="K84" i="30"/>
  <c r="L84" i="30" s="1"/>
  <c r="AU81" i="30"/>
  <c r="K78" i="30"/>
  <c r="L78" i="30" s="1"/>
  <c r="K77" i="30"/>
  <c r="L77" i="30" s="1"/>
  <c r="AU75" i="30"/>
  <c r="K81" i="30"/>
  <c r="L81" i="30" s="1"/>
  <c r="AU78" i="30"/>
  <c r="AU77" i="30"/>
  <c r="AU76" i="30"/>
  <c r="K76" i="30"/>
  <c r="L76" i="30" s="1"/>
  <c r="AU79" i="30"/>
  <c r="AU84" i="30"/>
  <c r="AU82" i="30"/>
  <c r="AU74" i="30"/>
  <c r="K80" i="30"/>
  <c r="L80" i="30" s="1"/>
  <c r="K85" i="30"/>
  <c r="L85" i="30" s="1"/>
  <c r="K92" i="29"/>
  <c r="L92" i="29" s="1"/>
  <c r="K94" i="29"/>
  <c r="L94" i="29" s="1"/>
  <c r="AU94" i="29"/>
  <c r="AU96" i="29"/>
  <c r="AU98" i="29"/>
  <c r="K106" i="29"/>
  <c r="L106" i="29" s="1"/>
  <c r="K110" i="29"/>
  <c r="L110" i="29" s="1"/>
  <c r="AV110" i="29"/>
  <c r="AU111" i="29"/>
  <c r="AV115" i="29"/>
  <c r="AU116" i="29"/>
  <c r="AV99" i="30"/>
  <c r="AV97" i="30"/>
  <c r="AV95" i="30"/>
  <c r="AV82" i="30"/>
  <c r="AV100" i="30"/>
  <c r="AV91" i="30"/>
  <c r="AV85" i="30"/>
  <c r="AV98" i="30"/>
  <c r="AV96" i="30"/>
  <c r="AV94" i="30"/>
  <c r="AV84" i="30"/>
  <c r="AV79" i="30"/>
  <c r="AV75" i="30"/>
  <c r="AV74" i="30"/>
  <c r="AV80" i="30"/>
  <c r="AV101" i="30"/>
  <c r="AV92" i="30"/>
  <c r="AV78" i="30"/>
  <c r="AV77" i="30"/>
  <c r="AV76" i="30"/>
  <c r="R97" i="30"/>
  <c r="AU91" i="29"/>
  <c r="K96" i="29"/>
  <c r="L96" i="29" s="1"/>
  <c r="K98" i="29"/>
  <c r="L98" i="29" s="1"/>
  <c r="K100" i="29"/>
  <c r="L100" i="29" s="1"/>
  <c r="AU100" i="29"/>
  <c r="AU107" i="29"/>
  <c r="K111" i="29"/>
  <c r="L111" i="29" s="1"/>
  <c r="AV111" i="29"/>
  <c r="AU112" i="29"/>
  <c r="K116" i="29"/>
  <c r="L116" i="29" s="1"/>
  <c r="AV116" i="29"/>
  <c r="R61" i="30"/>
  <c r="R69" i="30"/>
  <c r="AV81" i="30"/>
  <c r="R92" i="30"/>
  <c r="R105" i="30"/>
  <c r="O105" i="30"/>
  <c r="P105" i="30" s="1"/>
  <c r="Q105" i="30" s="1"/>
  <c r="S105" i="30" s="1"/>
  <c r="U105" i="30" s="1"/>
  <c r="AT105" i="30" s="1"/>
  <c r="R101" i="30"/>
  <c r="R116" i="30"/>
  <c r="K93" i="29"/>
  <c r="L93" i="29" s="1"/>
  <c r="AU95" i="29"/>
  <c r="AU97" i="29"/>
  <c r="K108" i="29"/>
  <c r="L108" i="29" s="1"/>
  <c r="AV108" i="29"/>
  <c r="K113" i="29"/>
  <c r="L113" i="29" s="1"/>
  <c r="R65" i="30"/>
  <c r="R90" i="30"/>
  <c r="O90" i="30"/>
  <c r="P90" i="30" s="1"/>
  <c r="Q90" i="30" s="1"/>
  <c r="S90" i="30" s="1"/>
  <c r="U90" i="30" s="1"/>
  <c r="AT90" i="30" s="1"/>
  <c r="BA90" i="30" s="1"/>
  <c r="R95" i="30"/>
  <c r="R110" i="30"/>
  <c r="AC59" i="30"/>
  <c r="AC60" i="30"/>
  <c r="K64" i="30"/>
  <c r="L64" i="30" s="1"/>
  <c r="AC67" i="30"/>
  <c r="AC68" i="30"/>
  <c r="AX105" i="30"/>
  <c r="AC58" i="30"/>
  <c r="AF58" i="30" s="1"/>
  <c r="K62" i="30"/>
  <c r="L62" i="30" s="1"/>
  <c r="K63" i="30"/>
  <c r="L63" i="30" s="1"/>
  <c r="AC66" i="30"/>
  <c r="K59" i="30"/>
  <c r="L59" i="30" s="1"/>
  <c r="K60" i="30"/>
  <c r="L60" i="30" s="1"/>
  <c r="AC64" i="30"/>
  <c r="AU91" i="30"/>
  <c r="K96" i="30"/>
  <c r="L96" i="30" s="1"/>
  <c r="K98" i="30"/>
  <c r="L98" i="30" s="1"/>
  <c r="K100" i="30"/>
  <c r="L100" i="30" s="1"/>
  <c r="AU100" i="30"/>
  <c r="K107" i="30"/>
  <c r="L107" i="30" s="1"/>
  <c r="AU108" i="30"/>
  <c r="K112" i="30"/>
  <c r="L112" i="30" s="1"/>
  <c r="AU113" i="30"/>
  <c r="K91" i="30"/>
  <c r="L91" i="30" s="1"/>
  <c r="AU93" i="30"/>
  <c r="K108" i="30"/>
  <c r="L108" i="30" s="1"/>
  <c r="K113" i="30"/>
  <c r="L113" i="30" s="1"/>
  <c r="AU114" i="30"/>
  <c r="K99" i="30"/>
  <c r="L99" i="30" s="1"/>
  <c r="K115" i="30"/>
  <c r="L115" i="30" s="1"/>
  <c r="AU27" i="28" l="1"/>
  <c r="BA91" i="29"/>
  <c r="AX91" i="29"/>
  <c r="R98" i="30"/>
  <c r="R113" i="29"/>
  <c r="R78" i="30"/>
  <c r="O29" i="30"/>
  <c r="P29" i="30" s="1"/>
  <c r="Q29" i="30" s="1"/>
  <c r="R29" i="30"/>
  <c r="R50" i="29"/>
  <c r="R113" i="30"/>
  <c r="R62" i="30"/>
  <c r="R108" i="29"/>
  <c r="R111" i="29"/>
  <c r="O106" i="29"/>
  <c r="R106" i="29"/>
  <c r="R84" i="30"/>
  <c r="R82" i="30"/>
  <c r="O30" i="30"/>
  <c r="R30" i="30"/>
  <c r="R47" i="30"/>
  <c r="R51" i="30"/>
  <c r="R44" i="29"/>
  <c r="R64" i="29"/>
  <c r="R65" i="29"/>
  <c r="R96" i="28"/>
  <c r="R90" i="28"/>
  <c r="O90" i="28"/>
  <c r="P90" i="28" s="1"/>
  <c r="Q90" i="28" s="1"/>
  <c r="S90" i="28" s="1"/>
  <c r="U90" i="28" s="1"/>
  <c r="AT90" i="28" s="1"/>
  <c r="R111" i="27"/>
  <c r="O106" i="27"/>
  <c r="R106" i="27"/>
  <c r="R35" i="28"/>
  <c r="R30" i="27"/>
  <c r="R95" i="26"/>
  <c r="R77" i="28"/>
  <c r="BA90" i="27"/>
  <c r="R80" i="26"/>
  <c r="R109" i="28"/>
  <c r="R113" i="28"/>
  <c r="R96" i="26"/>
  <c r="R47" i="27"/>
  <c r="R49" i="27"/>
  <c r="R96" i="25"/>
  <c r="P91" i="27"/>
  <c r="Q91" i="27" s="1"/>
  <c r="S91" i="27" s="1"/>
  <c r="U91" i="27" s="1"/>
  <c r="AT91" i="27" s="1"/>
  <c r="AX91" i="27" s="1"/>
  <c r="R66" i="26"/>
  <c r="R62" i="26"/>
  <c r="R101" i="25"/>
  <c r="R45" i="28"/>
  <c r="R53" i="28"/>
  <c r="R46" i="28"/>
  <c r="O28" i="27"/>
  <c r="P28" i="27" s="1"/>
  <c r="Q28" i="27" s="1"/>
  <c r="S28" i="27" s="1"/>
  <c r="U28" i="27" s="1"/>
  <c r="AQ28" i="27" s="1"/>
  <c r="AU28" i="27" s="1"/>
  <c r="R64" i="27"/>
  <c r="R68" i="27"/>
  <c r="R58" i="27"/>
  <c r="O58" i="27"/>
  <c r="P58" i="27" s="1"/>
  <c r="Q58" i="27" s="1"/>
  <c r="R52" i="26"/>
  <c r="R92" i="24"/>
  <c r="S42" i="27"/>
  <c r="U42" i="27" s="1"/>
  <c r="AQ42" i="27" s="1"/>
  <c r="AU42" i="27" s="1"/>
  <c r="AX90" i="25"/>
  <c r="R37" i="29"/>
  <c r="R79" i="25"/>
  <c r="R59" i="25"/>
  <c r="R49" i="25"/>
  <c r="R68" i="24"/>
  <c r="R58" i="24"/>
  <c r="O58" i="24"/>
  <c r="P58" i="24" s="1"/>
  <c r="Q58" i="24" s="1"/>
  <c r="S58" i="24" s="1"/>
  <c r="U58" i="24" s="1"/>
  <c r="AB58" i="24" s="1"/>
  <c r="AF58" i="24" s="1"/>
  <c r="R64" i="22"/>
  <c r="R37" i="25"/>
  <c r="R79" i="23"/>
  <c r="R76" i="23"/>
  <c r="AU27" i="23"/>
  <c r="R64" i="23"/>
  <c r="R97" i="22"/>
  <c r="R49" i="24"/>
  <c r="R46" i="24"/>
  <c r="R36" i="26"/>
  <c r="O59" i="22"/>
  <c r="R48" i="22"/>
  <c r="R91" i="21"/>
  <c r="R95" i="21"/>
  <c r="R101" i="21"/>
  <c r="R35" i="21"/>
  <c r="R59" i="20"/>
  <c r="R66" i="20"/>
  <c r="R52" i="21"/>
  <c r="R50" i="20"/>
  <c r="R80" i="19"/>
  <c r="R82" i="31"/>
  <c r="R100" i="19"/>
  <c r="R38" i="22"/>
  <c r="AX90" i="20"/>
  <c r="R35" i="20"/>
  <c r="R30" i="20"/>
  <c r="R84" i="31"/>
  <c r="R38" i="31"/>
  <c r="R84" i="19"/>
  <c r="O77" i="22"/>
  <c r="R30" i="31"/>
  <c r="R97" i="19"/>
  <c r="R82" i="19"/>
  <c r="R46" i="31"/>
  <c r="R52" i="31"/>
  <c r="R49" i="31"/>
  <c r="R44" i="19"/>
  <c r="R64" i="18"/>
  <c r="R31" i="18"/>
  <c r="R96" i="17"/>
  <c r="R97" i="16"/>
  <c r="R75" i="15"/>
  <c r="R102" i="18"/>
  <c r="O77" i="18"/>
  <c r="P77" i="18" s="1"/>
  <c r="Q77" i="18" s="1"/>
  <c r="R77" i="18"/>
  <c r="O27" i="16"/>
  <c r="R27" i="16"/>
  <c r="R92" i="15"/>
  <c r="O74" i="15"/>
  <c r="P74" i="15" s="1"/>
  <c r="Q74" i="15" s="1"/>
  <c r="R74" i="15"/>
  <c r="R35" i="19"/>
  <c r="R95" i="18"/>
  <c r="R94" i="18"/>
  <c r="O58" i="16"/>
  <c r="R58" i="16"/>
  <c r="R99" i="15"/>
  <c r="R44" i="16"/>
  <c r="R35" i="15"/>
  <c r="R36" i="15"/>
  <c r="R62" i="19"/>
  <c r="R69" i="19"/>
  <c r="R62" i="15"/>
  <c r="R69" i="15"/>
  <c r="R34" i="14"/>
  <c r="R31" i="17"/>
  <c r="R28" i="17"/>
  <c r="R48" i="15"/>
  <c r="R35" i="13"/>
  <c r="R36" i="13"/>
  <c r="R97" i="10"/>
  <c r="R107" i="30"/>
  <c r="R74" i="30"/>
  <c r="O74" i="30"/>
  <c r="P74" i="30" s="1"/>
  <c r="Q74" i="30" s="1"/>
  <c r="S74" i="30" s="1"/>
  <c r="U74" i="30" s="1"/>
  <c r="AT74" i="30" s="1"/>
  <c r="AX74" i="30" s="1"/>
  <c r="R82" i="29"/>
  <c r="R42" i="30"/>
  <c r="O42" i="30"/>
  <c r="P42" i="30" s="1"/>
  <c r="Q42" i="30" s="1"/>
  <c r="R49" i="30"/>
  <c r="R53" i="29"/>
  <c r="O58" i="29"/>
  <c r="P58" i="29" s="1"/>
  <c r="Q58" i="29" s="1"/>
  <c r="R58" i="29"/>
  <c r="R29" i="28"/>
  <c r="R82" i="28"/>
  <c r="R37" i="27"/>
  <c r="BA91" i="26"/>
  <c r="R110" i="28"/>
  <c r="O105" i="28"/>
  <c r="P105" i="28" s="1"/>
  <c r="Q105" i="28" s="1"/>
  <c r="R105" i="28"/>
  <c r="R68" i="28"/>
  <c r="R66" i="28"/>
  <c r="R36" i="28"/>
  <c r="R79" i="26"/>
  <c r="R48" i="27"/>
  <c r="R51" i="27"/>
  <c r="R69" i="26"/>
  <c r="R63" i="26"/>
  <c r="R61" i="26"/>
  <c r="R50" i="28"/>
  <c r="R47" i="28"/>
  <c r="R44" i="28"/>
  <c r="R62" i="27"/>
  <c r="R69" i="27"/>
  <c r="R100" i="24"/>
  <c r="R44" i="26"/>
  <c r="O42" i="26"/>
  <c r="P42" i="26" s="1"/>
  <c r="Q42" i="26" s="1"/>
  <c r="R42" i="26"/>
  <c r="R35" i="29"/>
  <c r="R38" i="29"/>
  <c r="R28" i="29"/>
  <c r="R95" i="24"/>
  <c r="R60" i="25"/>
  <c r="R61" i="25"/>
  <c r="R66" i="25"/>
  <c r="R42" i="25"/>
  <c r="O42" i="25"/>
  <c r="P42" i="25" s="1"/>
  <c r="Q42" i="25" s="1"/>
  <c r="S42" i="25" s="1"/>
  <c r="U42" i="25" s="1"/>
  <c r="AQ42" i="25" s="1"/>
  <c r="AU42" i="25" s="1"/>
  <c r="R43" i="25"/>
  <c r="R48" i="25"/>
  <c r="R62" i="24"/>
  <c r="R69" i="24"/>
  <c r="R32" i="25"/>
  <c r="R85" i="24"/>
  <c r="R61" i="23"/>
  <c r="R69" i="23"/>
  <c r="R65" i="23"/>
  <c r="R33" i="23"/>
  <c r="R100" i="20"/>
  <c r="R48" i="24"/>
  <c r="R45" i="23"/>
  <c r="R30" i="26"/>
  <c r="R27" i="26"/>
  <c r="O27" i="26"/>
  <c r="P27" i="26" s="1"/>
  <c r="Q27" i="26" s="1"/>
  <c r="R29" i="26"/>
  <c r="R81" i="21"/>
  <c r="R78" i="21"/>
  <c r="R84" i="21"/>
  <c r="R50" i="22"/>
  <c r="R93" i="21"/>
  <c r="R97" i="21"/>
  <c r="R92" i="21"/>
  <c r="R38" i="21"/>
  <c r="R37" i="21"/>
  <c r="P58" i="21"/>
  <c r="Q58" i="21" s="1"/>
  <c r="S58" i="21" s="1"/>
  <c r="U58" i="21" s="1"/>
  <c r="AB58" i="21" s="1"/>
  <c r="AF58" i="21" s="1"/>
  <c r="R77" i="20"/>
  <c r="R75" i="20"/>
  <c r="O75" i="20"/>
  <c r="R60" i="20"/>
  <c r="R49" i="21"/>
  <c r="R48" i="20"/>
  <c r="R49" i="20"/>
  <c r="R98" i="19"/>
  <c r="R29" i="22"/>
  <c r="R32" i="22"/>
  <c r="R81" i="31"/>
  <c r="R64" i="31"/>
  <c r="R29" i="20"/>
  <c r="R83" i="19"/>
  <c r="R79" i="31"/>
  <c r="O92" i="31"/>
  <c r="P91" i="31"/>
  <c r="Q91" i="31" s="1"/>
  <c r="S91" i="31" s="1"/>
  <c r="U91" i="31" s="1"/>
  <c r="AT91" i="31" s="1"/>
  <c r="AX91" i="31" s="1"/>
  <c r="R48" i="31"/>
  <c r="R80" i="17"/>
  <c r="R80" i="15"/>
  <c r="P61" i="31"/>
  <c r="Q61" i="31" s="1"/>
  <c r="S61" i="31" s="1"/>
  <c r="U61" i="31" s="1"/>
  <c r="AB61" i="31" s="1"/>
  <c r="AF61" i="31" s="1"/>
  <c r="O27" i="19"/>
  <c r="P27" i="19" s="1"/>
  <c r="Q27" i="19" s="1"/>
  <c r="R27" i="19"/>
  <c r="R63" i="18"/>
  <c r="R29" i="18"/>
  <c r="R79" i="17"/>
  <c r="R98" i="15"/>
  <c r="O27" i="18"/>
  <c r="R27" i="18"/>
  <c r="R92" i="17"/>
  <c r="R29" i="19"/>
  <c r="R37" i="19"/>
  <c r="R30" i="19"/>
  <c r="R34" i="18"/>
  <c r="O91" i="16"/>
  <c r="R91" i="16"/>
  <c r="R36" i="16"/>
  <c r="R78" i="15"/>
  <c r="R77" i="17"/>
  <c r="R98" i="16"/>
  <c r="R35" i="14"/>
  <c r="R35" i="12"/>
  <c r="BA90" i="16"/>
  <c r="R82" i="14"/>
  <c r="R100" i="13"/>
  <c r="R75" i="13"/>
  <c r="BA90" i="12"/>
  <c r="AX90" i="12"/>
  <c r="R63" i="12"/>
  <c r="R31" i="12"/>
  <c r="R93" i="14"/>
  <c r="R93" i="12"/>
  <c r="R63" i="17"/>
  <c r="R59" i="17"/>
  <c r="R66" i="17"/>
  <c r="R65" i="14"/>
  <c r="R32" i="14"/>
  <c r="R83" i="13"/>
  <c r="R83" i="11"/>
  <c r="R82" i="13"/>
  <c r="R95" i="11"/>
  <c r="R77" i="11"/>
  <c r="P90" i="14"/>
  <c r="Q90" i="14" s="1"/>
  <c r="S90" i="14" s="1"/>
  <c r="U90" i="14" s="1"/>
  <c r="AT90" i="14" s="1"/>
  <c r="BA90" i="14" s="1"/>
  <c r="O91" i="14"/>
  <c r="R35" i="10"/>
  <c r="R31" i="10"/>
  <c r="R96" i="9"/>
  <c r="R79" i="9"/>
  <c r="R95" i="8"/>
  <c r="R63" i="8"/>
  <c r="R108" i="30"/>
  <c r="R81" i="30"/>
  <c r="R108" i="27"/>
  <c r="R67" i="29"/>
  <c r="R93" i="28"/>
  <c r="R37" i="28"/>
  <c r="R60" i="30"/>
  <c r="R75" i="30"/>
  <c r="O75" i="30"/>
  <c r="P75" i="30" s="1"/>
  <c r="Q75" i="30" s="1"/>
  <c r="S75" i="30" s="1"/>
  <c r="U75" i="30" s="1"/>
  <c r="AT75" i="30" s="1"/>
  <c r="AX75" i="30" s="1"/>
  <c r="R33" i="30"/>
  <c r="O106" i="30"/>
  <c r="P106" i="30" s="1"/>
  <c r="Q106" i="30" s="1"/>
  <c r="S106" i="30" s="1"/>
  <c r="U106" i="30" s="1"/>
  <c r="AT106" i="30" s="1"/>
  <c r="AX106" i="30" s="1"/>
  <c r="R79" i="29"/>
  <c r="S90" i="29"/>
  <c r="U90" i="29" s="1"/>
  <c r="AT90" i="29" s="1"/>
  <c r="R45" i="29"/>
  <c r="R45" i="30"/>
  <c r="R53" i="30"/>
  <c r="R46" i="29"/>
  <c r="R52" i="29"/>
  <c r="S27" i="30"/>
  <c r="U27" i="30" s="1"/>
  <c r="AQ27" i="30" s="1"/>
  <c r="AU27" i="30" s="1"/>
  <c r="R61" i="29"/>
  <c r="R101" i="28"/>
  <c r="R31" i="28"/>
  <c r="R99" i="26"/>
  <c r="R82" i="26"/>
  <c r="R84" i="28"/>
  <c r="R35" i="27"/>
  <c r="R114" i="28"/>
  <c r="R115" i="28"/>
  <c r="R62" i="28"/>
  <c r="R69" i="28"/>
  <c r="R28" i="28"/>
  <c r="O28" i="28"/>
  <c r="P28" i="28" s="1"/>
  <c r="Q28" i="28" s="1"/>
  <c r="S28" i="28" s="1"/>
  <c r="U28" i="28" s="1"/>
  <c r="AQ28" i="28" s="1"/>
  <c r="AU28" i="28" s="1"/>
  <c r="R100" i="26"/>
  <c r="R50" i="27"/>
  <c r="BA91" i="25"/>
  <c r="AX91" i="26"/>
  <c r="R60" i="26"/>
  <c r="R78" i="27"/>
  <c r="R84" i="27"/>
  <c r="R51" i="28"/>
  <c r="R63" i="27"/>
  <c r="R59" i="27"/>
  <c r="O59" i="27"/>
  <c r="P59" i="27" s="1"/>
  <c r="Q59" i="27" s="1"/>
  <c r="S59" i="27" s="1"/>
  <c r="U59" i="27" s="1"/>
  <c r="AB59" i="27" s="1"/>
  <c r="R66" i="27"/>
  <c r="R98" i="24"/>
  <c r="R53" i="26"/>
  <c r="R93" i="23"/>
  <c r="R37" i="24"/>
  <c r="R33" i="29"/>
  <c r="R31" i="29"/>
  <c r="R78" i="25"/>
  <c r="R100" i="23"/>
  <c r="R52" i="25"/>
  <c r="R45" i="25"/>
  <c r="R78" i="24"/>
  <c r="R84" i="24"/>
  <c r="R80" i="24"/>
  <c r="R63" i="24"/>
  <c r="R59" i="24"/>
  <c r="O59" i="24"/>
  <c r="P59" i="24" s="1"/>
  <c r="Q59" i="24" s="1"/>
  <c r="S59" i="24" s="1"/>
  <c r="U59" i="24" s="1"/>
  <c r="AB59" i="24" s="1"/>
  <c r="AF59" i="24" s="1"/>
  <c r="R66" i="24"/>
  <c r="R34" i="25"/>
  <c r="R81" i="23"/>
  <c r="R80" i="22"/>
  <c r="R52" i="24"/>
  <c r="R67" i="23"/>
  <c r="R35" i="23"/>
  <c r="R34" i="23"/>
  <c r="O91" i="22"/>
  <c r="R91" i="22"/>
  <c r="R98" i="20"/>
  <c r="R45" i="24"/>
  <c r="R51" i="24"/>
  <c r="R50" i="23"/>
  <c r="R52" i="23"/>
  <c r="R64" i="21"/>
  <c r="R94" i="20"/>
  <c r="R31" i="26"/>
  <c r="S42" i="24"/>
  <c r="U42" i="24" s="1"/>
  <c r="AQ42" i="24" s="1"/>
  <c r="AU42" i="24" s="1"/>
  <c r="R79" i="21"/>
  <c r="R52" i="22"/>
  <c r="R99" i="21"/>
  <c r="R94" i="21"/>
  <c r="S27" i="23"/>
  <c r="U27" i="23" s="1"/>
  <c r="AQ27" i="23" s="1"/>
  <c r="R34" i="21"/>
  <c r="R28" i="21"/>
  <c r="O74" i="20"/>
  <c r="P74" i="20" s="1"/>
  <c r="Q74" i="20" s="1"/>
  <c r="R74" i="20"/>
  <c r="R79" i="20"/>
  <c r="R64" i="20"/>
  <c r="R100" i="31"/>
  <c r="R36" i="21"/>
  <c r="R51" i="21"/>
  <c r="R48" i="21"/>
  <c r="R101" i="31"/>
  <c r="R42" i="20"/>
  <c r="O42" i="20"/>
  <c r="P42" i="20" s="1"/>
  <c r="Q42" i="20" s="1"/>
  <c r="R35" i="31"/>
  <c r="R77" i="31"/>
  <c r="R34" i="22"/>
  <c r="AX91" i="20"/>
  <c r="R94" i="19"/>
  <c r="R101" i="19"/>
  <c r="O75" i="31"/>
  <c r="P75" i="31" s="1"/>
  <c r="Q75" i="31" s="1"/>
  <c r="R75" i="31"/>
  <c r="R95" i="19"/>
  <c r="R77" i="19"/>
  <c r="R51" i="31"/>
  <c r="R43" i="31"/>
  <c r="R49" i="19"/>
  <c r="R46" i="19"/>
  <c r="R52" i="19"/>
  <c r="R95" i="16"/>
  <c r="R63" i="16"/>
  <c r="R31" i="16"/>
  <c r="R96" i="18"/>
  <c r="O74" i="17"/>
  <c r="P74" i="17" s="1"/>
  <c r="Q74" i="17" s="1"/>
  <c r="R74" i="17"/>
  <c r="R93" i="16"/>
  <c r="R38" i="16"/>
  <c r="R84" i="15"/>
  <c r="BA91" i="20"/>
  <c r="R31" i="19"/>
  <c r="R28" i="19"/>
  <c r="O28" i="19"/>
  <c r="P28" i="19" s="1"/>
  <c r="Q28" i="19" s="1"/>
  <c r="S28" i="19" s="1"/>
  <c r="U28" i="19" s="1"/>
  <c r="AQ28" i="19" s="1"/>
  <c r="AU28" i="19" s="1"/>
  <c r="O92" i="18"/>
  <c r="R92" i="18"/>
  <c r="R66" i="18"/>
  <c r="R32" i="18"/>
  <c r="O90" i="17"/>
  <c r="R90" i="17"/>
  <c r="R34" i="16"/>
  <c r="R30" i="16"/>
  <c r="R97" i="15"/>
  <c r="R82" i="15"/>
  <c r="R31" i="15"/>
  <c r="R28" i="15"/>
  <c r="R33" i="14"/>
  <c r="R33" i="12"/>
  <c r="R49" i="18"/>
  <c r="R64" i="17"/>
  <c r="R64" i="19"/>
  <c r="R60" i="19"/>
  <c r="R60" i="17"/>
  <c r="R60" i="15"/>
  <c r="R32" i="17"/>
  <c r="R68" i="13"/>
  <c r="R58" i="13"/>
  <c r="O58" i="13"/>
  <c r="P58" i="13" s="1"/>
  <c r="Q58" i="13" s="1"/>
  <c r="S58" i="13" s="1"/>
  <c r="U58" i="13" s="1"/>
  <c r="AB58" i="13" s="1"/>
  <c r="AF58" i="13" s="1"/>
  <c r="R31" i="13"/>
  <c r="R28" i="13"/>
  <c r="R115" i="30"/>
  <c r="O91" i="30"/>
  <c r="R91" i="30"/>
  <c r="R100" i="30"/>
  <c r="O59" i="30"/>
  <c r="P59" i="30" s="1"/>
  <c r="Q59" i="30" s="1"/>
  <c r="R59" i="30"/>
  <c r="R64" i="30"/>
  <c r="R93" i="29"/>
  <c r="R116" i="29"/>
  <c r="R100" i="29"/>
  <c r="R85" i="30"/>
  <c r="R76" i="30"/>
  <c r="O76" i="30"/>
  <c r="P76" i="30" s="1"/>
  <c r="Q76" i="30" s="1"/>
  <c r="S76" i="30" s="1"/>
  <c r="U76" i="30" s="1"/>
  <c r="AT76" i="30" s="1"/>
  <c r="AX76" i="30" s="1"/>
  <c r="R77" i="30"/>
  <c r="R79" i="30"/>
  <c r="R35" i="30"/>
  <c r="R77" i="29"/>
  <c r="O77" i="29"/>
  <c r="R80" i="29"/>
  <c r="R52" i="30"/>
  <c r="R50" i="30"/>
  <c r="R48" i="30"/>
  <c r="R69" i="29"/>
  <c r="R66" i="29"/>
  <c r="R62" i="29"/>
  <c r="R91" i="28"/>
  <c r="O91" i="28"/>
  <c r="R116" i="27"/>
  <c r="BA90" i="28"/>
  <c r="R81" i="28"/>
  <c r="R30" i="28"/>
  <c r="R96" i="27"/>
  <c r="R78" i="28"/>
  <c r="R75" i="28"/>
  <c r="R85" i="28"/>
  <c r="R33" i="27"/>
  <c r="R85" i="26"/>
  <c r="R107" i="28"/>
  <c r="R63" i="28"/>
  <c r="R34" i="28"/>
  <c r="R75" i="26"/>
  <c r="O75" i="26"/>
  <c r="O43" i="27"/>
  <c r="P43" i="27" s="1"/>
  <c r="Q43" i="27" s="1"/>
  <c r="S43" i="27" s="1"/>
  <c r="U43" i="27" s="1"/>
  <c r="AQ43" i="27" s="1"/>
  <c r="AU43" i="27" s="1"/>
  <c r="R43" i="27"/>
  <c r="R53" i="27"/>
  <c r="O92" i="26"/>
  <c r="R100" i="25"/>
  <c r="R59" i="26"/>
  <c r="R65" i="26"/>
  <c r="R49" i="28"/>
  <c r="R60" i="27"/>
  <c r="O60" i="27"/>
  <c r="P60" i="27" s="1"/>
  <c r="Q60" i="27" s="1"/>
  <c r="R96" i="24"/>
  <c r="R48" i="26"/>
  <c r="R101" i="24"/>
  <c r="R35" i="24"/>
  <c r="R29" i="29"/>
  <c r="R34" i="29"/>
  <c r="R99" i="24"/>
  <c r="R98" i="23"/>
  <c r="R68" i="25"/>
  <c r="R50" i="25"/>
  <c r="R47" i="25"/>
  <c r="R53" i="25"/>
  <c r="R46" i="25"/>
  <c r="R60" i="24"/>
  <c r="O60" i="24"/>
  <c r="P60" i="24" s="1"/>
  <c r="Q60" i="24" s="1"/>
  <c r="R28" i="25"/>
  <c r="R36" i="25"/>
  <c r="R29" i="25"/>
  <c r="R80" i="23"/>
  <c r="AX76" i="22"/>
  <c r="R47" i="24"/>
  <c r="R68" i="23"/>
  <c r="R58" i="23"/>
  <c r="O58" i="23"/>
  <c r="P58" i="23" s="1"/>
  <c r="Q58" i="23" s="1"/>
  <c r="R66" i="23"/>
  <c r="R37" i="23"/>
  <c r="R36" i="23"/>
  <c r="AX75" i="22"/>
  <c r="R96" i="20"/>
  <c r="R53" i="24"/>
  <c r="R50" i="24"/>
  <c r="R44" i="23"/>
  <c r="BA90" i="22"/>
  <c r="AX90" i="22"/>
  <c r="O92" i="20"/>
  <c r="R92" i="20"/>
  <c r="R77" i="21"/>
  <c r="R83" i="21"/>
  <c r="R51" i="22"/>
  <c r="R44" i="22"/>
  <c r="R100" i="21"/>
  <c r="O27" i="21"/>
  <c r="P27" i="21" s="1"/>
  <c r="Q27" i="21" s="1"/>
  <c r="R27" i="21"/>
  <c r="R29" i="21"/>
  <c r="R67" i="20"/>
  <c r="R98" i="31"/>
  <c r="R46" i="21"/>
  <c r="O43" i="21"/>
  <c r="P43" i="21" s="1"/>
  <c r="Q43" i="21" s="1"/>
  <c r="R43" i="21"/>
  <c r="R45" i="21"/>
  <c r="R53" i="20"/>
  <c r="R46" i="20"/>
  <c r="R33" i="31"/>
  <c r="R63" i="31"/>
  <c r="R31" i="31"/>
  <c r="R96" i="19"/>
  <c r="R37" i="22"/>
  <c r="R31" i="22"/>
  <c r="R27" i="22"/>
  <c r="O27" i="22"/>
  <c r="P27" i="22" s="1"/>
  <c r="Q27" i="22" s="1"/>
  <c r="S27" i="22" s="1"/>
  <c r="U27" i="22" s="1"/>
  <c r="AQ27" i="22" s="1"/>
  <c r="AU27" i="22" s="1"/>
  <c r="R36" i="22"/>
  <c r="R33" i="20"/>
  <c r="O76" i="31"/>
  <c r="P76" i="31" s="1"/>
  <c r="Q76" i="31" s="1"/>
  <c r="S76" i="31" s="1"/>
  <c r="U76" i="31" s="1"/>
  <c r="AT76" i="31" s="1"/>
  <c r="AX76" i="31" s="1"/>
  <c r="R76" i="31"/>
  <c r="R43" i="20"/>
  <c r="O43" i="20"/>
  <c r="P43" i="20" s="1"/>
  <c r="Q43" i="20" s="1"/>
  <c r="R27" i="20"/>
  <c r="O27" i="20"/>
  <c r="R36" i="31"/>
  <c r="R78" i="19"/>
  <c r="R66" i="31"/>
  <c r="O42" i="31"/>
  <c r="P42" i="31" s="1"/>
  <c r="Q42" i="31" s="1"/>
  <c r="S42" i="31" s="1"/>
  <c r="U42" i="31" s="1"/>
  <c r="AQ42" i="31" s="1"/>
  <c r="AU42" i="31" s="1"/>
  <c r="R42" i="31"/>
  <c r="R47" i="31"/>
  <c r="R53" i="31"/>
  <c r="R35" i="18"/>
  <c r="R35" i="16"/>
  <c r="S60" i="31"/>
  <c r="U60" i="31" s="1"/>
  <c r="AB60" i="31" s="1"/>
  <c r="R48" i="19"/>
  <c r="R83" i="18"/>
  <c r="R100" i="17"/>
  <c r="R75" i="17"/>
  <c r="O75" i="17"/>
  <c r="R62" i="16"/>
  <c r="R29" i="16"/>
  <c r="R96" i="15"/>
  <c r="R38" i="19"/>
  <c r="R38" i="18"/>
  <c r="R84" i="17"/>
  <c r="R64" i="16"/>
  <c r="R36" i="19"/>
  <c r="R86" i="18"/>
  <c r="R85" i="16"/>
  <c r="R65" i="16"/>
  <c r="R32" i="16"/>
  <c r="O90" i="15"/>
  <c r="R90" i="15"/>
  <c r="R99" i="18"/>
  <c r="R30" i="18"/>
  <c r="R96" i="16"/>
  <c r="R66" i="16"/>
  <c r="R48" i="16"/>
  <c r="S91" i="18"/>
  <c r="U91" i="18" s="1"/>
  <c r="AT91" i="18" s="1"/>
  <c r="BA91" i="18" s="1"/>
  <c r="R52" i="18"/>
  <c r="R44" i="18"/>
  <c r="P74" i="16"/>
  <c r="Q74" i="16" s="1"/>
  <c r="S74" i="16" s="1"/>
  <c r="U74" i="16" s="1"/>
  <c r="AT74" i="16" s="1"/>
  <c r="AX74" i="16" s="1"/>
  <c r="O75" i="16"/>
  <c r="R77" i="14"/>
  <c r="R82" i="12"/>
  <c r="R79" i="11"/>
  <c r="R61" i="19"/>
  <c r="R48" i="17"/>
  <c r="R81" i="14"/>
  <c r="R64" i="14"/>
  <c r="R84" i="13"/>
  <c r="R64" i="12"/>
  <c r="Q59" i="18"/>
  <c r="S59" i="18" s="1"/>
  <c r="U59" i="18" s="1"/>
  <c r="AB59" i="18" s="1"/>
  <c r="AF59" i="18" s="1"/>
  <c r="O60" i="18"/>
  <c r="R61" i="17"/>
  <c r="R27" i="17"/>
  <c r="O27" i="17"/>
  <c r="P27" i="17" s="1"/>
  <c r="Q27" i="17" s="1"/>
  <c r="R33" i="17"/>
  <c r="R34" i="17"/>
  <c r="R44" i="15"/>
  <c r="R79" i="14"/>
  <c r="R77" i="13"/>
  <c r="O58" i="12"/>
  <c r="R58" i="12"/>
  <c r="R99" i="11"/>
  <c r="R98" i="29"/>
  <c r="R80" i="30"/>
  <c r="R37" i="30"/>
  <c r="R46" i="30"/>
  <c r="R100" i="28"/>
  <c r="R63" i="29"/>
  <c r="R97" i="28"/>
  <c r="R116" i="28"/>
  <c r="R98" i="27"/>
  <c r="R97" i="26"/>
  <c r="R77" i="26"/>
  <c r="R79" i="28"/>
  <c r="R83" i="28"/>
  <c r="R111" i="28"/>
  <c r="R112" i="28"/>
  <c r="R67" i="28"/>
  <c r="R31" i="27"/>
  <c r="R98" i="26"/>
  <c r="R52" i="27"/>
  <c r="O44" i="27"/>
  <c r="R44" i="27"/>
  <c r="R98" i="25"/>
  <c r="R58" i="26"/>
  <c r="O58" i="26"/>
  <c r="P58" i="26" s="1"/>
  <c r="Q58" i="26" s="1"/>
  <c r="R77" i="27"/>
  <c r="R83" i="27"/>
  <c r="R75" i="27"/>
  <c r="R52" i="28"/>
  <c r="R48" i="28"/>
  <c r="O61" i="27"/>
  <c r="R61" i="27"/>
  <c r="R46" i="26"/>
  <c r="R43" i="26"/>
  <c r="O43" i="26"/>
  <c r="P43" i="26" s="1"/>
  <c r="Q43" i="26" s="1"/>
  <c r="S43" i="26" s="1"/>
  <c r="U43" i="26" s="1"/>
  <c r="AQ43" i="26" s="1"/>
  <c r="AU43" i="26" s="1"/>
  <c r="R50" i="26"/>
  <c r="P91" i="25"/>
  <c r="Q91" i="25" s="1"/>
  <c r="S91" i="25" s="1"/>
  <c r="U91" i="25" s="1"/>
  <c r="AT91" i="25" s="1"/>
  <c r="AX91" i="25" s="1"/>
  <c r="O92" i="25"/>
  <c r="R33" i="24"/>
  <c r="R30" i="29"/>
  <c r="R36" i="29"/>
  <c r="BA90" i="26"/>
  <c r="R77" i="25"/>
  <c r="R83" i="25"/>
  <c r="R31" i="24"/>
  <c r="R96" i="23"/>
  <c r="R62" i="25"/>
  <c r="R69" i="25"/>
  <c r="R44" i="25"/>
  <c r="R77" i="24"/>
  <c r="R83" i="24"/>
  <c r="R75" i="24"/>
  <c r="O61" i="24"/>
  <c r="R61" i="24"/>
  <c r="R27" i="25"/>
  <c r="O27" i="25"/>
  <c r="P27" i="25" s="1"/>
  <c r="Q27" i="25" s="1"/>
  <c r="S27" i="25" s="1"/>
  <c r="U27" i="25" s="1"/>
  <c r="AQ27" i="25" s="1"/>
  <c r="AU27" i="25" s="1"/>
  <c r="R31" i="25"/>
  <c r="P90" i="23"/>
  <c r="Q90" i="23" s="1"/>
  <c r="S90" i="23" s="1"/>
  <c r="U90" i="23" s="1"/>
  <c r="AT90" i="23" s="1"/>
  <c r="AX90" i="23" s="1"/>
  <c r="O59" i="23"/>
  <c r="P59" i="23" s="1"/>
  <c r="Q59" i="23" s="1"/>
  <c r="S59" i="23" s="1"/>
  <c r="U59" i="23" s="1"/>
  <c r="AB59" i="23" s="1"/>
  <c r="AF59" i="23" s="1"/>
  <c r="R59" i="23"/>
  <c r="R28" i="23"/>
  <c r="O28" i="23"/>
  <c r="R93" i="22"/>
  <c r="R63" i="21"/>
  <c r="R44" i="24"/>
  <c r="R51" i="23"/>
  <c r="AU42" i="22"/>
  <c r="O28" i="26"/>
  <c r="P28" i="26" s="1"/>
  <c r="Q28" i="26" s="1"/>
  <c r="S28" i="26" s="1"/>
  <c r="U28" i="26" s="1"/>
  <c r="AQ28" i="26" s="1"/>
  <c r="AU28" i="26" s="1"/>
  <c r="R28" i="26"/>
  <c r="R33" i="26"/>
  <c r="R32" i="26"/>
  <c r="AU27" i="24"/>
  <c r="R49" i="22"/>
  <c r="R82" i="21"/>
  <c r="R74" i="21"/>
  <c r="O74" i="21"/>
  <c r="R45" i="22"/>
  <c r="R53" i="22"/>
  <c r="R43" i="22"/>
  <c r="R90" i="21"/>
  <c r="O90" i="21"/>
  <c r="P90" i="21" s="1"/>
  <c r="Q90" i="21" s="1"/>
  <c r="S90" i="21" s="1"/>
  <c r="U90" i="21" s="1"/>
  <c r="AT90" i="21" s="1"/>
  <c r="AX90" i="21" s="1"/>
  <c r="R31" i="21"/>
  <c r="R30" i="21"/>
  <c r="R62" i="20"/>
  <c r="R58" i="20"/>
  <c r="O58" i="20"/>
  <c r="P58" i="20" s="1"/>
  <c r="Q58" i="20" s="1"/>
  <c r="S58" i="20" s="1"/>
  <c r="U58" i="20" s="1"/>
  <c r="AB58" i="20" s="1"/>
  <c r="AF58" i="20" s="1"/>
  <c r="R96" i="31"/>
  <c r="R32" i="21"/>
  <c r="R47" i="21"/>
  <c r="R53" i="21"/>
  <c r="R50" i="21"/>
  <c r="O44" i="20"/>
  <c r="P44" i="20" s="1"/>
  <c r="Q44" i="20" s="1"/>
  <c r="R44" i="20"/>
  <c r="R62" i="31"/>
  <c r="R29" i="31"/>
  <c r="R79" i="19"/>
  <c r="R30" i="22"/>
  <c r="R33" i="22"/>
  <c r="AF60" i="31"/>
  <c r="O27" i="31"/>
  <c r="R27" i="31"/>
  <c r="R92" i="19"/>
  <c r="O74" i="19"/>
  <c r="P74" i="19" s="1"/>
  <c r="Q74" i="19" s="1"/>
  <c r="R74" i="19"/>
  <c r="R36" i="20"/>
  <c r="R34" i="31"/>
  <c r="R85" i="31"/>
  <c r="R99" i="19"/>
  <c r="R44" i="31"/>
  <c r="R33" i="18"/>
  <c r="R33" i="16"/>
  <c r="R34" i="19"/>
  <c r="R45" i="19"/>
  <c r="R51" i="19"/>
  <c r="R98" i="17"/>
  <c r="R99" i="16"/>
  <c r="R79" i="15"/>
  <c r="R82" i="18"/>
  <c r="R65" i="18"/>
  <c r="R94" i="15"/>
  <c r="R83" i="17"/>
  <c r="R101" i="18"/>
  <c r="R98" i="18"/>
  <c r="R95" i="15"/>
  <c r="R77" i="15"/>
  <c r="R51" i="16"/>
  <c r="R43" i="16"/>
  <c r="R32" i="15"/>
  <c r="O43" i="18"/>
  <c r="P43" i="18" s="1"/>
  <c r="Q43" i="18" s="1"/>
  <c r="S43" i="18" s="1"/>
  <c r="U43" i="18" s="1"/>
  <c r="AQ43" i="18" s="1"/>
  <c r="AU43" i="18" s="1"/>
  <c r="R43" i="18"/>
  <c r="R48" i="18"/>
  <c r="R54" i="18"/>
  <c r="R95" i="14"/>
  <c r="R63" i="14"/>
  <c r="R31" i="14"/>
  <c r="R96" i="13"/>
  <c r="R97" i="12"/>
  <c r="R100" i="11"/>
  <c r="R67" i="19"/>
  <c r="R65" i="19"/>
  <c r="R45" i="17"/>
  <c r="R51" i="17"/>
  <c r="R81" i="12"/>
  <c r="R94" i="11"/>
  <c r="R67" i="15"/>
  <c r="R65" i="15"/>
  <c r="R80" i="14"/>
  <c r="R101" i="13"/>
  <c r="R34" i="12"/>
  <c r="R96" i="14"/>
  <c r="R97" i="14"/>
  <c r="O75" i="14"/>
  <c r="P75" i="14" s="1"/>
  <c r="Q75" i="14" s="1"/>
  <c r="S75" i="14" s="1"/>
  <c r="U75" i="14" s="1"/>
  <c r="AT75" i="14" s="1"/>
  <c r="AX75" i="14" s="1"/>
  <c r="R75" i="14"/>
  <c r="R30" i="14"/>
  <c r="R96" i="12"/>
  <c r="R63" i="13"/>
  <c r="O59" i="13"/>
  <c r="P59" i="13" s="1"/>
  <c r="Q59" i="13" s="1"/>
  <c r="R59" i="13"/>
  <c r="R66" i="13"/>
  <c r="R99" i="10"/>
  <c r="R100" i="9"/>
  <c r="R82" i="8"/>
  <c r="R98" i="7"/>
  <c r="R99" i="30"/>
  <c r="R94" i="29"/>
  <c r="O43" i="30"/>
  <c r="P43" i="30" s="1"/>
  <c r="Q43" i="30" s="1"/>
  <c r="R43" i="30"/>
  <c r="R51" i="29"/>
  <c r="R112" i="30"/>
  <c r="R96" i="30"/>
  <c r="AX90" i="30"/>
  <c r="R63" i="30"/>
  <c r="R96" i="29"/>
  <c r="R110" i="29"/>
  <c r="O92" i="29"/>
  <c r="P92" i="29" s="1"/>
  <c r="Q92" i="29" s="1"/>
  <c r="R92" i="29"/>
  <c r="R31" i="30"/>
  <c r="R83" i="29"/>
  <c r="R84" i="29"/>
  <c r="O44" i="30"/>
  <c r="P44" i="30" s="1"/>
  <c r="Q44" i="30" s="1"/>
  <c r="S44" i="30" s="1"/>
  <c r="U44" i="30" s="1"/>
  <c r="AQ44" i="30" s="1"/>
  <c r="AU44" i="30" s="1"/>
  <c r="R44" i="30"/>
  <c r="O42" i="29"/>
  <c r="R42" i="29"/>
  <c r="R48" i="29"/>
  <c r="R113" i="27"/>
  <c r="O59" i="29"/>
  <c r="R59" i="29"/>
  <c r="R110" i="27"/>
  <c r="R33" i="28"/>
  <c r="R100" i="27"/>
  <c r="R74" i="28"/>
  <c r="O74" i="28"/>
  <c r="P74" i="28" s="1"/>
  <c r="Q74" i="28" s="1"/>
  <c r="S74" i="28" s="1"/>
  <c r="U74" i="28" s="1"/>
  <c r="AT74" i="28" s="1"/>
  <c r="AX74" i="28" s="1"/>
  <c r="R106" i="28"/>
  <c r="O106" i="28"/>
  <c r="P106" i="28" s="1"/>
  <c r="Q106" i="28" s="1"/>
  <c r="S106" i="28" s="1"/>
  <c r="U106" i="28" s="1"/>
  <c r="AT106" i="28" s="1"/>
  <c r="AX106" i="28" s="1"/>
  <c r="R108" i="28"/>
  <c r="R61" i="28"/>
  <c r="O58" i="28"/>
  <c r="R58" i="28"/>
  <c r="R32" i="28"/>
  <c r="R29" i="27"/>
  <c r="O29" i="27"/>
  <c r="P29" i="27" s="1"/>
  <c r="Q29" i="27" s="1"/>
  <c r="S29" i="27" s="1"/>
  <c r="U29" i="27" s="1"/>
  <c r="AQ29" i="27" s="1"/>
  <c r="AU29" i="27" s="1"/>
  <c r="R46" i="27"/>
  <c r="R82" i="27"/>
  <c r="R74" i="27"/>
  <c r="O74" i="27"/>
  <c r="P74" i="27" s="1"/>
  <c r="Q74" i="27" s="1"/>
  <c r="S74" i="27" s="1"/>
  <c r="U74" i="27" s="1"/>
  <c r="AT74" i="27" s="1"/>
  <c r="AX74" i="27" s="1"/>
  <c r="R79" i="27"/>
  <c r="R42" i="28"/>
  <c r="O42" i="28"/>
  <c r="P42" i="28" s="1"/>
  <c r="Q42" i="28" s="1"/>
  <c r="O43" i="28"/>
  <c r="P43" i="28" s="1"/>
  <c r="Q43" i="28" s="1"/>
  <c r="S43" i="28" s="1"/>
  <c r="U43" i="28" s="1"/>
  <c r="AQ43" i="28" s="1"/>
  <c r="AU43" i="28" s="1"/>
  <c r="R43" i="28"/>
  <c r="AX90" i="28"/>
  <c r="R67" i="27"/>
  <c r="R47" i="26"/>
  <c r="R51" i="26"/>
  <c r="R74" i="25"/>
  <c r="O74" i="25"/>
  <c r="P74" i="25" s="1"/>
  <c r="Q74" i="25" s="1"/>
  <c r="R94" i="24"/>
  <c r="R28" i="24"/>
  <c r="O28" i="24"/>
  <c r="P28" i="24" s="1"/>
  <c r="Q28" i="24" s="1"/>
  <c r="AF59" i="27"/>
  <c r="O90" i="24"/>
  <c r="R90" i="24"/>
  <c r="R32" i="29"/>
  <c r="R27" i="29"/>
  <c r="O27" i="29"/>
  <c r="P27" i="29" s="1"/>
  <c r="Q27" i="29" s="1"/>
  <c r="R82" i="25"/>
  <c r="O75" i="25"/>
  <c r="R75" i="25"/>
  <c r="R97" i="24"/>
  <c r="R29" i="24"/>
  <c r="R64" i="25"/>
  <c r="R63" i="25"/>
  <c r="R58" i="25"/>
  <c r="O58" i="25"/>
  <c r="P58" i="25" s="1"/>
  <c r="Q58" i="25" s="1"/>
  <c r="S58" i="25" s="1"/>
  <c r="U58" i="25" s="1"/>
  <c r="AB58" i="25" s="1"/>
  <c r="AF58" i="25" s="1"/>
  <c r="R51" i="25"/>
  <c r="R82" i="24"/>
  <c r="R74" i="24"/>
  <c r="O74" i="24"/>
  <c r="P74" i="24" s="1"/>
  <c r="Q74" i="24" s="1"/>
  <c r="S74" i="24" s="1"/>
  <c r="U74" i="24" s="1"/>
  <c r="AT74" i="24" s="1"/>
  <c r="AX74" i="24" s="1"/>
  <c r="R79" i="24"/>
  <c r="R67" i="24"/>
  <c r="R30" i="25"/>
  <c r="O75" i="23"/>
  <c r="P75" i="23" s="1"/>
  <c r="Q75" i="23" s="1"/>
  <c r="S75" i="23" s="1"/>
  <c r="U75" i="23" s="1"/>
  <c r="AT75" i="23" s="1"/>
  <c r="AX75" i="23" s="1"/>
  <c r="R75" i="23"/>
  <c r="R85" i="23"/>
  <c r="R65" i="22"/>
  <c r="R63" i="23"/>
  <c r="O60" i="23"/>
  <c r="P60" i="23" s="1"/>
  <c r="Q60" i="23" s="1"/>
  <c r="R60" i="23"/>
  <c r="R62" i="21"/>
  <c r="O43" i="24"/>
  <c r="P43" i="24" s="1"/>
  <c r="Q43" i="24" s="1"/>
  <c r="S43" i="24" s="1"/>
  <c r="U43" i="24" s="1"/>
  <c r="AQ43" i="24" s="1"/>
  <c r="AU43" i="24" s="1"/>
  <c r="R43" i="24"/>
  <c r="R49" i="23"/>
  <c r="R42" i="23"/>
  <c r="O42" i="23"/>
  <c r="R35" i="26"/>
  <c r="R37" i="26"/>
  <c r="R34" i="26"/>
  <c r="R38" i="26"/>
  <c r="R46" i="22"/>
  <c r="R76" i="21"/>
  <c r="R42" i="22"/>
  <c r="O42" i="22"/>
  <c r="P42" i="22" s="1"/>
  <c r="Q42" i="22" s="1"/>
  <c r="S42" i="22" s="1"/>
  <c r="U42" i="22" s="1"/>
  <c r="AQ42" i="22" s="1"/>
  <c r="R47" i="22"/>
  <c r="R96" i="21"/>
  <c r="S42" i="21"/>
  <c r="U42" i="21" s="1"/>
  <c r="AQ42" i="21" s="1"/>
  <c r="AU42" i="21" s="1"/>
  <c r="R80" i="20"/>
  <c r="R84" i="20"/>
  <c r="R44" i="21"/>
  <c r="O44" i="21"/>
  <c r="P44" i="21" s="1"/>
  <c r="Q44" i="21" s="1"/>
  <c r="R45" i="20"/>
  <c r="R51" i="20"/>
  <c r="R83" i="31"/>
  <c r="R75" i="19"/>
  <c r="O75" i="19"/>
  <c r="O28" i="22"/>
  <c r="P28" i="22" s="1"/>
  <c r="Q28" i="22" s="1"/>
  <c r="S28" i="22" s="1"/>
  <c r="U28" i="22" s="1"/>
  <c r="AQ28" i="22" s="1"/>
  <c r="AU28" i="22" s="1"/>
  <c r="R28" i="22"/>
  <c r="R37" i="20"/>
  <c r="R80" i="31"/>
  <c r="R32" i="31"/>
  <c r="O90" i="19"/>
  <c r="R90" i="19"/>
  <c r="R45" i="31"/>
  <c r="R53" i="19"/>
  <c r="R50" i="19"/>
  <c r="R42" i="19"/>
  <c r="O42" i="19"/>
  <c r="R78" i="18"/>
  <c r="O78" i="18"/>
  <c r="R82" i="16"/>
  <c r="R100" i="15"/>
  <c r="R94" i="17"/>
  <c r="R81" i="16"/>
  <c r="R33" i="19"/>
  <c r="R81" i="18"/>
  <c r="R101" i="17"/>
  <c r="R83" i="15"/>
  <c r="S90" i="31"/>
  <c r="U90" i="31" s="1"/>
  <c r="AT90" i="31" s="1"/>
  <c r="O42" i="16"/>
  <c r="P42" i="16" s="1"/>
  <c r="Q42" i="16" s="1"/>
  <c r="S42" i="16" s="1"/>
  <c r="U42" i="16" s="1"/>
  <c r="AQ42" i="16" s="1"/>
  <c r="AU42" i="16" s="1"/>
  <c r="R42" i="16"/>
  <c r="R47" i="16"/>
  <c r="R53" i="16"/>
  <c r="R33" i="15"/>
  <c r="R34" i="15"/>
  <c r="R80" i="13"/>
  <c r="R80" i="11"/>
  <c r="R45" i="16"/>
  <c r="R62" i="14"/>
  <c r="R29" i="14"/>
  <c r="R79" i="13"/>
  <c r="R77" i="12"/>
  <c r="R75" i="11"/>
  <c r="R53" i="17"/>
  <c r="R50" i="17"/>
  <c r="R42" i="17"/>
  <c r="O42" i="17"/>
  <c r="O76" i="14"/>
  <c r="P76" i="14" s="1"/>
  <c r="Q76" i="14" s="1"/>
  <c r="R76" i="14"/>
  <c r="R68" i="17"/>
  <c r="R58" i="17"/>
  <c r="O58" i="17"/>
  <c r="P58" i="17" s="1"/>
  <c r="Q58" i="17" s="1"/>
  <c r="AF58" i="15"/>
  <c r="R68" i="15"/>
  <c r="R58" i="15"/>
  <c r="O58" i="15"/>
  <c r="P58" i="15" s="1"/>
  <c r="Q58" i="15" s="1"/>
  <c r="S58" i="15" s="1"/>
  <c r="U58" i="15" s="1"/>
  <c r="AB58" i="15" s="1"/>
  <c r="R51" i="18"/>
  <c r="R49" i="15"/>
  <c r="R46" i="15"/>
  <c r="R52" i="15"/>
  <c r="O60" i="13"/>
  <c r="P60" i="13" s="1"/>
  <c r="Q60" i="13" s="1"/>
  <c r="R60" i="13"/>
  <c r="R45" i="18"/>
  <c r="R95" i="12"/>
  <c r="R98" i="11"/>
  <c r="R68" i="19"/>
  <c r="R58" i="19"/>
  <c r="O58" i="19"/>
  <c r="P58" i="19" s="1"/>
  <c r="Q58" i="19" s="1"/>
  <c r="S58" i="19" s="1"/>
  <c r="U58" i="19" s="1"/>
  <c r="AB58" i="19" s="1"/>
  <c r="AF58" i="19" s="1"/>
  <c r="R44" i="17"/>
  <c r="R64" i="15"/>
  <c r="O27" i="14"/>
  <c r="R27" i="14"/>
  <c r="O27" i="12"/>
  <c r="R27" i="12"/>
  <c r="R92" i="11"/>
  <c r="O74" i="11"/>
  <c r="P74" i="11" s="1"/>
  <c r="Q74" i="11" s="1"/>
  <c r="S74" i="11" s="1"/>
  <c r="U74" i="11" s="1"/>
  <c r="AT74" i="11" s="1"/>
  <c r="AX74" i="11" s="1"/>
  <c r="R74" i="11"/>
  <c r="R67" i="17"/>
  <c r="R65" i="17"/>
  <c r="R63" i="15"/>
  <c r="O59" i="15"/>
  <c r="P59" i="15" s="1"/>
  <c r="Q59" i="15" s="1"/>
  <c r="S59" i="15" s="1"/>
  <c r="U59" i="15" s="1"/>
  <c r="AB59" i="15" s="1"/>
  <c r="AF59" i="15" s="1"/>
  <c r="R59" i="15"/>
  <c r="R66" i="15"/>
  <c r="R78" i="13"/>
  <c r="O91" i="12"/>
  <c r="R91" i="12"/>
  <c r="R36" i="12"/>
  <c r="R78" i="11"/>
  <c r="R46" i="18"/>
  <c r="R29" i="17"/>
  <c r="R37" i="17"/>
  <c r="R30" i="17"/>
  <c r="R53" i="15"/>
  <c r="R50" i="15"/>
  <c r="R42" i="15"/>
  <c r="O42" i="15"/>
  <c r="R100" i="14"/>
  <c r="R100" i="12"/>
  <c r="R66" i="12"/>
  <c r="R67" i="13"/>
  <c r="R65" i="13"/>
  <c r="R27" i="13"/>
  <c r="O27" i="13"/>
  <c r="P27" i="13" s="1"/>
  <c r="Q27" i="13" s="1"/>
  <c r="S27" i="13" s="1"/>
  <c r="U27" i="13" s="1"/>
  <c r="AQ27" i="13" s="1"/>
  <c r="AU27" i="13" s="1"/>
  <c r="R33" i="13"/>
  <c r="R34" i="13"/>
  <c r="R99" i="8"/>
  <c r="R100" i="7"/>
  <c r="S74" i="14"/>
  <c r="U74" i="14" s="1"/>
  <c r="AT74" i="14" s="1"/>
  <c r="AX74" i="14" s="1"/>
  <c r="O75" i="12"/>
  <c r="O42" i="12"/>
  <c r="P42" i="12" s="1"/>
  <c r="Q42" i="12" s="1"/>
  <c r="R42" i="12"/>
  <c r="R47" i="12"/>
  <c r="R53" i="12"/>
  <c r="R94" i="7"/>
  <c r="R62" i="11"/>
  <c r="R69" i="11"/>
  <c r="O91" i="10"/>
  <c r="R91" i="10"/>
  <c r="R36" i="10"/>
  <c r="R78" i="9"/>
  <c r="R80" i="8"/>
  <c r="S90" i="13"/>
  <c r="U90" i="13" s="1"/>
  <c r="AT90" i="13" s="1"/>
  <c r="R79" i="8"/>
  <c r="R95" i="7"/>
  <c r="R64" i="9"/>
  <c r="O28" i="8"/>
  <c r="P28" i="8" s="1"/>
  <c r="Q28" i="8" s="1"/>
  <c r="S28" i="8" s="1"/>
  <c r="U28" i="8" s="1"/>
  <c r="AQ28" i="8" s="1"/>
  <c r="R28" i="8"/>
  <c r="R34" i="8"/>
  <c r="R38" i="8"/>
  <c r="R76" i="6"/>
  <c r="R76" i="5"/>
  <c r="O91" i="13"/>
  <c r="R45" i="9"/>
  <c r="R51" i="9"/>
  <c r="R114" i="5"/>
  <c r="R98" i="3"/>
  <c r="R49" i="11"/>
  <c r="R46" i="11"/>
  <c r="R29" i="11"/>
  <c r="R28" i="11"/>
  <c r="R79" i="6"/>
  <c r="O74" i="5"/>
  <c r="P74" i="5" s="1"/>
  <c r="Q74" i="5" s="1"/>
  <c r="S74" i="5" s="1"/>
  <c r="U74" i="5" s="1"/>
  <c r="AT74" i="5" s="1"/>
  <c r="R74" i="5"/>
  <c r="R65" i="4"/>
  <c r="R45" i="14"/>
  <c r="R51" i="14"/>
  <c r="R43" i="14"/>
  <c r="R60" i="9"/>
  <c r="R32" i="9"/>
  <c r="O42" i="8"/>
  <c r="P42" i="8" s="1"/>
  <c r="Q42" i="8" s="1"/>
  <c r="R42" i="8"/>
  <c r="R47" i="8"/>
  <c r="R53" i="8"/>
  <c r="R84" i="5"/>
  <c r="R66" i="4"/>
  <c r="R27" i="7"/>
  <c r="O27" i="7"/>
  <c r="P27" i="7" s="1"/>
  <c r="Q27" i="7" s="1"/>
  <c r="S27" i="7" s="1"/>
  <c r="U27" i="7" s="1"/>
  <c r="AQ27" i="7" s="1"/>
  <c r="R33" i="7"/>
  <c r="R34" i="7"/>
  <c r="R80" i="7"/>
  <c r="R78" i="7"/>
  <c r="R84" i="7"/>
  <c r="R61" i="6"/>
  <c r="R67" i="6"/>
  <c r="R32" i="4"/>
  <c r="R49" i="2"/>
  <c r="S90" i="8"/>
  <c r="U90" i="8" s="1"/>
  <c r="AT90" i="8" s="1"/>
  <c r="AX90" i="8" s="1"/>
  <c r="R47" i="7"/>
  <c r="R42" i="5"/>
  <c r="O42" i="5"/>
  <c r="P42" i="5" s="1"/>
  <c r="Q42" i="5" s="1"/>
  <c r="S42" i="5" s="1"/>
  <c r="U42" i="5" s="1"/>
  <c r="AQ42" i="5" s="1"/>
  <c r="AU42" i="5" s="1"/>
  <c r="R45" i="5"/>
  <c r="O43" i="6"/>
  <c r="P43" i="6" s="1"/>
  <c r="Q43" i="6" s="1"/>
  <c r="R43" i="6"/>
  <c r="R46" i="6"/>
  <c r="R76" i="3"/>
  <c r="O42" i="2"/>
  <c r="P42" i="2" s="1"/>
  <c r="Q42" i="2" s="1"/>
  <c r="R42" i="2"/>
  <c r="R44" i="7"/>
  <c r="P90" i="6"/>
  <c r="Q90" i="6" s="1"/>
  <c r="S90" i="6" s="1"/>
  <c r="U90" i="6" s="1"/>
  <c r="AT90" i="6" s="1"/>
  <c r="R38" i="6"/>
  <c r="R52" i="4"/>
  <c r="R63" i="3"/>
  <c r="AU27" i="7"/>
  <c r="S42" i="6"/>
  <c r="U42" i="6" s="1"/>
  <c r="AQ42" i="6" s="1"/>
  <c r="AU42" i="6" s="1"/>
  <c r="O76" i="1"/>
  <c r="R51" i="1"/>
  <c r="R48" i="1"/>
  <c r="R32" i="2"/>
  <c r="R38" i="2"/>
  <c r="R37" i="1"/>
  <c r="R47" i="3"/>
  <c r="R45" i="3"/>
  <c r="O28" i="1"/>
  <c r="P28" i="1" s="1"/>
  <c r="Q28" i="1" s="1"/>
  <c r="S28" i="1" s="1"/>
  <c r="U28" i="1" s="1"/>
  <c r="AQ28" i="1" s="1"/>
  <c r="R28" i="1"/>
  <c r="R34" i="1"/>
  <c r="R27" i="1"/>
  <c r="O27" i="1"/>
  <c r="P27" i="1" s="1"/>
  <c r="Q27" i="1" s="1"/>
  <c r="S27" i="1" s="1"/>
  <c r="U27" i="1" s="1"/>
  <c r="AQ27" i="1" s="1"/>
  <c r="AU27" i="1" s="1"/>
  <c r="R44" i="12"/>
  <c r="O76" i="10"/>
  <c r="R76" i="10"/>
  <c r="O27" i="10"/>
  <c r="R27" i="10"/>
  <c r="R92" i="9"/>
  <c r="O74" i="9"/>
  <c r="P74" i="9" s="1"/>
  <c r="Q74" i="9" s="1"/>
  <c r="R74" i="9"/>
  <c r="R93" i="8"/>
  <c r="R63" i="11"/>
  <c r="R59" i="11"/>
  <c r="R66" i="11"/>
  <c r="R34" i="10"/>
  <c r="O91" i="8"/>
  <c r="R91" i="8"/>
  <c r="R96" i="10"/>
  <c r="R95" i="9"/>
  <c r="R77" i="9"/>
  <c r="R100" i="8"/>
  <c r="R49" i="13"/>
  <c r="R46" i="13"/>
  <c r="R52" i="13"/>
  <c r="P75" i="8"/>
  <c r="Q75" i="8" s="1"/>
  <c r="S75" i="8" s="1"/>
  <c r="U75" i="8" s="1"/>
  <c r="AT75" i="8" s="1"/>
  <c r="AX75" i="8" s="1"/>
  <c r="R36" i="8"/>
  <c r="R115" i="5"/>
  <c r="R63" i="4"/>
  <c r="R53" i="9"/>
  <c r="R50" i="9"/>
  <c r="R42" i="9"/>
  <c r="O42" i="9"/>
  <c r="R85" i="6"/>
  <c r="R80" i="5"/>
  <c r="R96" i="3"/>
  <c r="R42" i="11"/>
  <c r="O42" i="11"/>
  <c r="R48" i="11"/>
  <c r="R31" i="11"/>
  <c r="R34" i="11"/>
  <c r="R33" i="11"/>
  <c r="R94" i="3"/>
  <c r="R50" i="14"/>
  <c r="O42" i="14"/>
  <c r="P42" i="14" s="1"/>
  <c r="Q42" i="14" s="1"/>
  <c r="S42" i="14" s="1"/>
  <c r="U42" i="14" s="1"/>
  <c r="AQ42" i="14" s="1"/>
  <c r="AU42" i="14" s="1"/>
  <c r="R42" i="14"/>
  <c r="R47" i="14"/>
  <c r="R53" i="14"/>
  <c r="R61" i="9"/>
  <c r="R27" i="9"/>
  <c r="O27" i="9"/>
  <c r="P27" i="9" s="1"/>
  <c r="Q27" i="9" s="1"/>
  <c r="R33" i="9"/>
  <c r="R34" i="9"/>
  <c r="R44" i="8"/>
  <c r="R35" i="7"/>
  <c r="R36" i="7"/>
  <c r="R95" i="4"/>
  <c r="R101" i="4"/>
  <c r="R81" i="7"/>
  <c r="R59" i="6"/>
  <c r="R65" i="6"/>
  <c r="R33" i="4"/>
  <c r="R28" i="4"/>
  <c r="R34" i="4"/>
  <c r="P90" i="5"/>
  <c r="Q90" i="5" s="1"/>
  <c r="S90" i="5" s="1"/>
  <c r="U90" i="5" s="1"/>
  <c r="AT90" i="5" s="1"/>
  <c r="R53" i="5"/>
  <c r="R50" i="5"/>
  <c r="O74" i="3"/>
  <c r="P74" i="3" s="1"/>
  <c r="Q74" i="3" s="1"/>
  <c r="R74" i="3"/>
  <c r="O43" i="2"/>
  <c r="P43" i="2" s="1"/>
  <c r="Q43" i="2" s="1"/>
  <c r="S43" i="2" s="1"/>
  <c r="U43" i="2" s="1"/>
  <c r="AQ43" i="2" s="1"/>
  <c r="R43" i="2"/>
  <c r="R64" i="7"/>
  <c r="R47" i="6"/>
  <c r="R49" i="6"/>
  <c r="R29" i="4"/>
  <c r="O75" i="3"/>
  <c r="P75" i="3" s="1"/>
  <c r="Q75" i="3" s="1"/>
  <c r="S75" i="3" s="1"/>
  <c r="U75" i="3" s="1"/>
  <c r="AT75" i="3" s="1"/>
  <c r="AX75" i="3" s="1"/>
  <c r="R75" i="3"/>
  <c r="O27" i="6"/>
  <c r="P27" i="6" s="1"/>
  <c r="Q27" i="6" s="1"/>
  <c r="R27" i="6"/>
  <c r="R33" i="6"/>
  <c r="R28" i="6"/>
  <c r="R61" i="5"/>
  <c r="R67" i="5"/>
  <c r="R46" i="4"/>
  <c r="R43" i="4"/>
  <c r="R62" i="3"/>
  <c r="R46" i="10"/>
  <c r="R52" i="10"/>
  <c r="R49" i="10"/>
  <c r="R67" i="7"/>
  <c r="R58" i="7"/>
  <c r="O58" i="7"/>
  <c r="P58" i="7" s="1"/>
  <c r="Q58" i="7" s="1"/>
  <c r="R68" i="7"/>
  <c r="R83" i="3"/>
  <c r="R47" i="1"/>
  <c r="O28" i="2"/>
  <c r="P28" i="2" s="1"/>
  <c r="Q28" i="2" s="1"/>
  <c r="S28" i="2" s="1"/>
  <c r="U28" i="2" s="1"/>
  <c r="AQ28" i="2" s="1"/>
  <c r="R28" i="2"/>
  <c r="R34" i="2"/>
  <c r="R27" i="2"/>
  <c r="O27" i="2"/>
  <c r="P27" i="2" s="1"/>
  <c r="Q27" i="2" s="1"/>
  <c r="S27" i="2" s="1"/>
  <c r="U27" i="2" s="1"/>
  <c r="AQ27" i="2" s="1"/>
  <c r="AU27" i="2" s="1"/>
  <c r="R33" i="2"/>
  <c r="R30" i="3"/>
  <c r="R53" i="3"/>
  <c r="R50" i="3"/>
  <c r="R30" i="1"/>
  <c r="R36" i="1"/>
  <c r="R29" i="1"/>
  <c r="O29" i="1"/>
  <c r="P29" i="1" s="1"/>
  <c r="Q29" i="1" s="1"/>
  <c r="S29" i="1" s="1"/>
  <c r="U29" i="1" s="1"/>
  <c r="AQ29" i="1" s="1"/>
  <c r="AU29" i="1" s="1"/>
  <c r="R36" i="18"/>
  <c r="R78" i="17"/>
  <c r="R80" i="16"/>
  <c r="R101" i="15"/>
  <c r="R97" i="18"/>
  <c r="R100" i="18"/>
  <c r="R82" i="17"/>
  <c r="R100" i="16"/>
  <c r="R46" i="16"/>
  <c r="R52" i="16"/>
  <c r="R49" i="16"/>
  <c r="R29" i="15"/>
  <c r="R37" i="15"/>
  <c r="R30" i="15"/>
  <c r="S75" i="18"/>
  <c r="U75" i="18" s="1"/>
  <c r="AT75" i="18" s="1"/>
  <c r="AX75" i="18" s="1"/>
  <c r="R47" i="18"/>
  <c r="R53" i="18"/>
  <c r="R50" i="18"/>
  <c r="R98" i="13"/>
  <c r="R99" i="12"/>
  <c r="R62" i="12"/>
  <c r="R29" i="12"/>
  <c r="R96" i="11"/>
  <c r="R63" i="19"/>
  <c r="O59" i="19"/>
  <c r="P59" i="19" s="1"/>
  <c r="Q59" i="19" s="1"/>
  <c r="S59" i="19" s="1"/>
  <c r="U59" i="19" s="1"/>
  <c r="AB59" i="19" s="1"/>
  <c r="AF59" i="19" s="1"/>
  <c r="R59" i="19"/>
  <c r="R66" i="19"/>
  <c r="R49" i="17"/>
  <c r="R46" i="17"/>
  <c r="R52" i="17"/>
  <c r="R38" i="14"/>
  <c r="O74" i="13"/>
  <c r="P74" i="13" s="1"/>
  <c r="Q74" i="13" s="1"/>
  <c r="R74" i="13"/>
  <c r="R38" i="12"/>
  <c r="R84" i="11"/>
  <c r="R62" i="17"/>
  <c r="R69" i="17"/>
  <c r="R61" i="15"/>
  <c r="R36" i="14"/>
  <c r="BA90" i="13"/>
  <c r="R85" i="12"/>
  <c r="R65" i="12"/>
  <c r="R32" i="12"/>
  <c r="O90" i="11"/>
  <c r="R90" i="11"/>
  <c r="O27" i="15"/>
  <c r="P27" i="15" s="1"/>
  <c r="Q27" i="15" s="1"/>
  <c r="R27" i="15"/>
  <c r="O58" i="14"/>
  <c r="R58" i="14"/>
  <c r="R98" i="12"/>
  <c r="R62" i="13"/>
  <c r="R69" i="13"/>
  <c r="R33" i="10"/>
  <c r="R29" i="13"/>
  <c r="R37" i="13"/>
  <c r="R30" i="13"/>
  <c r="R98" i="9"/>
  <c r="R97" i="8"/>
  <c r="R93" i="10"/>
  <c r="R92" i="7"/>
  <c r="R60" i="11"/>
  <c r="R85" i="10"/>
  <c r="R65" i="10"/>
  <c r="R32" i="10"/>
  <c r="O90" i="9"/>
  <c r="R90" i="9"/>
  <c r="R101" i="7"/>
  <c r="R66" i="8"/>
  <c r="R99" i="7"/>
  <c r="R48" i="13"/>
  <c r="R30" i="8"/>
  <c r="R27" i="8"/>
  <c r="O27" i="8"/>
  <c r="P27" i="8" s="1"/>
  <c r="Q27" i="8" s="1"/>
  <c r="S27" i="8" s="1"/>
  <c r="U27" i="8" s="1"/>
  <c r="AQ27" i="8" s="1"/>
  <c r="AU27" i="8" s="1"/>
  <c r="R29" i="8"/>
  <c r="O29" i="8"/>
  <c r="P29" i="8" s="1"/>
  <c r="Q29" i="8" s="1"/>
  <c r="S29" i="8" s="1"/>
  <c r="U29" i="8" s="1"/>
  <c r="AQ29" i="8" s="1"/>
  <c r="AU29" i="8" s="1"/>
  <c r="R62" i="4"/>
  <c r="R44" i="9"/>
  <c r="R109" i="5"/>
  <c r="R64" i="4"/>
  <c r="R45" i="11"/>
  <c r="R51" i="11"/>
  <c r="R30" i="11"/>
  <c r="R32" i="11"/>
  <c r="R35" i="11"/>
  <c r="O74" i="6"/>
  <c r="P74" i="6" s="1"/>
  <c r="Q74" i="6" s="1"/>
  <c r="R74" i="6"/>
  <c r="R81" i="4"/>
  <c r="R92" i="3"/>
  <c r="R44" i="14"/>
  <c r="R67" i="9"/>
  <c r="R65" i="9"/>
  <c r="R35" i="9"/>
  <c r="R36" i="9"/>
  <c r="R112" i="5"/>
  <c r="AX74" i="5"/>
  <c r="R59" i="4"/>
  <c r="R29" i="7"/>
  <c r="R37" i="7"/>
  <c r="R30" i="7"/>
  <c r="O91" i="4"/>
  <c r="P91" i="4" s="1"/>
  <c r="Q91" i="4" s="1"/>
  <c r="R91" i="4"/>
  <c r="R97" i="4"/>
  <c r="R90" i="4"/>
  <c r="O90" i="4"/>
  <c r="P90" i="4" s="1"/>
  <c r="Q90" i="4" s="1"/>
  <c r="S90" i="4" s="1"/>
  <c r="U90" i="4" s="1"/>
  <c r="AT90" i="4" s="1"/>
  <c r="BA90" i="4" s="1"/>
  <c r="R96" i="4"/>
  <c r="R77" i="7"/>
  <c r="R83" i="7"/>
  <c r="R75" i="7"/>
  <c r="R68" i="6"/>
  <c r="R35" i="4"/>
  <c r="R30" i="4"/>
  <c r="R36" i="4"/>
  <c r="R44" i="2"/>
  <c r="O44" i="2"/>
  <c r="R32" i="5"/>
  <c r="O44" i="5"/>
  <c r="P44" i="5" s="1"/>
  <c r="Q44" i="5" s="1"/>
  <c r="S44" i="5" s="1"/>
  <c r="U44" i="5" s="1"/>
  <c r="AQ44" i="5" s="1"/>
  <c r="AU44" i="5" s="1"/>
  <c r="R44" i="5"/>
  <c r="R52" i="5"/>
  <c r="R67" i="3"/>
  <c r="R48" i="6"/>
  <c r="R51" i="6"/>
  <c r="R38" i="5"/>
  <c r="R49" i="7"/>
  <c r="R46" i="7"/>
  <c r="R52" i="7"/>
  <c r="R63" i="6"/>
  <c r="R29" i="6"/>
  <c r="R35" i="6"/>
  <c r="R30" i="6"/>
  <c r="R59" i="5"/>
  <c r="R65" i="5"/>
  <c r="R42" i="4"/>
  <c r="O42" i="4"/>
  <c r="P42" i="4" s="1"/>
  <c r="Q42" i="4" s="1"/>
  <c r="S42" i="4" s="1"/>
  <c r="U42" i="4" s="1"/>
  <c r="AQ42" i="4" s="1"/>
  <c r="R80" i="3"/>
  <c r="R48" i="10"/>
  <c r="R62" i="7"/>
  <c r="R69" i="7"/>
  <c r="R84" i="3"/>
  <c r="R53" i="1"/>
  <c r="P90" i="2"/>
  <c r="Q90" i="2" s="1"/>
  <c r="S90" i="2" s="1"/>
  <c r="U90" i="2" s="1"/>
  <c r="AT90" i="2" s="1"/>
  <c r="R30" i="2"/>
  <c r="R36" i="2"/>
  <c r="R29" i="2"/>
  <c r="R35" i="2"/>
  <c r="P90" i="1"/>
  <c r="Q90" i="1" s="1"/>
  <c r="S90" i="1" s="1"/>
  <c r="U90" i="1" s="1"/>
  <c r="AT90" i="1" s="1"/>
  <c r="S58" i="1"/>
  <c r="U58" i="1" s="1"/>
  <c r="AB58" i="1" s="1"/>
  <c r="AF58" i="1" s="1"/>
  <c r="R52" i="3"/>
  <c r="R44" i="3"/>
  <c r="R31" i="1"/>
  <c r="R32" i="3"/>
  <c r="R38" i="3"/>
  <c r="R96" i="7"/>
  <c r="R46" i="12"/>
  <c r="R52" i="12"/>
  <c r="R49" i="12"/>
  <c r="R38" i="10"/>
  <c r="R84" i="9"/>
  <c r="R61" i="11"/>
  <c r="R85" i="8"/>
  <c r="R65" i="8"/>
  <c r="R100" i="10"/>
  <c r="R99" i="9"/>
  <c r="R98" i="8"/>
  <c r="R47" i="13"/>
  <c r="R45" i="13"/>
  <c r="R51" i="13"/>
  <c r="S59" i="10"/>
  <c r="U59" i="10" s="1"/>
  <c r="AB59" i="10" s="1"/>
  <c r="AF59" i="10" s="1"/>
  <c r="R31" i="8"/>
  <c r="R80" i="6"/>
  <c r="O75" i="5"/>
  <c r="P75" i="5" s="1"/>
  <c r="Q75" i="5" s="1"/>
  <c r="R75" i="5"/>
  <c r="S74" i="12"/>
  <c r="U74" i="12" s="1"/>
  <c r="AT74" i="12" s="1"/>
  <c r="AX74" i="12" s="1"/>
  <c r="R53" i="11"/>
  <c r="R50" i="11"/>
  <c r="R37" i="11"/>
  <c r="S74" i="8"/>
  <c r="U74" i="8" s="1"/>
  <c r="AT74" i="8" s="1"/>
  <c r="AX74" i="8" s="1"/>
  <c r="O58" i="4"/>
  <c r="P58" i="4" s="1"/>
  <c r="Q58" i="4" s="1"/>
  <c r="R58" i="4"/>
  <c r="O90" i="3"/>
  <c r="R90" i="3"/>
  <c r="R68" i="9"/>
  <c r="R58" i="9"/>
  <c r="O58" i="9"/>
  <c r="P58" i="9" s="1"/>
  <c r="Q58" i="9" s="1"/>
  <c r="S58" i="9" s="1"/>
  <c r="U58" i="9" s="1"/>
  <c r="AB58" i="9" s="1"/>
  <c r="AF58" i="9" s="1"/>
  <c r="R29" i="9"/>
  <c r="R37" i="9"/>
  <c r="R30" i="9"/>
  <c r="R46" i="8"/>
  <c r="R52" i="8"/>
  <c r="R49" i="8"/>
  <c r="R85" i="4"/>
  <c r="R101" i="3"/>
  <c r="R31" i="7"/>
  <c r="O28" i="7"/>
  <c r="P28" i="7" s="1"/>
  <c r="Q28" i="7" s="1"/>
  <c r="S28" i="7" s="1"/>
  <c r="U28" i="7" s="1"/>
  <c r="AQ28" i="7" s="1"/>
  <c r="AU28" i="7" s="1"/>
  <c r="R28" i="7"/>
  <c r="R93" i="4"/>
  <c r="R99" i="4"/>
  <c r="R92" i="4"/>
  <c r="R98" i="4"/>
  <c r="R85" i="3"/>
  <c r="O60" i="10"/>
  <c r="R85" i="7"/>
  <c r="R82" i="7"/>
  <c r="R74" i="7"/>
  <c r="O74" i="7"/>
  <c r="P74" i="7" s="1"/>
  <c r="Q74" i="7" s="1"/>
  <c r="S74" i="7" s="1"/>
  <c r="U74" i="7" s="1"/>
  <c r="AT74" i="7" s="1"/>
  <c r="R79" i="7"/>
  <c r="R69" i="6"/>
  <c r="R66" i="6"/>
  <c r="R37" i="4"/>
  <c r="S90" i="10"/>
  <c r="U90" i="10" s="1"/>
  <c r="AT90" i="10" s="1"/>
  <c r="R34" i="6"/>
  <c r="O43" i="5"/>
  <c r="P43" i="5" s="1"/>
  <c r="Q43" i="5" s="1"/>
  <c r="R43" i="5"/>
  <c r="R46" i="5"/>
  <c r="R53" i="2"/>
  <c r="O45" i="6"/>
  <c r="R45" i="6"/>
  <c r="O27" i="5"/>
  <c r="P27" i="5" s="1"/>
  <c r="Q27" i="5" s="1"/>
  <c r="R27" i="5"/>
  <c r="R33" i="5"/>
  <c r="R28" i="5"/>
  <c r="R48" i="7"/>
  <c r="R31" i="6"/>
  <c r="R37" i="6"/>
  <c r="R68" i="5"/>
  <c r="R51" i="4"/>
  <c r="R48" i="4"/>
  <c r="R77" i="3"/>
  <c r="P58" i="3"/>
  <c r="Q58" i="3" s="1"/>
  <c r="S58" i="3" s="1"/>
  <c r="U58" i="3" s="1"/>
  <c r="AB58" i="3" s="1"/>
  <c r="AF58" i="3" s="1"/>
  <c r="O59" i="3"/>
  <c r="R45" i="10"/>
  <c r="R51" i="10"/>
  <c r="R43" i="10"/>
  <c r="R63" i="7"/>
  <c r="O59" i="7"/>
  <c r="P59" i="7" s="1"/>
  <c r="Q59" i="7" s="1"/>
  <c r="S59" i="7" s="1"/>
  <c r="U59" i="7" s="1"/>
  <c r="AB59" i="7" s="1"/>
  <c r="AF59" i="7" s="1"/>
  <c r="R59" i="7"/>
  <c r="R65" i="7"/>
  <c r="O75" i="4"/>
  <c r="P75" i="4" s="1"/>
  <c r="Q75" i="4" s="1"/>
  <c r="S75" i="4" s="1"/>
  <c r="U75" i="4" s="1"/>
  <c r="AT75" i="4" s="1"/>
  <c r="AX75" i="4" s="1"/>
  <c r="R82" i="3"/>
  <c r="R52" i="1"/>
  <c r="R44" i="1"/>
  <c r="R31" i="2"/>
  <c r="R37" i="2"/>
  <c r="O43" i="3"/>
  <c r="P43" i="3" s="1"/>
  <c r="Q43" i="3" s="1"/>
  <c r="S43" i="3" s="1"/>
  <c r="U43" i="3" s="1"/>
  <c r="AQ43" i="3" s="1"/>
  <c r="AU43" i="3" s="1"/>
  <c r="R43" i="3"/>
  <c r="R46" i="3"/>
  <c r="R35" i="1"/>
  <c r="AU28" i="1"/>
  <c r="R34" i="3"/>
  <c r="O27" i="3"/>
  <c r="P27" i="3" s="1"/>
  <c r="Q27" i="3" s="1"/>
  <c r="R27" i="3"/>
  <c r="R33" i="3"/>
  <c r="P77" i="2"/>
  <c r="N78" i="2" s="1"/>
  <c r="P58" i="2"/>
  <c r="Q58" i="2" s="1"/>
  <c r="S58" i="2" s="1"/>
  <c r="U58" i="2" s="1"/>
  <c r="AB58" i="2" s="1"/>
  <c r="AF58" i="2" s="1"/>
  <c r="O59" i="2"/>
  <c r="R48" i="12"/>
  <c r="R64" i="11"/>
  <c r="R81" i="10"/>
  <c r="R64" i="10"/>
  <c r="R81" i="8"/>
  <c r="R64" i="8"/>
  <c r="R67" i="11"/>
  <c r="R65" i="11"/>
  <c r="R83" i="9"/>
  <c r="R97" i="7"/>
  <c r="R53" i="13"/>
  <c r="R50" i="13"/>
  <c r="R42" i="13"/>
  <c r="O42" i="13"/>
  <c r="P42" i="13" s="1"/>
  <c r="Q42" i="13" s="1"/>
  <c r="R81" i="6"/>
  <c r="R81" i="5"/>
  <c r="R49" i="9"/>
  <c r="R46" i="9"/>
  <c r="R52" i="9"/>
  <c r="R47" i="11"/>
  <c r="R44" i="11"/>
  <c r="R27" i="11"/>
  <c r="O27" i="11"/>
  <c r="P27" i="11" s="1"/>
  <c r="Q27" i="11" s="1"/>
  <c r="R36" i="11"/>
  <c r="R113" i="5"/>
  <c r="R79" i="5"/>
  <c r="O76" i="4"/>
  <c r="R76" i="4"/>
  <c r="R46" i="14"/>
  <c r="R52" i="14"/>
  <c r="R49" i="14"/>
  <c r="R62" i="9"/>
  <c r="R69" i="9"/>
  <c r="R47" i="9"/>
  <c r="R31" i="9"/>
  <c r="R28" i="9"/>
  <c r="R48" i="8"/>
  <c r="O107" i="5"/>
  <c r="P107" i="5" s="1"/>
  <c r="Q107" i="5" s="1"/>
  <c r="S107" i="5" s="1"/>
  <c r="U107" i="5" s="1"/>
  <c r="AT107" i="5" s="1"/>
  <c r="AX107" i="5" s="1"/>
  <c r="R107" i="5"/>
  <c r="R66" i="7"/>
  <c r="R94" i="4"/>
  <c r="R100" i="4"/>
  <c r="AU28" i="8"/>
  <c r="R60" i="6"/>
  <c r="R58" i="6"/>
  <c r="O58" i="6"/>
  <c r="P58" i="6" s="1"/>
  <c r="Q58" i="6" s="1"/>
  <c r="S58" i="6" s="1"/>
  <c r="U58" i="6" s="1"/>
  <c r="AB58" i="6" s="1"/>
  <c r="AF58" i="6" s="1"/>
  <c r="R64" i="6"/>
  <c r="O27" i="4"/>
  <c r="P27" i="4" s="1"/>
  <c r="Q27" i="4" s="1"/>
  <c r="S27" i="4" s="1"/>
  <c r="U27" i="4" s="1"/>
  <c r="AQ27" i="4" s="1"/>
  <c r="AU27" i="4" s="1"/>
  <c r="R27" i="4"/>
  <c r="R79" i="3"/>
  <c r="R49" i="5"/>
  <c r="R53" i="6"/>
  <c r="R50" i="6"/>
  <c r="R29" i="5"/>
  <c r="R35" i="5"/>
  <c r="R30" i="5"/>
  <c r="R47" i="2"/>
  <c r="R45" i="7"/>
  <c r="R51" i="7"/>
  <c r="R69" i="5"/>
  <c r="R66" i="5"/>
  <c r="R45" i="4"/>
  <c r="AU42" i="4"/>
  <c r="R47" i="4"/>
  <c r="R50" i="10"/>
  <c r="O42" i="10"/>
  <c r="P42" i="10" s="1"/>
  <c r="Q42" i="10" s="1"/>
  <c r="R42" i="10"/>
  <c r="R47" i="10"/>
  <c r="R53" i="10"/>
  <c r="R60" i="7"/>
  <c r="R81" i="3"/>
  <c r="R46" i="1"/>
  <c r="R43" i="1"/>
  <c r="AU28" i="2"/>
  <c r="O42" i="3"/>
  <c r="P42" i="3" s="1"/>
  <c r="Q42" i="3" s="1"/>
  <c r="R42" i="3"/>
  <c r="R49" i="3"/>
  <c r="R36" i="3"/>
  <c r="R29" i="3"/>
  <c r="R35" i="3"/>
  <c r="R85" i="14"/>
  <c r="R80" i="12"/>
  <c r="R101" i="11"/>
  <c r="S76" i="18"/>
  <c r="U76" i="18" s="1"/>
  <c r="AT76" i="18" s="1"/>
  <c r="AX76" i="18" s="1"/>
  <c r="R35" i="17"/>
  <c r="R36" i="17"/>
  <c r="R45" i="15"/>
  <c r="R51" i="15"/>
  <c r="R98" i="14"/>
  <c r="R99" i="14"/>
  <c r="R66" i="14"/>
  <c r="R79" i="12"/>
  <c r="R30" i="12"/>
  <c r="R97" i="11"/>
  <c r="R82" i="11"/>
  <c r="O61" i="13"/>
  <c r="R61" i="13"/>
  <c r="R80" i="9"/>
  <c r="R32" i="13"/>
  <c r="R95" i="10"/>
  <c r="R29" i="10"/>
  <c r="R75" i="9"/>
  <c r="O75" i="9"/>
  <c r="R62" i="8"/>
  <c r="R51" i="12"/>
  <c r="O43" i="12"/>
  <c r="P43" i="12" s="1"/>
  <c r="Q43" i="12" s="1"/>
  <c r="R43" i="12"/>
  <c r="R94" i="9"/>
  <c r="R68" i="11"/>
  <c r="R58" i="11"/>
  <c r="O58" i="11"/>
  <c r="P58" i="11" s="1"/>
  <c r="Q58" i="11" s="1"/>
  <c r="S58" i="11" s="1"/>
  <c r="U58" i="11" s="1"/>
  <c r="AB58" i="11" s="1"/>
  <c r="AF58" i="11" s="1"/>
  <c r="R80" i="10"/>
  <c r="R101" i="9"/>
  <c r="O90" i="7"/>
  <c r="R90" i="7"/>
  <c r="AX90" i="13"/>
  <c r="R98" i="10"/>
  <c r="R30" i="10"/>
  <c r="R97" i="9"/>
  <c r="R82" i="9"/>
  <c r="R96" i="8"/>
  <c r="O58" i="8"/>
  <c r="R58" i="8"/>
  <c r="R43" i="13"/>
  <c r="O43" i="13"/>
  <c r="P43" i="13" s="1"/>
  <c r="Q43" i="13" s="1"/>
  <c r="S43" i="13" s="1"/>
  <c r="U43" i="13" s="1"/>
  <c r="AQ43" i="13" s="1"/>
  <c r="AU43" i="13" s="1"/>
  <c r="R44" i="13"/>
  <c r="R32" i="8"/>
  <c r="R37" i="8"/>
  <c r="R48" i="9"/>
  <c r="R50" i="8"/>
  <c r="O75" i="6"/>
  <c r="P75" i="6" s="1"/>
  <c r="Q75" i="6" s="1"/>
  <c r="R75" i="6"/>
  <c r="R85" i="5"/>
  <c r="R82" i="4"/>
  <c r="R100" i="3"/>
  <c r="R52" i="11"/>
  <c r="R38" i="11"/>
  <c r="O108" i="5"/>
  <c r="R108" i="5"/>
  <c r="R48" i="14"/>
  <c r="R63" i="9"/>
  <c r="O59" i="9"/>
  <c r="P59" i="9" s="1"/>
  <c r="Q59" i="9" s="1"/>
  <c r="S59" i="9" s="1"/>
  <c r="U59" i="9" s="1"/>
  <c r="AB59" i="9" s="1"/>
  <c r="AF59" i="9" s="1"/>
  <c r="R59" i="9"/>
  <c r="R66" i="9"/>
  <c r="R51" i="8"/>
  <c r="O43" i="8"/>
  <c r="P43" i="8" s="1"/>
  <c r="Q43" i="8" s="1"/>
  <c r="S43" i="8" s="1"/>
  <c r="U43" i="8" s="1"/>
  <c r="AQ43" i="8" s="1"/>
  <c r="AU43" i="8" s="1"/>
  <c r="R43" i="8"/>
  <c r="R84" i="6"/>
  <c r="R32" i="7"/>
  <c r="AX90" i="4"/>
  <c r="AX74" i="7"/>
  <c r="R48" i="5"/>
  <c r="R51" i="5"/>
  <c r="R48" i="2"/>
  <c r="O44" i="6"/>
  <c r="P44" i="6" s="1"/>
  <c r="Q44" i="6" s="1"/>
  <c r="R44" i="6"/>
  <c r="R52" i="6"/>
  <c r="R31" i="5"/>
  <c r="R37" i="5"/>
  <c r="AU43" i="2"/>
  <c r="R53" i="7"/>
  <c r="R50" i="7"/>
  <c r="R42" i="7"/>
  <c r="O42" i="7"/>
  <c r="R60" i="5"/>
  <c r="R58" i="5"/>
  <c r="O58" i="5"/>
  <c r="P58" i="5" s="1"/>
  <c r="Q58" i="5" s="1"/>
  <c r="R64" i="5"/>
  <c r="R50" i="4"/>
  <c r="R53" i="4"/>
  <c r="R52" i="2"/>
  <c r="R44" i="10"/>
  <c r="R61" i="7"/>
  <c r="R78" i="3"/>
  <c r="R45" i="1"/>
  <c r="O42" i="1"/>
  <c r="P42" i="1" s="1"/>
  <c r="Q42" i="1" s="1"/>
  <c r="S42" i="1" s="1"/>
  <c r="U42" i="1" s="1"/>
  <c r="AQ42" i="1" s="1"/>
  <c r="AU42" i="1" s="1"/>
  <c r="R42" i="1"/>
  <c r="R49" i="1"/>
  <c r="P59" i="1"/>
  <c r="Q59" i="1" s="1"/>
  <c r="S59" i="1" s="1"/>
  <c r="U59" i="1" s="1"/>
  <c r="AB59" i="1" s="1"/>
  <c r="AF59" i="1" s="1"/>
  <c r="O60" i="1"/>
  <c r="R48" i="3"/>
  <c r="R51" i="3"/>
  <c r="R32" i="1"/>
  <c r="R38" i="1"/>
  <c r="R28" i="3"/>
  <c r="R31" i="3"/>
  <c r="R37" i="3"/>
  <c r="P60" i="1" l="1"/>
  <c r="Q60" i="1" s="1"/>
  <c r="S60" i="1" s="1"/>
  <c r="U60" i="1" s="1"/>
  <c r="AB60" i="1" s="1"/>
  <c r="AF60" i="1" s="1"/>
  <c r="O28" i="3"/>
  <c r="S44" i="6"/>
  <c r="U44" i="6" s="1"/>
  <c r="AQ44" i="6" s="1"/>
  <c r="AU44" i="6" s="1"/>
  <c r="O44" i="13"/>
  <c r="P58" i="8"/>
  <c r="Q58" i="8" s="1"/>
  <c r="S58" i="8" s="1"/>
  <c r="U58" i="8" s="1"/>
  <c r="AB58" i="8" s="1"/>
  <c r="AF58" i="8" s="1"/>
  <c r="O59" i="8"/>
  <c r="P90" i="7"/>
  <c r="Q90" i="7" s="1"/>
  <c r="S90" i="7" s="1"/>
  <c r="U90" i="7" s="1"/>
  <c r="AT90" i="7" s="1"/>
  <c r="O91" i="7"/>
  <c r="P61" i="13"/>
  <c r="N62" i="13" s="1"/>
  <c r="S42" i="10"/>
  <c r="U42" i="10" s="1"/>
  <c r="AQ42" i="10" s="1"/>
  <c r="AU42" i="10" s="1"/>
  <c r="O28" i="9"/>
  <c r="S42" i="13"/>
  <c r="U42" i="13" s="1"/>
  <c r="AQ42" i="13" s="1"/>
  <c r="AU42" i="13" s="1"/>
  <c r="O43" i="10"/>
  <c r="O28" i="5"/>
  <c r="O92" i="4"/>
  <c r="S58" i="4"/>
  <c r="U58" i="4" s="1"/>
  <c r="AB58" i="4" s="1"/>
  <c r="AF58" i="4" s="1"/>
  <c r="O91" i="2"/>
  <c r="O59" i="5"/>
  <c r="O75" i="7"/>
  <c r="O59" i="4"/>
  <c r="S74" i="6"/>
  <c r="U74" i="6" s="1"/>
  <c r="AT74" i="6" s="1"/>
  <c r="AX74" i="6" s="1"/>
  <c r="P58" i="14"/>
  <c r="Q58" i="14" s="1"/>
  <c r="S58" i="14" s="1"/>
  <c r="U58" i="14" s="1"/>
  <c r="AB58" i="14" s="1"/>
  <c r="AF58" i="14" s="1"/>
  <c r="O30" i="1"/>
  <c r="S58" i="7"/>
  <c r="U58" i="7" s="1"/>
  <c r="AB58" i="7" s="1"/>
  <c r="AF58" i="7" s="1"/>
  <c r="P27" i="10"/>
  <c r="Q27" i="10" s="1"/>
  <c r="S27" i="10" s="1"/>
  <c r="U27" i="10" s="1"/>
  <c r="AQ27" i="10" s="1"/>
  <c r="AU27" i="10" s="1"/>
  <c r="O28" i="10"/>
  <c r="S42" i="2"/>
  <c r="U42" i="2" s="1"/>
  <c r="AQ42" i="2" s="1"/>
  <c r="AU42" i="2" s="1"/>
  <c r="O43" i="14"/>
  <c r="O76" i="5"/>
  <c r="P91" i="10"/>
  <c r="Q91" i="10" s="1"/>
  <c r="S91" i="10" s="1"/>
  <c r="U91" i="10" s="1"/>
  <c r="AT91" i="10" s="1"/>
  <c r="P75" i="12"/>
  <c r="Q75" i="12" s="1"/>
  <c r="S75" i="12" s="1"/>
  <c r="U75" i="12" s="1"/>
  <c r="AT75" i="12" s="1"/>
  <c r="AX75" i="12" s="1"/>
  <c r="O76" i="12"/>
  <c r="S58" i="17"/>
  <c r="U58" i="17" s="1"/>
  <c r="AB58" i="17" s="1"/>
  <c r="AF58" i="17" s="1"/>
  <c r="O45" i="20"/>
  <c r="BA90" i="21"/>
  <c r="S27" i="29"/>
  <c r="U27" i="29" s="1"/>
  <c r="AQ27" i="29" s="1"/>
  <c r="AU27" i="29" s="1"/>
  <c r="S74" i="25"/>
  <c r="U74" i="25" s="1"/>
  <c r="AT74" i="25" s="1"/>
  <c r="AX74" i="25" s="1"/>
  <c r="S58" i="26"/>
  <c r="U58" i="26" s="1"/>
  <c r="AB58" i="26" s="1"/>
  <c r="AF58" i="26" s="1"/>
  <c r="P27" i="20"/>
  <c r="Q27" i="20" s="1"/>
  <c r="S27" i="20" s="1"/>
  <c r="U27" i="20" s="1"/>
  <c r="AQ27" i="20" s="1"/>
  <c r="AU27" i="20" s="1"/>
  <c r="S58" i="23"/>
  <c r="U58" i="23" s="1"/>
  <c r="AB58" i="23" s="1"/>
  <c r="AF58" i="23" s="1"/>
  <c r="O59" i="26"/>
  <c r="O75" i="28"/>
  <c r="P91" i="28"/>
  <c r="Q91" i="28" s="1"/>
  <c r="S91" i="28" s="1"/>
  <c r="U91" i="28" s="1"/>
  <c r="AT91" i="28" s="1"/>
  <c r="P91" i="30"/>
  <c r="Q91" i="30" s="1"/>
  <c r="S91" i="30" s="1"/>
  <c r="U91" i="30" s="1"/>
  <c r="AT91" i="30" s="1"/>
  <c r="O92" i="30"/>
  <c r="S74" i="17"/>
  <c r="U74" i="17" s="1"/>
  <c r="AT74" i="17" s="1"/>
  <c r="AX74" i="17" s="1"/>
  <c r="O77" i="31"/>
  <c r="S42" i="20"/>
  <c r="U42" i="20" s="1"/>
  <c r="AQ42" i="20" s="1"/>
  <c r="AU42" i="20" s="1"/>
  <c r="S74" i="20"/>
  <c r="U74" i="20" s="1"/>
  <c r="AT74" i="20" s="1"/>
  <c r="AX74" i="20" s="1"/>
  <c r="P91" i="16"/>
  <c r="Q91" i="16" s="1"/>
  <c r="S91" i="16" s="1"/>
  <c r="U91" i="16" s="1"/>
  <c r="AT91" i="16" s="1"/>
  <c r="O92" i="16"/>
  <c r="O29" i="19"/>
  <c r="O29" i="22"/>
  <c r="O29" i="26"/>
  <c r="S42" i="26"/>
  <c r="U42" i="26" s="1"/>
  <c r="AQ42" i="26" s="1"/>
  <c r="AU42" i="26" s="1"/>
  <c r="S105" i="28"/>
  <c r="U105" i="28" s="1"/>
  <c r="AT105" i="28" s="1"/>
  <c r="AX105" i="28" s="1"/>
  <c r="O107" i="30"/>
  <c r="P58" i="16"/>
  <c r="Q58" i="16" s="1"/>
  <c r="S58" i="16" s="1"/>
  <c r="U58" i="16" s="1"/>
  <c r="AB58" i="16" s="1"/>
  <c r="AF58" i="16" s="1"/>
  <c r="O59" i="16"/>
  <c r="P27" i="16"/>
  <c r="Q27" i="16" s="1"/>
  <c r="S27" i="16" s="1"/>
  <c r="U27" i="16" s="1"/>
  <c r="AQ27" i="16" s="1"/>
  <c r="AU27" i="16" s="1"/>
  <c r="O59" i="20"/>
  <c r="O30" i="27"/>
  <c r="P106" i="27"/>
  <c r="Q106" i="27" s="1"/>
  <c r="S106" i="27" s="1"/>
  <c r="U106" i="27" s="1"/>
  <c r="AT106" i="27" s="1"/>
  <c r="AX106" i="27" s="1"/>
  <c r="O107" i="27"/>
  <c r="AX90" i="14"/>
  <c r="P45" i="6"/>
  <c r="Q45" i="6" s="1"/>
  <c r="S45" i="6" s="1"/>
  <c r="U45" i="6" s="1"/>
  <c r="AQ45" i="6" s="1"/>
  <c r="AU45" i="6" s="1"/>
  <c r="AX90" i="10"/>
  <c r="BA90" i="10"/>
  <c r="P60" i="10"/>
  <c r="Q60" i="10" s="1"/>
  <c r="S60" i="10" s="1"/>
  <c r="U60" i="10" s="1"/>
  <c r="AB60" i="10" s="1"/>
  <c r="AF60" i="10" s="1"/>
  <c r="BF90" i="1"/>
  <c r="BC90" i="1"/>
  <c r="P44" i="2"/>
  <c r="Q44" i="2" s="1"/>
  <c r="S44" i="2" s="1"/>
  <c r="U44" i="2" s="1"/>
  <c r="AQ44" i="2" s="1"/>
  <c r="AU44" i="2" s="1"/>
  <c r="O45" i="2"/>
  <c r="P42" i="9"/>
  <c r="Q42" i="9" s="1"/>
  <c r="S42" i="9" s="1"/>
  <c r="U42" i="9" s="1"/>
  <c r="AQ42" i="9" s="1"/>
  <c r="AU42" i="9" s="1"/>
  <c r="AX90" i="6"/>
  <c r="BA90" i="6"/>
  <c r="P42" i="19"/>
  <c r="Q42" i="19" s="1"/>
  <c r="S42" i="19" s="1"/>
  <c r="U42" i="19" s="1"/>
  <c r="AQ42" i="19" s="1"/>
  <c r="AU42" i="19" s="1"/>
  <c r="O43" i="19"/>
  <c r="O43" i="16"/>
  <c r="P44" i="27"/>
  <c r="Q44" i="27" s="1"/>
  <c r="S44" i="27" s="1"/>
  <c r="U44" i="27" s="1"/>
  <c r="AQ44" i="27" s="1"/>
  <c r="AU44" i="27" s="1"/>
  <c r="O45" i="27"/>
  <c r="P75" i="16"/>
  <c r="Q75" i="16" s="1"/>
  <c r="S75" i="16" s="1"/>
  <c r="U75" i="16" s="1"/>
  <c r="AT75" i="16" s="1"/>
  <c r="AX75" i="16" s="1"/>
  <c r="O45" i="21"/>
  <c r="O28" i="25"/>
  <c r="P77" i="29"/>
  <c r="Q77" i="29" s="1"/>
  <c r="S77" i="29" s="1"/>
  <c r="U77" i="29" s="1"/>
  <c r="AT77" i="29" s="1"/>
  <c r="AX77" i="29" s="1"/>
  <c r="O60" i="19"/>
  <c r="O28" i="21"/>
  <c r="P91" i="14"/>
  <c r="Q91" i="14" s="1"/>
  <c r="S91" i="14" s="1"/>
  <c r="U91" i="14" s="1"/>
  <c r="AT91" i="14" s="1"/>
  <c r="O92" i="14"/>
  <c r="AX91" i="18"/>
  <c r="P92" i="31"/>
  <c r="Q92" i="31" s="1"/>
  <c r="S92" i="31" s="1"/>
  <c r="U92" i="31" s="1"/>
  <c r="AT92" i="31" s="1"/>
  <c r="O44" i="26"/>
  <c r="P30" i="30"/>
  <c r="N31" i="30" s="1"/>
  <c r="P106" i="29"/>
  <c r="Q106" i="29" s="1"/>
  <c r="S106" i="29" s="1"/>
  <c r="U106" i="29" s="1"/>
  <c r="AT106" i="29" s="1"/>
  <c r="AX106" i="29" s="1"/>
  <c r="BA90" i="23"/>
  <c r="P75" i="9"/>
  <c r="Q75" i="9" s="1"/>
  <c r="S75" i="9" s="1"/>
  <c r="U75" i="9" s="1"/>
  <c r="AT75" i="9" s="1"/>
  <c r="AX75" i="9" s="1"/>
  <c r="O76" i="9"/>
  <c r="S58" i="5"/>
  <c r="U58" i="5" s="1"/>
  <c r="AB58" i="5" s="1"/>
  <c r="AF58" i="5" s="1"/>
  <c r="P42" i="7"/>
  <c r="Q42" i="7" s="1"/>
  <c r="S42" i="7" s="1"/>
  <c r="U42" i="7" s="1"/>
  <c r="AQ42" i="7" s="1"/>
  <c r="AU42" i="7" s="1"/>
  <c r="S75" i="6"/>
  <c r="U75" i="6" s="1"/>
  <c r="AT75" i="6" s="1"/>
  <c r="AX75" i="6" s="1"/>
  <c r="S43" i="12"/>
  <c r="U43" i="12" s="1"/>
  <c r="AQ43" i="12" s="1"/>
  <c r="AU43" i="12" s="1"/>
  <c r="S42" i="3"/>
  <c r="U42" i="3" s="1"/>
  <c r="AQ42" i="3" s="1"/>
  <c r="AU42" i="3" s="1"/>
  <c r="S27" i="11"/>
  <c r="U27" i="11" s="1"/>
  <c r="AQ27" i="11" s="1"/>
  <c r="AU27" i="11" s="1"/>
  <c r="O44" i="3"/>
  <c r="O91" i="1"/>
  <c r="O30" i="8"/>
  <c r="P90" i="9"/>
  <c r="Q90" i="9" s="1"/>
  <c r="S90" i="9" s="1"/>
  <c r="U90" i="9" s="1"/>
  <c r="AT90" i="9" s="1"/>
  <c r="S27" i="15"/>
  <c r="U27" i="15" s="1"/>
  <c r="AQ27" i="15" s="1"/>
  <c r="AU27" i="15" s="1"/>
  <c r="O43" i="4"/>
  <c r="O28" i="4"/>
  <c r="O44" i="8"/>
  <c r="S27" i="9"/>
  <c r="U27" i="9" s="1"/>
  <c r="AQ27" i="9" s="1"/>
  <c r="AU27" i="9" s="1"/>
  <c r="P42" i="11"/>
  <c r="Q42" i="11" s="1"/>
  <c r="S42" i="11" s="1"/>
  <c r="U42" i="11" s="1"/>
  <c r="AQ42" i="11" s="1"/>
  <c r="AU42" i="11" s="1"/>
  <c r="O43" i="11"/>
  <c r="S74" i="9"/>
  <c r="U74" i="9" s="1"/>
  <c r="AT74" i="9" s="1"/>
  <c r="AX74" i="9" s="1"/>
  <c r="P76" i="1"/>
  <c r="Q76" i="1" s="1"/>
  <c r="S76" i="1" s="1"/>
  <c r="U76" i="1" s="1"/>
  <c r="AT76" i="1" s="1"/>
  <c r="BC76" i="1" s="1"/>
  <c r="O91" i="6"/>
  <c r="O76" i="3"/>
  <c r="O76" i="6"/>
  <c r="P42" i="15"/>
  <c r="Q42" i="15" s="1"/>
  <c r="S42" i="15" s="1"/>
  <c r="U42" i="15" s="1"/>
  <c r="AQ42" i="15" s="1"/>
  <c r="AU42" i="15" s="1"/>
  <c r="S76" i="14"/>
  <c r="U76" i="14" s="1"/>
  <c r="AT76" i="14" s="1"/>
  <c r="AX76" i="14" s="1"/>
  <c r="S44" i="21"/>
  <c r="U44" i="21" s="1"/>
  <c r="AQ44" i="21" s="1"/>
  <c r="AU44" i="21" s="1"/>
  <c r="P42" i="23"/>
  <c r="Q42" i="23" s="1"/>
  <c r="S42" i="23" s="1"/>
  <c r="U42" i="23" s="1"/>
  <c r="AQ42" i="23" s="1"/>
  <c r="AU42" i="23" s="1"/>
  <c r="O43" i="23"/>
  <c r="S60" i="23"/>
  <c r="U60" i="23" s="1"/>
  <c r="AB60" i="23" s="1"/>
  <c r="AF60" i="23" s="1"/>
  <c r="S28" i="24"/>
  <c r="U28" i="24" s="1"/>
  <c r="AQ28" i="24" s="1"/>
  <c r="AU28" i="24" s="1"/>
  <c r="S42" i="28"/>
  <c r="U42" i="28" s="1"/>
  <c r="AQ42" i="28" s="1"/>
  <c r="AU42" i="28" s="1"/>
  <c r="P58" i="28"/>
  <c r="Q58" i="28" s="1"/>
  <c r="S58" i="28" s="1"/>
  <c r="U58" i="28" s="1"/>
  <c r="AB58" i="28" s="1"/>
  <c r="AF58" i="28" s="1"/>
  <c r="P27" i="31"/>
  <c r="Q27" i="31" s="1"/>
  <c r="S27" i="31" s="1"/>
  <c r="U27" i="31" s="1"/>
  <c r="AQ27" i="31" s="1"/>
  <c r="AU27" i="31" s="1"/>
  <c r="O28" i="31"/>
  <c r="S44" i="20"/>
  <c r="U44" i="20" s="1"/>
  <c r="AQ44" i="20" s="1"/>
  <c r="AU44" i="20" s="1"/>
  <c r="O43" i="22"/>
  <c r="P74" i="21"/>
  <c r="Q74" i="21" s="1"/>
  <c r="S74" i="21" s="1"/>
  <c r="U74" i="21" s="1"/>
  <c r="AT74" i="21" s="1"/>
  <c r="AX74" i="21" s="1"/>
  <c r="O75" i="21"/>
  <c r="O91" i="23"/>
  <c r="N62" i="24"/>
  <c r="P61" i="24"/>
  <c r="Q61" i="24" s="1"/>
  <c r="S61" i="24" s="1"/>
  <c r="U61" i="24" s="1"/>
  <c r="AB61" i="24" s="1"/>
  <c r="AF61" i="24" s="1"/>
  <c r="P58" i="12"/>
  <c r="Q58" i="12" s="1"/>
  <c r="S58" i="12" s="1"/>
  <c r="U58" i="12" s="1"/>
  <c r="AB58" i="12" s="1"/>
  <c r="AF58" i="12" s="1"/>
  <c r="S27" i="17"/>
  <c r="U27" i="17" s="1"/>
  <c r="AQ27" i="17" s="1"/>
  <c r="AU27" i="17" s="1"/>
  <c r="P90" i="15"/>
  <c r="Q90" i="15" s="1"/>
  <c r="S90" i="15" s="1"/>
  <c r="U90" i="15" s="1"/>
  <c r="AT90" i="15" s="1"/>
  <c r="P75" i="17"/>
  <c r="Q75" i="17" s="1"/>
  <c r="S75" i="17" s="1"/>
  <c r="U75" i="17" s="1"/>
  <c r="AT75" i="17" s="1"/>
  <c r="AX75" i="17" s="1"/>
  <c r="S43" i="20"/>
  <c r="U43" i="20" s="1"/>
  <c r="AQ43" i="20" s="1"/>
  <c r="AU43" i="20" s="1"/>
  <c r="S60" i="24"/>
  <c r="U60" i="24" s="1"/>
  <c r="AB60" i="24" s="1"/>
  <c r="AF60" i="24" s="1"/>
  <c r="S60" i="27"/>
  <c r="U60" i="27" s="1"/>
  <c r="AB60" i="27" s="1"/>
  <c r="AF60" i="27" s="1"/>
  <c r="O77" i="30"/>
  <c r="O93" i="29"/>
  <c r="S59" i="30"/>
  <c r="U59" i="30" s="1"/>
  <c r="AB59" i="30" s="1"/>
  <c r="AF59" i="30" s="1"/>
  <c r="O60" i="15"/>
  <c r="N62" i="31"/>
  <c r="O62" i="31" s="1"/>
  <c r="O59" i="21"/>
  <c r="S27" i="26"/>
  <c r="U27" i="26" s="1"/>
  <c r="AQ27" i="26" s="1"/>
  <c r="AU27" i="26" s="1"/>
  <c r="S58" i="29"/>
  <c r="U58" i="29" s="1"/>
  <c r="AB58" i="29" s="1"/>
  <c r="AF58" i="29" s="1"/>
  <c r="S42" i="30"/>
  <c r="U42" i="30" s="1"/>
  <c r="AQ42" i="30" s="1"/>
  <c r="AU42" i="30" s="1"/>
  <c r="S74" i="15"/>
  <c r="U74" i="15" s="1"/>
  <c r="AT74" i="15" s="1"/>
  <c r="AX74" i="15" s="1"/>
  <c r="O75" i="15"/>
  <c r="O91" i="21"/>
  <c r="P59" i="2"/>
  <c r="Q59" i="2" s="1"/>
  <c r="S59" i="2" s="1"/>
  <c r="U59" i="2" s="1"/>
  <c r="AB59" i="2" s="1"/>
  <c r="AF59" i="2" s="1"/>
  <c r="O59" i="6"/>
  <c r="O77" i="10"/>
  <c r="P76" i="10"/>
  <c r="Q76" i="10" s="1"/>
  <c r="S76" i="10" s="1"/>
  <c r="U76" i="10" s="1"/>
  <c r="AT76" i="10" s="1"/>
  <c r="AX76" i="10" s="1"/>
  <c r="O45" i="5"/>
  <c r="O60" i="9"/>
  <c r="P27" i="14"/>
  <c r="Q27" i="14" s="1"/>
  <c r="S27" i="14" s="1"/>
  <c r="U27" i="14" s="1"/>
  <c r="AQ27" i="14" s="1"/>
  <c r="AU27" i="14" s="1"/>
  <c r="O28" i="14"/>
  <c r="BA90" i="31"/>
  <c r="AX90" i="31"/>
  <c r="P90" i="19"/>
  <c r="Q90" i="19" s="1"/>
  <c r="S90" i="19" s="1"/>
  <c r="U90" i="19" s="1"/>
  <c r="AT90" i="19" s="1"/>
  <c r="P75" i="25"/>
  <c r="Q75" i="25" s="1"/>
  <c r="S75" i="25" s="1"/>
  <c r="U75" i="25" s="1"/>
  <c r="AT75" i="25" s="1"/>
  <c r="AX75" i="25" s="1"/>
  <c r="O76" i="25"/>
  <c r="P59" i="29"/>
  <c r="Q59" i="29" s="1"/>
  <c r="S59" i="29" s="1"/>
  <c r="U59" i="29" s="1"/>
  <c r="AB59" i="29" s="1"/>
  <c r="AF59" i="29" s="1"/>
  <c r="O60" i="29"/>
  <c r="O44" i="24"/>
  <c r="P28" i="23"/>
  <c r="Q28" i="23" s="1"/>
  <c r="S28" i="23" s="1"/>
  <c r="U28" i="23" s="1"/>
  <c r="AQ28" i="23" s="1"/>
  <c r="AU28" i="23" s="1"/>
  <c r="O29" i="23"/>
  <c r="N62" i="27"/>
  <c r="O62" i="27" s="1"/>
  <c r="P61" i="27"/>
  <c r="Q61" i="27" s="1"/>
  <c r="S61" i="27" s="1"/>
  <c r="U61" i="27" s="1"/>
  <c r="AB61" i="27" s="1"/>
  <c r="AF61" i="27" s="1"/>
  <c r="P60" i="18"/>
  <c r="Q60" i="18" s="1"/>
  <c r="S60" i="18" s="1"/>
  <c r="U60" i="18" s="1"/>
  <c r="AB60" i="18" s="1"/>
  <c r="AF60" i="18" s="1"/>
  <c r="O61" i="18"/>
  <c r="P92" i="20"/>
  <c r="Q92" i="20" s="1"/>
  <c r="S92" i="20" s="1"/>
  <c r="U92" i="20" s="1"/>
  <c r="AT92" i="20" s="1"/>
  <c r="O93" i="20"/>
  <c r="O28" i="15"/>
  <c r="O43" i="31"/>
  <c r="AX90" i="29"/>
  <c r="BA90" i="29"/>
  <c r="O60" i="30"/>
  <c r="O43" i="25"/>
  <c r="O28" i="29"/>
  <c r="O29" i="28"/>
  <c r="P77" i="22"/>
  <c r="Q77" i="22" s="1"/>
  <c r="S77" i="22" s="1"/>
  <c r="U77" i="22" s="1"/>
  <c r="AT77" i="22" s="1"/>
  <c r="AX77" i="22" s="1"/>
  <c r="S58" i="27"/>
  <c r="U58" i="27" s="1"/>
  <c r="AB58" i="27" s="1"/>
  <c r="AF58" i="27" s="1"/>
  <c r="O92" i="27"/>
  <c r="BA91" i="27"/>
  <c r="P108" i="5"/>
  <c r="Q108" i="5" s="1"/>
  <c r="S108" i="5" s="1"/>
  <c r="U108" i="5" s="1"/>
  <c r="AT108" i="5" s="1"/>
  <c r="AX108" i="5" s="1"/>
  <c r="S27" i="3"/>
  <c r="U27" i="3" s="1"/>
  <c r="AQ27" i="3" s="1"/>
  <c r="AU27" i="3" s="1"/>
  <c r="S43" i="5"/>
  <c r="U43" i="5" s="1"/>
  <c r="AQ43" i="5" s="1"/>
  <c r="AU43" i="5" s="1"/>
  <c r="P90" i="3"/>
  <c r="Q90" i="3" s="1"/>
  <c r="S90" i="3" s="1"/>
  <c r="U90" i="3" s="1"/>
  <c r="AT90" i="3" s="1"/>
  <c r="O91" i="3"/>
  <c r="S75" i="5"/>
  <c r="U75" i="5" s="1"/>
  <c r="AT75" i="5" s="1"/>
  <c r="AX75" i="5" s="1"/>
  <c r="S91" i="4"/>
  <c r="U91" i="4" s="1"/>
  <c r="AT91" i="4" s="1"/>
  <c r="O29" i="7"/>
  <c r="P90" i="11"/>
  <c r="Q90" i="11" s="1"/>
  <c r="S90" i="11" s="1"/>
  <c r="U90" i="11" s="1"/>
  <c r="AT90" i="11" s="1"/>
  <c r="O91" i="11"/>
  <c r="S27" i="6"/>
  <c r="U27" i="6" s="1"/>
  <c r="AQ27" i="6" s="1"/>
  <c r="AU27" i="6" s="1"/>
  <c r="BA90" i="5"/>
  <c r="AX90" i="5"/>
  <c r="O59" i="11"/>
  <c r="S43" i="6"/>
  <c r="U43" i="6" s="1"/>
  <c r="AQ43" i="6" s="1"/>
  <c r="AU43" i="6" s="1"/>
  <c r="P91" i="12"/>
  <c r="Q91" i="12" s="1"/>
  <c r="S91" i="12" s="1"/>
  <c r="U91" i="12" s="1"/>
  <c r="AT91" i="12" s="1"/>
  <c r="O92" i="12"/>
  <c r="S60" i="13"/>
  <c r="U60" i="13" s="1"/>
  <c r="AB60" i="13" s="1"/>
  <c r="AF60" i="13" s="1"/>
  <c r="P42" i="17"/>
  <c r="Q42" i="17" s="1"/>
  <c r="S42" i="17" s="1"/>
  <c r="U42" i="17" s="1"/>
  <c r="AQ42" i="17" s="1"/>
  <c r="AU42" i="17" s="1"/>
  <c r="O43" i="17"/>
  <c r="O75" i="11"/>
  <c r="P75" i="19"/>
  <c r="Q75" i="19" s="1"/>
  <c r="S75" i="19" s="1"/>
  <c r="U75" i="19" s="1"/>
  <c r="AT75" i="19" s="1"/>
  <c r="AX75" i="19" s="1"/>
  <c r="O76" i="19"/>
  <c r="S43" i="30"/>
  <c r="U43" i="30" s="1"/>
  <c r="AQ43" i="30" s="1"/>
  <c r="AU43" i="30" s="1"/>
  <c r="S59" i="13"/>
  <c r="U59" i="13" s="1"/>
  <c r="AB59" i="13" s="1"/>
  <c r="AF59" i="13" s="1"/>
  <c r="S74" i="19"/>
  <c r="U74" i="19" s="1"/>
  <c r="AT74" i="19" s="1"/>
  <c r="AX74" i="19" s="1"/>
  <c r="O77" i="14"/>
  <c r="S43" i="21"/>
  <c r="U43" i="21" s="1"/>
  <c r="AQ43" i="21" s="1"/>
  <c r="AU43" i="21" s="1"/>
  <c r="S27" i="21"/>
  <c r="U27" i="21" s="1"/>
  <c r="AQ27" i="21" s="1"/>
  <c r="AU27" i="21" s="1"/>
  <c r="O107" i="28"/>
  <c r="O28" i="13"/>
  <c r="P90" i="17"/>
  <c r="Q90" i="17" s="1"/>
  <c r="S90" i="17" s="1"/>
  <c r="U90" i="17" s="1"/>
  <c r="AT90" i="17" s="1"/>
  <c r="O91" i="17"/>
  <c r="P92" i="18"/>
  <c r="Q92" i="18" s="1"/>
  <c r="S92" i="18" s="1"/>
  <c r="U92" i="18" s="1"/>
  <c r="AT92" i="18" s="1"/>
  <c r="O93" i="18"/>
  <c r="P27" i="18"/>
  <c r="Q27" i="18" s="1"/>
  <c r="S27" i="18" s="1"/>
  <c r="U27" i="18" s="1"/>
  <c r="AQ27" i="18" s="1"/>
  <c r="AU27" i="18" s="1"/>
  <c r="O28" i="18"/>
  <c r="P75" i="20"/>
  <c r="Q75" i="20" s="1"/>
  <c r="S75" i="20" s="1"/>
  <c r="U75" i="20" s="1"/>
  <c r="AT75" i="20" s="1"/>
  <c r="AX75" i="20" s="1"/>
  <c r="O76" i="20"/>
  <c r="O28" i="17"/>
  <c r="O76" i="23"/>
  <c r="O59" i="25"/>
  <c r="O43" i="1"/>
  <c r="O60" i="7"/>
  <c r="P76" i="4"/>
  <c r="Q76" i="4" s="1"/>
  <c r="S76" i="4" s="1"/>
  <c r="U76" i="4" s="1"/>
  <c r="AT76" i="4" s="1"/>
  <c r="AX76" i="4" s="1"/>
  <c r="Q77" i="2"/>
  <c r="S77" i="2" s="1"/>
  <c r="U77" i="2" s="1"/>
  <c r="AT77" i="2" s="1"/>
  <c r="AX77" i="2" s="1"/>
  <c r="O78" i="2"/>
  <c r="P59" i="3"/>
  <c r="Q59" i="3" s="1"/>
  <c r="S59" i="3" s="1"/>
  <c r="U59" i="3" s="1"/>
  <c r="AB59" i="3" s="1"/>
  <c r="AF59" i="3" s="1"/>
  <c r="S27" i="5"/>
  <c r="U27" i="5" s="1"/>
  <c r="AQ27" i="5" s="1"/>
  <c r="AU27" i="5" s="1"/>
  <c r="O29" i="2"/>
  <c r="BA90" i="2"/>
  <c r="AX90" i="2"/>
  <c r="S74" i="13"/>
  <c r="U74" i="13" s="1"/>
  <c r="AT74" i="13" s="1"/>
  <c r="AX74" i="13" s="1"/>
  <c r="O28" i="6"/>
  <c r="S74" i="3"/>
  <c r="U74" i="3" s="1"/>
  <c r="AT74" i="3" s="1"/>
  <c r="AX74" i="3" s="1"/>
  <c r="O91" i="5"/>
  <c r="O76" i="8"/>
  <c r="P91" i="8"/>
  <c r="Q91" i="8" s="1"/>
  <c r="S91" i="8" s="1"/>
  <c r="U91" i="8" s="1"/>
  <c r="AT91" i="8" s="1"/>
  <c r="O92" i="8"/>
  <c r="O44" i="12"/>
  <c r="S42" i="8"/>
  <c r="U42" i="8" s="1"/>
  <c r="AQ42" i="8" s="1"/>
  <c r="AU42" i="8" s="1"/>
  <c r="O28" i="11"/>
  <c r="P91" i="13"/>
  <c r="Q91" i="13" s="1"/>
  <c r="S91" i="13" s="1"/>
  <c r="U91" i="13" s="1"/>
  <c r="AT91" i="13" s="1"/>
  <c r="O92" i="13"/>
  <c r="S42" i="12"/>
  <c r="U42" i="12" s="1"/>
  <c r="AQ42" i="12" s="1"/>
  <c r="AU42" i="12" s="1"/>
  <c r="P27" i="12"/>
  <c r="Q27" i="12" s="1"/>
  <c r="S27" i="12" s="1"/>
  <c r="U27" i="12" s="1"/>
  <c r="AQ27" i="12" s="1"/>
  <c r="AU27" i="12" s="1"/>
  <c r="P78" i="18"/>
  <c r="Q78" i="18" s="1"/>
  <c r="S78" i="18" s="1"/>
  <c r="U78" i="18" s="1"/>
  <c r="AT78" i="18" s="1"/>
  <c r="AX78" i="18" s="1"/>
  <c r="O29" i="24"/>
  <c r="P90" i="24"/>
  <c r="Q90" i="24" s="1"/>
  <c r="S90" i="24" s="1"/>
  <c r="U90" i="24" s="1"/>
  <c r="AT90" i="24" s="1"/>
  <c r="O91" i="24"/>
  <c r="P42" i="29"/>
  <c r="Q42" i="29" s="1"/>
  <c r="S42" i="29" s="1"/>
  <c r="U42" i="29" s="1"/>
  <c r="AQ42" i="29" s="1"/>
  <c r="AU42" i="29" s="1"/>
  <c r="O43" i="29"/>
  <c r="S92" i="29"/>
  <c r="U92" i="29" s="1"/>
  <c r="AT92" i="29" s="1"/>
  <c r="O75" i="24"/>
  <c r="P92" i="25"/>
  <c r="Q92" i="25" s="1"/>
  <c r="S92" i="25" s="1"/>
  <c r="U92" i="25" s="1"/>
  <c r="AT92" i="25" s="1"/>
  <c r="O93" i="25"/>
  <c r="O75" i="27"/>
  <c r="O44" i="18"/>
  <c r="P92" i="26"/>
  <c r="Q92" i="26" s="1"/>
  <c r="S92" i="26" s="1"/>
  <c r="U92" i="26" s="1"/>
  <c r="AT92" i="26" s="1"/>
  <c r="O93" i="26"/>
  <c r="P75" i="26"/>
  <c r="Q75" i="26" s="1"/>
  <c r="S75" i="26" s="1"/>
  <c r="U75" i="26" s="1"/>
  <c r="AT75" i="26" s="1"/>
  <c r="AX75" i="26" s="1"/>
  <c r="O76" i="26"/>
  <c r="BA90" i="8"/>
  <c r="S75" i="31"/>
  <c r="U75" i="31" s="1"/>
  <c r="AT75" i="31" s="1"/>
  <c r="AX75" i="31" s="1"/>
  <c r="P91" i="22"/>
  <c r="Q91" i="22" s="1"/>
  <c r="S91" i="22" s="1"/>
  <c r="U91" i="22" s="1"/>
  <c r="AT91" i="22" s="1"/>
  <c r="O92" i="22"/>
  <c r="O45" i="30"/>
  <c r="O59" i="17"/>
  <c r="O75" i="13"/>
  <c r="S27" i="19"/>
  <c r="U27" i="19" s="1"/>
  <c r="AQ27" i="19" s="1"/>
  <c r="AU27" i="19" s="1"/>
  <c r="O61" i="23"/>
  <c r="O44" i="28"/>
  <c r="S77" i="18"/>
  <c r="U77" i="18" s="1"/>
  <c r="AT77" i="18" s="1"/>
  <c r="AX77" i="18" s="1"/>
  <c r="P59" i="22"/>
  <c r="Q59" i="22" s="1"/>
  <c r="S59" i="22" s="1"/>
  <c r="U59" i="22" s="1"/>
  <c r="AB59" i="22" s="1"/>
  <c r="AF59" i="22" s="1"/>
  <c r="S29" i="30"/>
  <c r="U29" i="30" s="1"/>
  <c r="AQ29" i="30" s="1"/>
  <c r="AU29" i="30" s="1"/>
  <c r="BA91" i="31"/>
  <c r="P62" i="27" l="1"/>
  <c r="Q62" i="27" s="1"/>
  <c r="S62" i="27" s="1"/>
  <c r="U62" i="27" s="1"/>
  <c r="AB62" i="27" s="1"/>
  <c r="AF62" i="27" s="1"/>
  <c r="O63" i="27"/>
  <c r="P75" i="13"/>
  <c r="Q75" i="13" s="1"/>
  <c r="S75" i="13" s="1"/>
  <c r="U75" i="13" s="1"/>
  <c r="AT75" i="13" s="1"/>
  <c r="AX75" i="13" s="1"/>
  <c r="O76" i="13"/>
  <c r="P29" i="24"/>
  <c r="Q29" i="24" s="1"/>
  <c r="S29" i="24" s="1"/>
  <c r="U29" i="24" s="1"/>
  <c r="AQ29" i="24" s="1"/>
  <c r="AU29" i="24" s="1"/>
  <c r="P76" i="26"/>
  <c r="Q76" i="26" s="1"/>
  <c r="S76" i="26" s="1"/>
  <c r="U76" i="26" s="1"/>
  <c r="AT76" i="26" s="1"/>
  <c r="AX76" i="26" s="1"/>
  <c r="P43" i="29"/>
  <c r="Q43" i="29" s="1"/>
  <c r="S43" i="29" s="1"/>
  <c r="U43" i="29" s="1"/>
  <c r="AQ43" i="29" s="1"/>
  <c r="AU43" i="29" s="1"/>
  <c r="O44" i="29"/>
  <c r="P91" i="17"/>
  <c r="Q91" i="17" s="1"/>
  <c r="S91" i="17" s="1"/>
  <c r="U91" i="17" s="1"/>
  <c r="AT91" i="17" s="1"/>
  <c r="O92" i="17"/>
  <c r="P91" i="3"/>
  <c r="Q91" i="3" s="1"/>
  <c r="S91" i="3" s="1"/>
  <c r="U91" i="3" s="1"/>
  <c r="AT91" i="3" s="1"/>
  <c r="O92" i="3"/>
  <c r="P93" i="26"/>
  <c r="Q93" i="26" s="1"/>
  <c r="S93" i="26" s="1"/>
  <c r="U93" i="26" s="1"/>
  <c r="AT93" i="26" s="1"/>
  <c r="BA91" i="13"/>
  <c r="AX91" i="13"/>
  <c r="P77" i="14"/>
  <c r="Q77" i="14" s="1"/>
  <c r="S77" i="14" s="1"/>
  <c r="U77" i="14" s="1"/>
  <c r="AT77" i="14" s="1"/>
  <c r="AX77" i="14" s="1"/>
  <c r="BA90" i="11"/>
  <c r="AX90" i="11"/>
  <c r="P92" i="27"/>
  <c r="Q92" i="27" s="1"/>
  <c r="S92" i="27" s="1"/>
  <c r="U92" i="27" s="1"/>
  <c r="AT92" i="27" s="1"/>
  <c r="O93" i="27"/>
  <c r="P60" i="15"/>
  <c r="Q60" i="15" s="1"/>
  <c r="S60" i="15" s="1"/>
  <c r="U60" i="15" s="1"/>
  <c r="AB60" i="15" s="1"/>
  <c r="AF60" i="15" s="1"/>
  <c r="O61" i="15"/>
  <c r="P44" i="3"/>
  <c r="Q44" i="3" s="1"/>
  <c r="S44" i="3" s="1"/>
  <c r="U44" i="3" s="1"/>
  <c r="AQ44" i="3" s="1"/>
  <c r="AU44" i="3" s="1"/>
  <c r="O45" i="3"/>
  <c r="AX91" i="22"/>
  <c r="BA91" i="22"/>
  <c r="AX92" i="26"/>
  <c r="BA92" i="26"/>
  <c r="P91" i="24"/>
  <c r="Q91" i="24" s="1"/>
  <c r="S91" i="24" s="1"/>
  <c r="U91" i="24" s="1"/>
  <c r="AT91" i="24" s="1"/>
  <c r="O92" i="24"/>
  <c r="N79" i="18"/>
  <c r="O79" i="18" s="1"/>
  <c r="BA91" i="8"/>
  <c r="AX91" i="8"/>
  <c r="P60" i="7"/>
  <c r="Q60" i="7" s="1"/>
  <c r="S60" i="7" s="1"/>
  <c r="U60" i="7" s="1"/>
  <c r="AB60" i="7" s="1"/>
  <c r="AF60" i="7" s="1"/>
  <c r="P28" i="13"/>
  <c r="Q28" i="13" s="1"/>
  <c r="S28" i="13" s="1"/>
  <c r="U28" i="13" s="1"/>
  <c r="AQ28" i="13" s="1"/>
  <c r="AU28" i="13" s="1"/>
  <c r="O29" i="13"/>
  <c r="P92" i="12"/>
  <c r="Q92" i="12" s="1"/>
  <c r="S92" i="12" s="1"/>
  <c r="U92" i="12" s="1"/>
  <c r="AT92" i="12" s="1"/>
  <c r="O93" i="12"/>
  <c r="P43" i="25"/>
  <c r="Q43" i="25" s="1"/>
  <c r="S43" i="25" s="1"/>
  <c r="U43" i="25" s="1"/>
  <c r="AQ43" i="25" s="1"/>
  <c r="AU43" i="25" s="1"/>
  <c r="O44" i="25"/>
  <c r="P43" i="31"/>
  <c r="Q43" i="31" s="1"/>
  <c r="S43" i="31" s="1"/>
  <c r="U43" i="31" s="1"/>
  <c r="AQ43" i="31" s="1"/>
  <c r="AU43" i="31" s="1"/>
  <c r="P44" i="24"/>
  <c r="Q44" i="24" s="1"/>
  <c r="S44" i="24" s="1"/>
  <c r="U44" i="24" s="1"/>
  <c r="AQ44" i="24" s="1"/>
  <c r="AU44" i="24" s="1"/>
  <c r="P76" i="25"/>
  <c r="Q76" i="25" s="1"/>
  <c r="S76" i="25" s="1"/>
  <c r="U76" i="25" s="1"/>
  <c r="AT76" i="25" s="1"/>
  <c r="AX76" i="25" s="1"/>
  <c r="O77" i="25"/>
  <c r="N46" i="5"/>
  <c r="P45" i="5"/>
  <c r="Q45" i="5" s="1"/>
  <c r="S45" i="5" s="1"/>
  <c r="U45" i="5" s="1"/>
  <c r="AQ45" i="5" s="1"/>
  <c r="AU45" i="5" s="1"/>
  <c r="O46" i="5"/>
  <c r="P75" i="21"/>
  <c r="Q75" i="21" s="1"/>
  <c r="S75" i="21" s="1"/>
  <c r="U75" i="21" s="1"/>
  <c r="AT75" i="21" s="1"/>
  <c r="AX75" i="21" s="1"/>
  <c r="O76" i="21"/>
  <c r="P43" i="11"/>
  <c r="Q43" i="11" s="1"/>
  <c r="S43" i="11" s="1"/>
  <c r="U43" i="11" s="1"/>
  <c r="AQ43" i="11" s="1"/>
  <c r="AU43" i="11" s="1"/>
  <c r="O60" i="22"/>
  <c r="P75" i="24"/>
  <c r="Q75" i="24" s="1"/>
  <c r="S75" i="24" s="1"/>
  <c r="U75" i="24" s="1"/>
  <c r="AT75" i="24" s="1"/>
  <c r="AX75" i="24" s="1"/>
  <c r="O76" i="24"/>
  <c r="BA90" i="24"/>
  <c r="AX90" i="24"/>
  <c r="O28" i="12"/>
  <c r="P76" i="8"/>
  <c r="Q76" i="8" s="1"/>
  <c r="S76" i="8" s="1"/>
  <c r="U76" i="8" s="1"/>
  <c r="AT76" i="8" s="1"/>
  <c r="AX76" i="8" s="1"/>
  <c r="O77" i="8"/>
  <c r="O60" i="3"/>
  <c r="P43" i="1"/>
  <c r="Q43" i="1" s="1"/>
  <c r="S43" i="1" s="1"/>
  <c r="U43" i="1" s="1"/>
  <c r="AQ43" i="1" s="1"/>
  <c r="AU43" i="1" s="1"/>
  <c r="O44" i="1"/>
  <c r="P76" i="23"/>
  <c r="Q76" i="23" s="1"/>
  <c r="S76" i="23" s="1"/>
  <c r="U76" i="23" s="1"/>
  <c r="AT76" i="23" s="1"/>
  <c r="AX76" i="23" s="1"/>
  <c r="O77" i="23"/>
  <c r="P107" i="28"/>
  <c r="Q107" i="28" s="1"/>
  <c r="S107" i="28" s="1"/>
  <c r="U107" i="28" s="1"/>
  <c r="AT107" i="28" s="1"/>
  <c r="AX107" i="28" s="1"/>
  <c r="O108" i="28"/>
  <c r="P75" i="11"/>
  <c r="Q75" i="11" s="1"/>
  <c r="S75" i="11" s="1"/>
  <c r="U75" i="11" s="1"/>
  <c r="AT75" i="11" s="1"/>
  <c r="AX75" i="11" s="1"/>
  <c r="O76" i="11"/>
  <c r="BA91" i="12"/>
  <c r="AX91" i="12"/>
  <c r="P29" i="7"/>
  <c r="Q29" i="7" s="1"/>
  <c r="S29" i="7" s="1"/>
  <c r="U29" i="7" s="1"/>
  <c r="AQ29" i="7" s="1"/>
  <c r="AU29" i="7" s="1"/>
  <c r="P28" i="15"/>
  <c r="Q28" i="15" s="1"/>
  <c r="S28" i="15" s="1"/>
  <c r="U28" i="15" s="1"/>
  <c r="AQ28" i="15" s="1"/>
  <c r="AU28" i="15" s="1"/>
  <c r="O62" i="24"/>
  <c r="P93" i="29"/>
  <c r="Q93" i="29" s="1"/>
  <c r="S93" i="29" s="1"/>
  <c r="U93" i="29" s="1"/>
  <c r="AT93" i="29" s="1"/>
  <c r="N94" i="29"/>
  <c r="O94" i="29"/>
  <c r="O76" i="17"/>
  <c r="O59" i="12"/>
  <c r="O59" i="28"/>
  <c r="P76" i="3"/>
  <c r="Q76" i="3" s="1"/>
  <c r="S76" i="3" s="1"/>
  <c r="U76" i="3" s="1"/>
  <c r="AT76" i="3" s="1"/>
  <c r="AX76" i="3" s="1"/>
  <c r="O91" i="9"/>
  <c r="O107" i="29"/>
  <c r="AX91" i="14"/>
  <c r="BA91" i="14"/>
  <c r="P28" i="25"/>
  <c r="Q28" i="25" s="1"/>
  <c r="S28" i="25" s="1"/>
  <c r="U28" i="25" s="1"/>
  <c r="AQ28" i="25" s="1"/>
  <c r="AU28" i="25" s="1"/>
  <c r="P43" i="16"/>
  <c r="Q43" i="16" s="1"/>
  <c r="S43" i="16" s="1"/>
  <c r="U43" i="16" s="1"/>
  <c r="AQ43" i="16" s="1"/>
  <c r="AU43" i="16" s="1"/>
  <c r="O44" i="16"/>
  <c r="O43" i="9"/>
  <c r="P29" i="19"/>
  <c r="Q29" i="19" s="1"/>
  <c r="S29" i="19" s="1"/>
  <c r="U29" i="19" s="1"/>
  <c r="AQ29" i="19" s="1"/>
  <c r="AU29" i="19" s="1"/>
  <c r="O30" i="19"/>
  <c r="P59" i="26"/>
  <c r="Q59" i="26" s="1"/>
  <c r="S59" i="26" s="1"/>
  <c r="U59" i="26" s="1"/>
  <c r="AB59" i="26" s="1"/>
  <c r="AF59" i="26" s="1"/>
  <c r="AO2" i="1" s="1"/>
  <c r="O92" i="10"/>
  <c r="P59" i="4"/>
  <c r="Q59" i="4" s="1"/>
  <c r="S59" i="4" s="1"/>
  <c r="U59" i="4" s="1"/>
  <c r="AB59" i="4" s="1"/>
  <c r="AF59" i="4" s="1"/>
  <c r="O60" i="4"/>
  <c r="P92" i="4"/>
  <c r="Q92" i="4" s="1"/>
  <c r="S92" i="4" s="1"/>
  <c r="U92" i="4" s="1"/>
  <c r="AT92" i="4" s="1"/>
  <c r="O93" i="4"/>
  <c r="O61" i="1"/>
  <c r="P78" i="2"/>
  <c r="Q78" i="2" s="1"/>
  <c r="S78" i="2" s="1"/>
  <c r="U78" i="2" s="1"/>
  <c r="AT78" i="2" s="1"/>
  <c r="AX78" i="2" s="1"/>
  <c r="P43" i="17"/>
  <c r="Q43" i="17" s="1"/>
  <c r="S43" i="17" s="1"/>
  <c r="U43" i="17" s="1"/>
  <c r="AQ43" i="17" s="1"/>
  <c r="AU43" i="17" s="1"/>
  <c r="AX91" i="4"/>
  <c r="BA91" i="4"/>
  <c r="P93" i="20"/>
  <c r="Q93" i="20" s="1"/>
  <c r="S93" i="20" s="1"/>
  <c r="U93" i="20" s="1"/>
  <c r="AT93" i="20" s="1"/>
  <c r="N94" i="20"/>
  <c r="O94" i="20"/>
  <c r="P28" i="14"/>
  <c r="Q28" i="14" s="1"/>
  <c r="S28" i="14" s="1"/>
  <c r="U28" i="14" s="1"/>
  <c r="AQ28" i="14" s="1"/>
  <c r="AU28" i="14" s="1"/>
  <c r="O29" i="14"/>
  <c r="P77" i="10"/>
  <c r="Q77" i="10" s="1"/>
  <c r="S77" i="10" s="1"/>
  <c r="U77" i="10" s="1"/>
  <c r="AT77" i="10" s="1"/>
  <c r="AX77" i="10" s="1"/>
  <c r="P91" i="21"/>
  <c r="Q91" i="21" s="1"/>
  <c r="S91" i="21" s="1"/>
  <c r="U91" i="21" s="1"/>
  <c r="AT91" i="21" s="1"/>
  <c r="P77" i="30"/>
  <c r="Q77" i="30" s="1"/>
  <c r="S77" i="30" s="1"/>
  <c r="U77" i="30" s="1"/>
  <c r="AT77" i="30" s="1"/>
  <c r="AX77" i="30" s="1"/>
  <c r="P43" i="22"/>
  <c r="Q43" i="22" s="1"/>
  <c r="S43" i="22" s="1"/>
  <c r="U43" i="22" s="1"/>
  <c r="AQ43" i="22" s="1"/>
  <c r="AU43" i="22" s="1"/>
  <c r="O44" i="22"/>
  <c r="P91" i="6"/>
  <c r="Q91" i="6" s="1"/>
  <c r="S91" i="6" s="1"/>
  <c r="U91" i="6" s="1"/>
  <c r="AT91" i="6" s="1"/>
  <c r="O92" i="6"/>
  <c r="AX90" i="9"/>
  <c r="BA90" i="9"/>
  <c r="P76" i="9"/>
  <c r="Q76" i="9" s="1"/>
  <c r="S76" i="9" s="1"/>
  <c r="U76" i="9" s="1"/>
  <c r="AT76" i="9" s="1"/>
  <c r="AX76" i="9" s="1"/>
  <c r="O77" i="9"/>
  <c r="P44" i="26"/>
  <c r="Q44" i="26" s="1"/>
  <c r="S44" i="26" s="1"/>
  <c r="U44" i="26" s="1"/>
  <c r="AQ44" i="26" s="1"/>
  <c r="AU44" i="26" s="1"/>
  <c r="P28" i="21"/>
  <c r="Q28" i="21" s="1"/>
  <c r="S28" i="21" s="1"/>
  <c r="U28" i="21" s="1"/>
  <c r="AQ28" i="21" s="1"/>
  <c r="AU28" i="21" s="1"/>
  <c r="P45" i="21"/>
  <c r="Q45" i="21" s="1"/>
  <c r="S45" i="21" s="1"/>
  <c r="U45" i="21" s="1"/>
  <c r="AQ45" i="21" s="1"/>
  <c r="AU45" i="21" s="1"/>
  <c r="P43" i="19"/>
  <c r="Q43" i="19" s="1"/>
  <c r="S43" i="19" s="1"/>
  <c r="U43" i="19" s="1"/>
  <c r="AQ43" i="19" s="1"/>
  <c r="AU43" i="19" s="1"/>
  <c r="O44" i="19"/>
  <c r="P30" i="27"/>
  <c r="Q30" i="27" s="1"/>
  <c r="S30" i="27" s="1"/>
  <c r="U30" i="27" s="1"/>
  <c r="AQ30" i="27" s="1"/>
  <c r="AU30" i="27" s="1"/>
  <c r="N31" i="27"/>
  <c r="O31" i="27" s="1"/>
  <c r="P107" i="30"/>
  <c r="Q107" i="30" s="1"/>
  <c r="S107" i="30" s="1"/>
  <c r="U107" i="30" s="1"/>
  <c r="AT107" i="30" s="1"/>
  <c r="AX107" i="30" s="1"/>
  <c r="P92" i="16"/>
  <c r="Q92" i="16" s="1"/>
  <c r="S92" i="16" s="1"/>
  <c r="U92" i="16" s="1"/>
  <c r="AT92" i="16" s="1"/>
  <c r="O93" i="16"/>
  <c r="P92" i="30"/>
  <c r="Q92" i="30" s="1"/>
  <c r="S92" i="30" s="1"/>
  <c r="U92" i="30" s="1"/>
  <c r="AT92" i="30" s="1"/>
  <c r="AX91" i="10"/>
  <c r="BA91" i="10"/>
  <c r="P75" i="7"/>
  <c r="Q75" i="7" s="1"/>
  <c r="S75" i="7" s="1"/>
  <c r="U75" i="7" s="1"/>
  <c r="AT75" i="7" s="1"/>
  <c r="AX75" i="7" s="1"/>
  <c r="O76" i="7"/>
  <c r="P28" i="5"/>
  <c r="Q28" i="5" s="1"/>
  <c r="S28" i="5" s="1"/>
  <c r="U28" i="5" s="1"/>
  <c r="AQ28" i="5" s="1"/>
  <c r="AU28" i="5" s="1"/>
  <c r="O29" i="5"/>
  <c r="P44" i="13"/>
  <c r="Q44" i="13" s="1"/>
  <c r="S44" i="13" s="1"/>
  <c r="U44" i="13" s="1"/>
  <c r="AQ44" i="13" s="1"/>
  <c r="AU44" i="13" s="1"/>
  <c r="O45" i="13"/>
  <c r="P59" i="17"/>
  <c r="Q59" i="17" s="1"/>
  <c r="S59" i="17" s="1"/>
  <c r="U59" i="17" s="1"/>
  <c r="AB59" i="17" s="1"/>
  <c r="AF59" i="17" s="1"/>
  <c r="P29" i="2"/>
  <c r="Q29" i="2" s="1"/>
  <c r="S29" i="2" s="1"/>
  <c r="U29" i="2" s="1"/>
  <c r="AQ29" i="2" s="1"/>
  <c r="AU29" i="2" s="1"/>
  <c r="O30" i="2"/>
  <c r="P76" i="20"/>
  <c r="Q76" i="20" s="1"/>
  <c r="S76" i="20" s="1"/>
  <c r="U76" i="20" s="1"/>
  <c r="AT76" i="20" s="1"/>
  <c r="AX76" i="20" s="1"/>
  <c r="O77" i="20"/>
  <c r="AX92" i="18"/>
  <c r="BA92" i="18"/>
  <c r="N109" i="5"/>
  <c r="O109" i="5" s="1"/>
  <c r="N78" i="22"/>
  <c r="O78" i="22" s="1"/>
  <c r="P60" i="30"/>
  <c r="Q60" i="30" s="1"/>
  <c r="S60" i="30" s="1"/>
  <c r="U60" i="30" s="1"/>
  <c r="AB60" i="30" s="1"/>
  <c r="AF60" i="30" s="1"/>
  <c r="O61" i="30"/>
  <c r="BA92" i="20"/>
  <c r="AX92" i="20"/>
  <c r="O91" i="19"/>
  <c r="P59" i="6"/>
  <c r="Q59" i="6" s="1"/>
  <c r="S59" i="6" s="1"/>
  <c r="U59" i="6" s="1"/>
  <c r="AB59" i="6" s="1"/>
  <c r="AF59" i="6" s="1"/>
  <c r="O60" i="6"/>
  <c r="P75" i="15"/>
  <c r="Q75" i="15" s="1"/>
  <c r="S75" i="15" s="1"/>
  <c r="U75" i="15" s="1"/>
  <c r="AT75" i="15" s="1"/>
  <c r="AX75" i="15" s="1"/>
  <c r="O76" i="15"/>
  <c r="P59" i="21"/>
  <c r="Q59" i="21" s="1"/>
  <c r="S59" i="21" s="1"/>
  <c r="U59" i="21" s="1"/>
  <c r="AB59" i="21" s="1"/>
  <c r="AF59" i="21" s="1"/>
  <c r="O60" i="21"/>
  <c r="O91" i="15"/>
  <c r="O77" i="1"/>
  <c r="P44" i="8"/>
  <c r="Q44" i="8" s="1"/>
  <c r="S44" i="8" s="1"/>
  <c r="U44" i="8" s="1"/>
  <c r="AQ44" i="8" s="1"/>
  <c r="AU44" i="8" s="1"/>
  <c r="P30" i="8"/>
  <c r="Q30" i="8" s="1"/>
  <c r="S30" i="8" s="1"/>
  <c r="U30" i="8" s="1"/>
  <c r="AQ30" i="8" s="1"/>
  <c r="AU30" i="8" s="1"/>
  <c r="O93" i="31"/>
  <c r="P60" i="19"/>
  <c r="Q60" i="19" s="1"/>
  <c r="S60" i="19" s="1"/>
  <c r="U60" i="19" s="1"/>
  <c r="AB60" i="19" s="1"/>
  <c r="AF60" i="19" s="1"/>
  <c r="O76" i="16"/>
  <c r="N46" i="6"/>
  <c r="P59" i="20"/>
  <c r="Q59" i="20" s="1"/>
  <c r="S59" i="20" s="1"/>
  <c r="U59" i="20" s="1"/>
  <c r="AB59" i="20" s="1"/>
  <c r="AF59" i="20" s="1"/>
  <c r="O60" i="20"/>
  <c r="AX91" i="16"/>
  <c r="BA91" i="16"/>
  <c r="BA91" i="30"/>
  <c r="AX91" i="30"/>
  <c r="AS2" i="1" s="1"/>
  <c r="O28" i="20"/>
  <c r="P45" i="20"/>
  <c r="Q45" i="20" s="1"/>
  <c r="S45" i="20" s="1"/>
  <c r="U45" i="20" s="1"/>
  <c r="AQ45" i="20" s="1"/>
  <c r="AU45" i="20" s="1"/>
  <c r="P76" i="5"/>
  <c r="Q76" i="5" s="1"/>
  <c r="S76" i="5" s="1"/>
  <c r="U76" i="5" s="1"/>
  <c r="AT76" i="5" s="1"/>
  <c r="AX76" i="5" s="1"/>
  <c r="O77" i="5"/>
  <c r="P30" i="1"/>
  <c r="Q30" i="1" s="1"/>
  <c r="S30" i="1" s="1"/>
  <c r="U30" i="1" s="1"/>
  <c r="AQ30" i="1" s="1"/>
  <c r="AU30" i="1" s="1"/>
  <c r="P59" i="5"/>
  <c r="Q59" i="5" s="1"/>
  <c r="S59" i="5" s="1"/>
  <c r="U59" i="5" s="1"/>
  <c r="AB59" i="5" s="1"/>
  <c r="AF59" i="5" s="1"/>
  <c r="O60" i="5"/>
  <c r="Q61" i="13"/>
  <c r="S61" i="13" s="1"/>
  <c r="U61" i="13" s="1"/>
  <c r="AB61" i="13" s="1"/>
  <c r="AF61" i="13" s="1"/>
  <c r="O62" i="13"/>
  <c r="P44" i="18"/>
  <c r="Q44" i="18" s="1"/>
  <c r="S44" i="18" s="1"/>
  <c r="U44" i="18" s="1"/>
  <c r="AQ44" i="18" s="1"/>
  <c r="AU44" i="18" s="1"/>
  <c r="P45" i="30"/>
  <c r="Q45" i="30" s="1"/>
  <c r="S45" i="30" s="1"/>
  <c r="U45" i="30" s="1"/>
  <c r="AQ45" i="30" s="1"/>
  <c r="AU45" i="30" s="1"/>
  <c r="P28" i="6"/>
  <c r="Q28" i="6" s="1"/>
  <c r="S28" i="6" s="1"/>
  <c r="U28" i="6" s="1"/>
  <c r="AQ28" i="6" s="1"/>
  <c r="AU28" i="6" s="1"/>
  <c r="O29" i="6"/>
  <c r="P91" i="11"/>
  <c r="Q91" i="11" s="1"/>
  <c r="S91" i="11" s="1"/>
  <c r="U91" i="11" s="1"/>
  <c r="AT91" i="11" s="1"/>
  <c r="O92" i="11"/>
  <c r="P29" i="28"/>
  <c r="Q29" i="28" s="1"/>
  <c r="S29" i="28" s="1"/>
  <c r="U29" i="28" s="1"/>
  <c r="AQ29" i="28" s="1"/>
  <c r="AU29" i="28" s="1"/>
  <c r="O30" i="28"/>
  <c r="P29" i="23"/>
  <c r="Q29" i="23" s="1"/>
  <c r="S29" i="23" s="1"/>
  <c r="U29" i="23" s="1"/>
  <c r="AQ29" i="23" s="1"/>
  <c r="AU29" i="23" s="1"/>
  <c r="P60" i="29"/>
  <c r="Q60" i="29" s="1"/>
  <c r="S60" i="29" s="1"/>
  <c r="U60" i="29" s="1"/>
  <c r="AB60" i="29" s="1"/>
  <c r="AF60" i="29" s="1"/>
  <c r="O61" i="29"/>
  <c r="AX90" i="19"/>
  <c r="BA90" i="19"/>
  <c r="P60" i="9"/>
  <c r="Q60" i="9" s="1"/>
  <c r="S60" i="9" s="1"/>
  <c r="U60" i="9" s="1"/>
  <c r="AB60" i="9" s="1"/>
  <c r="AF60" i="9" s="1"/>
  <c r="P62" i="31"/>
  <c r="Q62" i="31" s="1"/>
  <c r="S62" i="31" s="1"/>
  <c r="U62" i="31" s="1"/>
  <c r="AB62" i="31" s="1"/>
  <c r="AF62" i="31" s="1"/>
  <c r="O63" i="31"/>
  <c r="BA90" i="15"/>
  <c r="AX90" i="15"/>
  <c r="P28" i="31"/>
  <c r="Q28" i="31" s="1"/>
  <c r="S28" i="31" s="1"/>
  <c r="U28" i="31" s="1"/>
  <c r="AQ28" i="31" s="1"/>
  <c r="AU28" i="31" s="1"/>
  <c r="O29" i="31"/>
  <c r="O43" i="15"/>
  <c r="P28" i="4"/>
  <c r="Q28" i="4" s="1"/>
  <c r="S28" i="4" s="1"/>
  <c r="U28" i="4" s="1"/>
  <c r="AQ28" i="4" s="1"/>
  <c r="AU28" i="4" s="1"/>
  <c r="P91" i="1"/>
  <c r="Q91" i="1" s="1"/>
  <c r="S91" i="1" s="1"/>
  <c r="U91" i="1" s="1"/>
  <c r="AT91" i="1" s="1"/>
  <c r="O92" i="1"/>
  <c r="O43" i="7"/>
  <c r="Q30" i="30"/>
  <c r="S30" i="30" s="1"/>
  <c r="U30" i="30" s="1"/>
  <c r="AQ30" i="30" s="1"/>
  <c r="AU30" i="30" s="1"/>
  <c r="O31" i="30"/>
  <c r="AX92" i="31"/>
  <c r="BA92" i="31"/>
  <c r="O61" i="10"/>
  <c r="O28" i="16"/>
  <c r="O92" i="28"/>
  <c r="P43" i="14"/>
  <c r="Q43" i="14" s="1"/>
  <c r="S43" i="14" s="1"/>
  <c r="U43" i="14" s="1"/>
  <c r="AQ43" i="14" s="1"/>
  <c r="AU43" i="14" s="1"/>
  <c r="O44" i="14"/>
  <c r="O59" i="14"/>
  <c r="P91" i="2"/>
  <c r="Q91" i="2" s="1"/>
  <c r="S91" i="2" s="1"/>
  <c r="U91" i="2" s="1"/>
  <c r="AT91" i="2" s="1"/>
  <c r="O92" i="2"/>
  <c r="P43" i="10"/>
  <c r="Q43" i="10" s="1"/>
  <c r="S43" i="10" s="1"/>
  <c r="U43" i="10" s="1"/>
  <c r="AQ43" i="10" s="1"/>
  <c r="AU43" i="10" s="1"/>
  <c r="P91" i="7"/>
  <c r="Q91" i="7" s="1"/>
  <c r="S91" i="7" s="1"/>
  <c r="U91" i="7" s="1"/>
  <c r="AT91" i="7" s="1"/>
  <c r="P28" i="3"/>
  <c r="Q28" i="3" s="1"/>
  <c r="S28" i="3" s="1"/>
  <c r="U28" i="3" s="1"/>
  <c r="AQ28" i="3" s="1"/>
  <c r="AU28" i="3" s="1"/>
  <c r="O29" i="3"/>
  <c r="O46" i="6"/>
  <c r="P93" i="18"/>
  <c r="Q93" i="18" s="1"/>
  <c r="S93" i="18" s="1"/>
  <c r="U93" i="18" s="1"/>
  <c r="AT93" i="18" s="1"/>
  <c r="P75" i="27"/>
  <c r="Q75" i="27" s="1"/>
  <c r="S75" i="27" s="1"/>
  <c r="U75" i="27" s="1"/>
  <c r="AT75" i="27" s="1"/>
  <c r="AX75" i="27" s="1"/>
  <c r="O76" i="27"/>
  <c r="P59" i="11"/>
  <c r="Q59" i="11" s="1"/>
  <c r="S59" i="11" s="1"/>
  <c r="U59" i="11" s="1"/>
  <c r="AB59" i="11" s="1"/>
  <c r="AF59" i="11" s="1"/>
  <c r="O60" i="11"/>
  <c r="P44" i="28"/>
  <c r="Q44" i="28" s="1"/>
  <c r="S44" i="28" s="1"/>
  <c r="U44" i="28" s="1"/>
  <c r="AQ44" i="28" s="1"/>
  <c r="AU44" i="28" s="1"/>
  <c r="O45" i="28"/>
  <c r="P93" i="25"/>
  <c r="Q93" i="25" s="1"/>
  <c r="S93" i="25" s="1"/>
  <c r="U93" i="25" s="1"/>
  <c r="AT93" i="25" s="1"/>
  <c r="P92" i="8"/>
  <c r="Q92" i="8" s="1"/>
  <c r="S92" i="8" s="1"/>
  <c r="U92" i="8" s="1"/>
  <c r="AT92" i="8" s="1"/>
  <c r="AX90" i="17"/>
  <c r="BA90" i="17"/>
  <c r="P43" i="4"/>
  <c r="Q43" i="4" s="1"/>
  <c r="S43" i="4" s="1"/>
  <c r="U43" i="4" s="1"/>
  <c r="AQ43" i="4" s="1"/>
  <c r="AU43" i="4" s="1"/>
  <c r="O44" i="4"/>
  <c r="P45" i="27"/>
  <c r="Q45" i="27" s="1"/>
  <c r="S45" i="27" s="1"/>
  <c r="U45" i="27" s="1"/>
  <c r="AQ45" i="27" s="1"/>
  <c r="AU45" i="27" s="1"/>
  <c r="P45" i="2"/>
  <c r="Q45" i="2" s="1"/>
  <c r="S45" i="2" s="1"/>
  <c r="U45" i="2" s="1"/>
  <c r="AQ45" i="2" s="1"/>
  <c r="AU45" i="2" s="1"/>
  <c r="P29" i="26"/>
  <c r="Q29" i="26" s="1"/>
  <c r="S29" i="26" s="1"/>
  <c r="U29" i="26" s="1"/>
  <c r="AQ29" i="26" s="1"/>
  <c r="AU29" i="26" s="1"/>
  <c r="O30" i="26"/>
  <c r="BA91" i="28"/>
  <c r="AX91" i="28"/>
  <c r="P76" i="12"/>
  <c r="Q76" i="12" s="1"/>
  <c r="S76" i="12" s="1"/>
  <c r="U76" i="12" s="1"/>
  <c r="AT76" i="12" s="1"/>
  <c r="AX76" i="12" s="1"/>
  <c r="O77" i="12"/>
  <c r="AX90" i="7"/>
  <c r="BA90" i="7"/>
  <c r="AX92" i="29"/>
  <c r="BA92" i="29"/>
  <c r="P91" i="5"/>
  <c r="Q91" i="5" s="1"/>
  <c r="S91" i="5" s="1"/>
  <c r="U91" i="5" s="1"/>
  <c r="AT91" i="5" s="1"/>
  <c r="O92" i="5"/>
  <c r="P28" i="17"/>
  <c r="Q28" i="17" s="1"/>
  <c r="S28" i="17" s="1"/>
  <c r="U28" i="17" s="1"/>
  <c r="AQ28" i="17" s="1"/>
  <c r="AU28" i="17" s="1"/>
  <c r="P92" i="13"/>
  <c r="Q92" i="13" s="1"/>
  <c r="S92" i="13" s="1"/>
  <c r="U92" i="13" s="1"/>
  <c r="AT92" i="13" s="1"/>
  <c r="O93" i="13"/>
  <c r="P44" i="12"/>
  <c r="Q44" i="12" s="1"/>
  <c r="S44" i="12" s="1"/>
  <c r="U44" i="12" s="1"/>
  <c r="AQ44" i="12" s="1"/>
  <c r="AU44" i="12" s="1"/>
  <c r="P92" i="22"/>
  <c r="Q92" i="22" s="1"/>
  <c r="S92" i="22" s="1"/>
  <c r="U92" i="22" s="1"/>
  <c r="AT92" i="22" s="1"/>
  <c r="O93" i="22"/>
  <c r="O77" i="4"/>
  <c r="P28" i="18"/>
  <c r="Q28" i="18" s="1"/>
  <c r="S28" i="18" s="1"/>
  <c r="U28" i="18" s="1"/>
  <c r="AQ28" i="18" s="1"/>
  <c r="AU28" i="18" s="1"/>
  <c r="O29" i="18"/>
  <c r="P76" i="19"/>
  <c r="Q76" i="19" s="1"/>
  <c r="S76" i="19" s="1"/>
  <c r="U76" i="19" s="1"/>
  <c r="AT76" i="19" s="1"/>
  <c r="AX76" i="19" s="1"/>
  <c r="O77" i="19"/>
  <c r="BA90" i="3"/>
  <c r="AX90" i="3"/>
  <c r="P28" i="29"/>
  <c r="Q28" i="29" s="1"/>
  <c r="S28" i="29" s="1"/>
  <c r="U28" i="29" s="1"/>
  <c r="AQ28" i="29" s="1"/>
  <c r="AU28" i="29" s="1"/>
  <c r="AR2" i="1" s="1"/>
  <c r="O29" i="29"/>
  <c r="P61" i="18"/>
  <c r="Q61" i="18" s="1"/>
  <c r="S61" i="18" s="1"/>
  <c r="U61" i="18" s="1"/>
  <c r="AB61" i="18" s="1"/>
  <c r="AF61" i="18" s="1"/>
  <c r="O62" i="18"/>
  <c r="P91" i="23"/>
  <c r="Q91" i="23" s="1"/>
  <c r="S91" i="23" s="1"/>
  <c r="U91" i="23" s="1"/>
  <c r="AT91" i="23" s="1"/>
  <c r="P61" i="23"/>
  <c r="Q61" i="23" s="1"/>
  <c r="S61" i="23" s="1"/>
  <c r="U61" i="23" s="1"/>
  <c r="AB61" i="23" s="1"/>
  <c r="AF61" i="23" s="1"/>
  <c r="N62" i="23"/>
  <c r="O62" i="23"/>
  <c r="BA92" i="25"/>
  <c r="AX92" i="25"/>
  <c r="P28" i="11"/>
  <c r="Q28" i="11" s="1"/>
  <c r="S28" i="11" s="1"/>
  <c r="U28" i="11" s="1"/>
  <c r="AQ28" i="11" s="1"/>
  <c r="AU28" i="11" s="1"/>
  <c r="O29" i="11"/>
  <c r="P59" i="25"/>
  <c r="Q59" i="25" s="1"/>
  <c r="S59" i="25" s="1"/>
  <c r="U59" i="25" s="1"/>
  <c r="AB59" i="25" s="1"/>
  <c r="AF59" i="25" s="1"/>
  <c r="O60" i="25"/>
  <c r="O60" i="2"/>
  <c r="P43" i="23"/>
  <c r="Q43" i="23" s="1"/>
  <c r="S43" i="23" s="1"/>
  <c r="U43" i="23" s="1"/>
  <c r="AQ43" i="23" s="1"/>
  <c r="AU43" i="23" s="1"/>
  <c r="O44" i="23"/>
  <c r="P76" i="6"/>
  <c r="Q76" i="6" s="1"/>
  <c r="S76" i="6" s="1"/>
  <c r="U76" i="6" s="1"/>
  <c r="AT76" i="6" s="1"/>
  <c r="AX76" i="6" s="1"/>
  <c r="O77" i="6"/>
  <c r="P92" i="14"/>
  <c r="Q92" i="14" s="1"/>
  <c r="S92" i="14" s="1"/>
  <c r="U92" i="14" s="1"/>
  <c r="AT92" i="14" s="1"/>
  <c r="O93" i="14"/>
  <c r="N78" i="29"/>
  <c r="O78" i="29" s="1"/>
  <c r="P107" i="27"/>
  <c r="Q107" i="27" s="1"/>
  <c r="S107" i="27" s="1"/>
  <c r="U107" i="27" s="1"/>
  <c r="AT107" i="27" s="1"/>
  <c r="AX107" i="27" s="1"/>
  <c r="P59" i="16"/>
  <c r="Q59" i="16" s="1"/>
  <c r="S59" i="16" s="1"/>
  <c r="U59" i="16" s="1"/>
  <c r="AB59" i="16" s="1"/>
  <c r="AF59" i="16" s="1"/>
  <c r="O60" i="16"/>
  <c r="P29" i="22"/>
  <c r="Q29" i="22" s="1"/>
  <c r="S29" i="22" s="1"/>
  <c r="U29" i="22" s="1"/>
  <c r="AQ29" i="22" s="1"/>
  <c r="AU29" i="22" s="1"/>
  <c r="O30" i="22"/>
  <c r="N78" i="31"/>
  <c r="O78" i="31" s="1"/>
  <c r="P77" i="31"/>
  <c r="Q77" i="31" s="1"/>
  <c r="S77" i="31" s="1"/>
  <c r="U77" i="31" s="1"/>
  <c r="AT77" i="31" s="1"/>
  <c r="AX77" i="31" s="1"/>
  <c r="P75" i="28"/>
  <c r="Q75" i="28" s="1"/>
  <c r="S75" i="28" s="1"/>
  <c r="U75" i="28" s="1"/>
  <c r="AT75" i="28" s="1"/>
  <c r="AX75" i="28" s="1"/>
  <c r="O76" i="28"/>
  <c r="P28" i="10"/>
  <c r="Q28" i="10" s="1"/>
  <c r="S28" i="10" s="1"/>
  <c r="U28" i="10" s="1"/>
  <c r="AQ28" i="10" s="1"/>
  <c r="AU28" i="10" s="1"/>
  <c r="X2" i="1" s="1"/>
  <c r="P28" i="9"/>
  <c r="Q28" i="9" s="1"/>
  <c r="S28" i="9" s="1"/>
  <c r="U28" i="9" s="1"/>
  <c r="AQ28" i="9" s="1"/>
  <c r="AU28" i="9" s="1"/>
  <c r="O29" i="9"/>
  <c r="P59" i="8"/>
  <c r="Q59" i="8" s="1"/>
  <c r="S59" i="8" s="1"/>
  <c r="U59" i="8" s="1"/>
  <c r="AB59" i="8" s="1"/>
  <c r="AF59" i="8" s="1"/>
  <c r="V2" i="1" s="1"/>
  <c r="P78" i="31" l="1"/>
  <c r="Q78" i="31" s="1"/>
  <c r="S78" i="31" s="1"/>
  <c r="U78" i="31" s="1"/>
  <c r="AT78" i="31" s="1"/>
  <c r="AX78" i="31" s="1"/>
  <c r="P78" i="29"/>
  <c r="Q78" i="29" s="1"/>
  <c r="S78" i="29" s="1"/>
  <c r="U78" i="29" s="1"/>
  <c r="AT78" i="29" s="1"/>
  <c r="AX78" i="29" s="1"/>
  <c r="O79" i="29"/>
  <c r="P78" i="22"/>
  <c r="Q78" i="22" s="1"/>
  <c r="S78" i="22" s="1"/>
  <c r="U78" i="22" s="1"/>
  <c r="AT78" i="22" s="1"/>
  <c r="AX78" i="22" s="1"/>
  <c r="P109" i="5"/>
  <c r="Q109" i="5" s="1"/>
  <c r="S109" i="5" s="1"/>
  <c r="U109" i="5" s="1"/>
  <c r="AT109" i="5" s="1"/>
  <c r="AX109" i="5" s="1"/>
  <c r="O110" i="5"/>
  <c r="P31" i="27"/>
  <c r="Q31" i="27" s="1"/>
  <c r="S31" i="27" s="1"/>
  <c r="U31" i="27" s="1"/>
  <c r="AQ31" i="27" s="1"/>
  <c r="AU31" i="27" s="1"/>
  <c r="P44" i="23"/>
  <c r="Q44" i="23" s="1"/>
  <c r="S44" i="23" s="1"/>
  <c r="U44" i="23" s="1"/>
  <c r="AQ44" i="23" s="1"/>
  <c r="AU44" i="23" s="1"/>
  <c r="O45" i="23"/>
  <c r="AX92" i="8"/>
  <c r="BA92" i="8"/>
  <c r="P44" i="14"/>
  <c r="Q44" i="14" s="1"/>
  <c r="S44" i="14" s="1"/>
  <c r="U44" i="14" s="1"/>
  <c r="AQ44" i="14" s="1"/>
  <c r="AU44" i="14" s="1"/>
  <c r="O45" i="14"/>
  <c r="P29" i="11"/>
  <c r="Q29" i="11" s="1"/>
  <c r="S29" i="11" s="1"/>
  <c r="U29" i="11" s="1"/>
  <c r="AQ29" i="11" s="1"/>
  <c r="AU29" i="11" s="1"/>
  <c r="O30" i="11"/>
  <c r="AX92" i="13"/>
  <c r="BA92" i="13"/>
  <c r="P43" i="15"/>
  <c r="Q43" i="15" s="1"/>
  <c r="S43" i="15" s="1"/>
  <c r="U43" i="15" s="1"/>
  <c r="AQ43" i="15" s="1"/>
  <c r="AU43" i="15" s="1"/>
  <c r="P62" i="13"/>
  <c r="Q62" i="13" s="1"/>
  <c r="S62" i="13" s="1"/>
  <c r="U62" i="13" s="1"/>
  <c r="AB62" i="13" s="1"/>
  <c r="AF62" i="13" s="1"/>
  <c r="O63" i="13"/>
  <c r="N46" i="2"/>
  <c r="O46" i="2" s="1"/>
  <c r="P44" i="4"/>
  <c r="Q44" i="4" s="1"/>
  <c r="S44" i="4" s="1"/>
  <c r="U44" i="4" s="1"/>
  <c r="AQ44" i="4" s="1"/>
  <c r="AU44" i="4" s="1"/>
  <c r="N94" i="25"/>
  <c r="O94" i="25" s="1"/>
  <c r="P29" i="3"/>
  <c r="Q29" i="3" s="1"/>
  <c r="S29" i="3" s="1"/>
  <c r="U29" i="3" s="1"/>
  <c r="AQ29" i="3" s="1"/>
  <c r="AU29" i="3" s="1"/>
  <c r="O30" i="3"/>
  <c r="P92" i="1"/>
  <c r="Q92" i="1" s="1"/>
  <c r="S92" i="1" s="1"/>
  <c r="U92" i="1" s="1"/>
  <c r="AT92" i="1" s="1"/>
  <c r="P61" i="29"/>
  <c r="Q61" i="29" s="1"/>
  <c r="S61" i="29" s="1"/>
  <c r="U61" i="29" s="1"/>
  <c r="AB61" i="29" s="1"/>
  <c r="AF61" i="29" s="1"/>
  <c r="N78" i="5"/>
  <c r="P77" i="5"/>
  <c r="Q77" i="5" s="1"/>
  <c r="S77" i="5" s="1"/>
  <c r="U77" i="5" s="1"/>
  <c r="AT77" i="5" s="1"/>
  <c r="AX77" i="5" s="1"/>
  <c r="O78" i="5"/>
  <c r="N94" i="16"/>
  <c r="O94" i="16" s="1"/>
  <c r="P93" i="16"/>
  <c r="Q93" i="16" s="1"/>
  <c r="S93" i="16" s="1"/>
  <c r="U93" i="16" s="1"/>
  <c r="AT93" i="16" s="1"/>
  <c r="P77" i="6"/>
  <c r="Q77" i="6" s="1"/>
  <c r="S77" i="6" s="1"/>
  <c r="U77" i="6" s="1"/>
  <c r="AT77" i="6" s="1"/>
  <c r="AX77" i="6" s="1"/>
  <c r="O61" i="2"/>
  <c r="P60" i="2"/>
  <c r="Q60" i="2" s="1"/>
  <c r="S60" i="2" s="1"/>
  <c r="U60" i="2" s="1"/>
  <c r="AB60" i="2" s="1"/>
  <c r="AF60" i="2" s="1"/>
  <c r="P29" i="29"/>
  <c r="Q29" i="29" s="1"/>
  <c r="S29" i="29" s="1"/>
  <c r="U29" i="29" s="1"/>
  <c r="AQ29" i="29" s="1"/>
  <c r="AU29" i="29" s="1"/>
  <c r="O30" i="29"/>
  <c r="P77" i="12"/>
  <c r="Q77" i="12" s="1"/>
  <c r="S77" i="12" s="1"/>
  <c r="U77" i="12" s="1"/>
  <c r="AT77" i="12" s="1"/>
  <c r="AX77" i="12" s="1"/>
  <c r="P45" i="28"/>
  <c r="Q45" i="28" s="1"/>
  <c r="S45" i="28" s="1"/>
  <c r="U45" i="28" s="1"/>
  <c r="AQ45" i="28" s="1"/>
  <c r="AU45" i="28" s="1"/>
  <c r="AX91" i="2"/>
  <c r="BA91" i="2"/>
  <c r="BC91" i="1"/>
  <c r="BF91" i="1"/>
  <c r="P29" i="31"/>
  <c r="Q29" i="31" s="1"/>
  <c r="S29" i="31" s="1"/>
  <c r="U29" i="31" s="1"/>
  <c r="AQ29" i="31" s="1"/>
  <c r="AU29" i="31" s="1"/>
  <c r="O30" i="31"/>
  <c r="O60" i="8"/>
  <c r="O29" i="10"/>
  <c r="O108" i="27"/>
  <c r="AX92" i="14"/>
  <c r="BA92" i="14"/>
  <c r="O92" i="23"/>
  <c r="AF2" i="1"/>
  <c r="O45" i="12"/>
  <c r="O29" i="17"/>
  <c r="O93" i="8"/>
  <c r="O94" i="18"/>
  <c r="O92" i="7"/>
  <c r="P59" i="14"/>
  <c r="Q59" i="14" s="1"/>
  <c r="S59" i="14" s="1"/>
  <c r="U59" i="14" s="1"/>
  <c r="AB59" i="14" s="1"/>
  <c r="AF59" i="14" s="1"/>
  <c r="O29" i="4"/>
  <c r="AH2" i="1"/>
  <c r="O61" i="9"/>
  <c r="O30" i="23"/>
  <c r="BA91" i="11"/>
  <c r="AX91" i="11"/>
  <c r="Y2" i="1" s="1"/>
  <c r="O45" i="18"/>
  <c r="N31" i="8"/>
  <c r="P91" i="15"/>
  <c r="Q91" i="15" s="1"/>
  <c r="S91" i="15" s="1"/>
  <c r="U91" i="15" s="1"/>
  <c r="AT91" i="15" s="1"/>
  <c r="O60" i="17"/>
  <c r="O108" i="30"/>
  <c r="O29" i="21"/>
  <c r="N78" i="30"/>
  <c r="O78" i="30" s="1"/>
  <c r="N78" i="10"/>
  <c r="O78" i="10" s="1"/>
  <c r="O79" i="2"/>
  <c r="BA92" i="4"/>
  <c r="AX92" i="4"/>
  <c r="O60" i="26"/>
  <c r="O29" i="25"/>
  <c r="P91" i="9"/>
  <c r="Q91" i="9" s="1"/>
  <c r="S91" i="9" s="1"/>
  <c r="U91" i="9" s="1"/>
  <c r="AT91" i="9" s="1"/>
  <c r="O92" i="9"/>
  <c r="P62" i="24"/>
  <c r="Q62" i="24" s="1"/>
  <c r="S62" i="24" s="1"/>
  <c r="U62" i="24" s="1"/>
  <c r="AB62" i="24" s="1"/>
  <c r="AF62" i="24" s="1"/>
  <c r="O63" i="24"/>
  <c r="O30" i="7"/>
  <c r="O2" i="1"/>
  <c r="AT2" i="1" s="1"/>
  <c r="P28" i="12"/>
  <c r="Q28" i="12" s="1"/>
  <c r="S28" i="12" s="1"/>
  <c r="U28" i="12" s="1"/>
  <c r="AQ28" i="12" s="1"/>
  <c r="AU28" i="12" s="1"/>
  <c r="O29" i="12"/>
  <c r="O45" i="24"/>
  <c r="AA2" i="1"/>
  <c r="P79" i="18"/>
  <c r="Q79" i="18" s="1"/>
  <c r="S79" i="18" s="1"/>
  <c r="U79" i="18" s="1"/>
  <c r="AT79" i="18" s="1"/>
  <c r="AX79" i="18" s="1"/>
  <c r="O80" i="18"/>
  <c r="BA91" i="3"/>
  <c r="AX91" i="3"/>
  <c r="O77" i="26"/>
  <c r="P62" i="23"/>
  <c r="Q62" i="23" s="1"/>
  <c r="S62" i="23" s="1"/>
  <c r="U62" i="23" s="1"/>
  <c r="AB62" i="23" s="1"/>
  <c r="AF62" i="23" s="1"/>
  <c r="BA93" i="18"/>
  <c r="AX93" i="18"/>
  <c r="P76" i="16"/>
  <c r="Q76" i="16" s="1"/>
  <c r="S76" i="16" s="1"/>
  <c r="U76" i="16" s="1"/>
  <c r="AT76" i="16" s="1"/>
  <c r="AX76" i="16" s="1"/>
  <c r="P60" i="21"/>
  <c r="Q60" i="21" s="1"/>
  <c r="S60" i="21" s="1"/>
  <c r="U60" i="21" s="1"/>
  <c r="AB60" i="21" s="1"/>
  <c r="AF60" i="21" s="1"/>
  <c r="P77" i="20"/>
  <c r="Q77" i="20" s="1"/>
  <c r="S77" i="20" s="1"/>
  <c r="U77" i="20" s="1"/>
  <c r="AT77" i="20" s="1"/>
  <c r="AX77" i="20" s="1"/>
  <c r="P76" i="7"/>
  <c r="Q76" i="7" s="1"/>
  <c r="S76" i="7" s="1"/>
  <c r="U76" i="7" s="1"/>
  <c r="AT76" i="7" s="1"/>
  <c r="AX76" i="7" s="1"/>
  <c r="O77" i="7"/>
  <c r="P44" i="19"/>
  <c r="Q44" i="19" s="1"/>
  <c r="S44" i="19" s="1"/>
  <c r="U44" i="19" s="1"/>
  <c r="AQ44" i="19" s="1"/>
  <c r="AU44" i="19" s="1"/>
  <c r="O45" i="19"/>
  <c r="P44" i="22"/>
  <c r="Q44" i="22" s="1"/>
  <c r="S44" i="22" s="1"/>
  <c r="U44" i="22" s="1"/>
  <c r="AQ44" i="22" s="1"/>
  <c r="AU44" i="22" s="1"/>
  <c r="P29" i="14"/>
  <c r="Q29" i="14" s="1"/>
  <c r="S29" i="14" s="1"/>
  <c r="U29" i="14" s="1"/>
  <c r="AQ29" i="14" s="1"/>
  <c r="AU29" i="14" s="1"/>
  <c r="O30" i="14"/>
  <c r="P60" i="4"/>
  <c r="Q60" i="4" s="1"/>
  <c r="S60" i="4" s="1"/>
  <c r="U60" i="4" s="1"/>
  <c r="AB60" i="4" s="1"/>
  <c r="AF60" i="4" s="1"/>
  <c r="O61" i="4"/>
  <c r="AN2" i="1"/>
  <c r="P59" i="12"/>
  <c r="Q59" i="12" s="1"/>
  <c r="S59" i="12" s="1"/>
  <c r="U59" i="12" s="1"/>
  <c r="AB59" i="12" s="1"/>
  <c r="AF59" i="12" s="1"/>
  <c r="O60" i="12"/>
  <c r="N109" i="28"/>
  <c r="O109" i="28" s="1"/>
  <c r="P108" i="28"/>
  <c r="Q108" i="28" s="1"/>
  <c r="S108" i="28" s="1"/>
  <c r="U108" i="28" s="1"/>
  <c r="AT108" i="28" s="1"/>
  <c r="AX108" i="28" s="1"/>
  <c r="P60" i="3"/>
  <c r="Q60" i="3" s="1"/>
  <c r="S60" i="3" s="1"/>
  <c r="U60" i="3" s="1"/>
  <c r="AB60" i="3" s="1"/>
  <c r="AF60" i="3" s="1"/>
  <c r="O61" i="3"/>
  <c r="P60" i="22"/>
  <c r="Q60" i="22" s="1"/>
  <c r="S60" i="22" s="1"/>
  <c r="U60" i="22" s="1"/>
  <c r="AB60" i="22" s="1"/>
  <c r="AF60" i="22" s="1"/>
  <c r="P46" i="5"/>
  <c r="Q46" i="5" s="1"/>
  <c r="S46" i="5" s="1"/>
  <c r="U46" i="5" s="1"/>
  <c r="AQ46" i="5" s="1"/>
  <c r="AU46" i="5" s="1"/>
  <c r="O47" i="5"/>
  <c r="P92" i="24"/>
  <c r="Q92" i="24" s="1"/>
  <c r="S92" i="24" s="1"/>
  <c r="U92" i="24" s="1"/>
  <c r="AT92" i="24" s="1"/>
  <c r="P61" i="15"/>
  <c r="Q61" i="15" s="1"/>
  <c r="S61" i="15" s="1"/>
  <c r="U61" i="15" s="1"/>
  <c r="AB61" i="15" s="1"/>
  <c r="AF61" i="15" s="1"/>
  <c r="N62" i="15"/>
  <c r="O62" i="15"/>
  <c r="P92" i="17"/>
  <c r="Q92" i="17" s="1"/>
  <c r="S92" i="17" s="1"/>
  <c r="U92" i="17" s="1"/>
  <c r="AT92" i="17" s="1"/>
  <c r="BA91" i="7"/>
  <c r="AX91" i="7"/>
  <c r="P31" i="30"/>
  <c r="Q31" i="30" s="1"/>
  <c r="S31" i="30" s="1"/>
  <c r="U31" i="30" s="1"/>
  <c r="AQ31" i="30" s="1"/>
  <c r="AU31" i="30" s="1"/>
  <c r="P93" i="13"/>
  <c r="Q93" i="13" s="1"/>
  <c r="S93" i="13" s="1"/>
  <c r="U93" i="13" s="1"/>
  <c r="AT93" i="13" s="1"/>
  <c r="O93" i="5"/>
  <c r="P92" i="5"/>
  <c r="Q92" i="5" s="1"/>
  <c r="S92" i="5" s="1"/>
  <c r="U92" i="5" s="1"/>
  <c r="AT92" i="5" s="1"/>
  <c r="N46" i="27"/>
  <c r="O46" i="27" s="1"/>
  <c r="O44" i="10"/>
  <c r="P28" i="16"/>
  <c r="Q28" i="16" s="1"/>
  <c r="S28" i="16" s="1"/>
  <c r="U28" i="16" s="1"/>
  <c r="AQ28" i="16" s="1"/>
  <c r="AU28" i="16" s="1"/>
  <c r="O29" i="16"/>
  <c r="N31" i="1"/>
  <c r="O31" i="1" s="1"/>
  <c r="N46" i="20"/>
  <c r="O46" i="20" s="1"/>
  <c r="O61" i="19"/>
  <c r="O45" i="8"/>
  <c r="P91" i="19"/>
  <c r="Q91" i="19" s="1"/>
  <c r="S91" i="19" s="1"/>
  <c r="U91" i="19" s="1"/>
  <c r="AT91" i="19" s="1"/>
  <c r="O93" i="30"/>
  <c r="O45" i="26"/>
  <c r="AK2" i="1"/>
  <c r="O92" i="21"/>
  <c r="AB2" i="1"/>
  <c r="O44" i="17"/>
  <c r="P61" i="1"/>
  <c r="Q61" i="1" s="1"/>
  <c r="S61" i="1" s="1"/>
  <c r="U61" i="1" s="1"/>
  <c r="AB61" i="1" s="1"/>
  <c r="AF61" i="1" s="1"/>
  <c r="O77" i="3"/>
  <c r="P76" i="17"/>
  <c r="Q76" i="17" s="1"/>
  <c r="S76" i="17" s="1"/>
  <c r="U76" i="17" s="1"/>
  <c r="AT76" i="17" s="1"/>
  <c r="AX76" i="17" s="1"/>
  <c r="O29" i="15"/>
  <c r="O44" i="11"/>
  <c r="O44" i="31"/>
  <c r="O61" i="7"/>
  <c r="AX91" i="24"/>
  <c r="BA91" i="24"/>
  <c r="BA91" i="17"/>
  <c r="AX91" i="17"/>
  <c r="O30" i="24"/>
  <c r="AX91" i="23"/>
  <c r="BA91" i="23"/>
  <c r="P77" i="4"/>
  <c r="Q77" i="4" s="1"/>
  <c r="S77" i="4" s="1"/>
  <c r="U77" i="4" s="1"/>
  <c r="AT77" i="4" s="1"/>
  <c r="AX77" i="4" s="1"/>
  <c r="N78" i="4"/>
  <c r="O78" i="4"/>
  <c r="P60" i="11"/>
  <c r="Q60" i="11" s="1"/>
  <c r="S60" i="11" s="1"/>
  <c r="U60" i="11" s="1"/>
  <c r="AB60" i="11" s="1"/>
  <c r="AF60" i="11" s="1"/>
  <c r="P29" i="6"/>
  <c r="Q29" i="6" s="1"/>
  <c r="S29" i="6" s="1"/>
  <c r="U29" i="6" s="1"/>
  <c r="AQ29" i="6" s="1"/>
  <c r="AU29" i="6" s="1"/>
  <c r="O30" i="6"/>
  <c r="P62" i="18"/>
  <c r="Q62" i="18" s="1"/>
  <c r="S62" i="18" s="1"/>
  <c r="U62" i="18" s="1"/>
  <c r="AB62" i="18" s="1"/>
  <c r="AF62" i="18" s="1"/>
  <c r="N63" i="18"/>
  <c r="O63" i="18"/>
  <c r="P76" i="28"/>
  <c r="Q76" i="28" s="1"/>
  <c r="S76" i="28" s="1"/>
  <c r="U76" i="28" s="1"/>
  <c r="AT76" i="28" s="1"/>
  <c r="AX76" i="28" s="1"/>
  <c r="P93" i="22"/>
  <c r="Q93" i="22" s="1"/>
  <c r="S93" i="22" s="1"/>
  <c r="U93" i="22" s="1"/>
  <c r="AT93" i="22" s="1"/>
  <c r="AX93" i="25"/>
  <c r="BA93" i="25"/>
  <c r="P61" i="10"/>
  <c r="Q61" i="10" s="1"/>
  <c r="S61" i="10" s="1"/>
  <c r="U61" i="10" s="1"/>
  <c r="AB61" i="10" s="1"/>
  <c r="AF61" i="10" s="1"/>
  <c r="N62" i="10"/>
  <c r="O62" i="10"/>
  <c r="P28" i="20"/>
  <c r="Q28" i="20" s="1"/>
  <c r="S28" i="20" s="1"/>
  <c r="U28" i="20" s="1"/>
  <c r="AQ28" i="20" s="1"/>
  <c r="AU28" i="20" s="1"/>
  <c r="O29" i="20"/>
  <c r="P60" i="20"/>
  <c r="Q60" i="20" s="1"/>
  <c r="S60" i="20" s="1"/>
  <c r="U60" i="20" s="1"/>
  <c r="AB60" i="20" s="1"/>
  <c r="AF60" i="20" s="1"/>
  <c r="O61" i="20"/>
  <c r="P76" i="15"/>
  <c r="Q76" i="15" s="1"/>
  <c r="S76" i="15" s="1"/>
  <c r="U76" i="15" s="1"/>
  <c r="AT76" i="15" s="1"/>
  <c r="AX76" i="15" s="1"/>
  <c r="O77" i="15"/>
  <c r="N46" i="13"/>
  <c r="P45" i="13"/>
  <c r="Q45" i="13" s="1"/>
  <c r="S45" i="13" s="1"/>
  <c r="U45" i="13" s="1"/>
  <c r="AQ45" i="13" s="1"/>
  <c r="AU45" i="13" s="1"/>
  <c r="BA92" i="30"/>
  <c r="AX92" i="30"/>
  <c r="AS3" i="1" s="1"/>
  <c r="AX91" i="21"/>
  <c r="BA91" i="21"/>
  <c r="P94" i="20"/>
  <c r="Q94" i="20" s="1"/>
  <c r="S94" i="20" s="1"/>
  <c r="U94" i="20" s="1"/>
  <c r="AT94" i="20" s="1"/>
  <c r="P30" i="19"/>
  <c r="Q30" i="19" s="1"/>
  <c r="S30" i="19" s="1"/>
  <c r="U30" i="19" s="1"/>
  <c r="AQ30" i="19" s="1"/>
  <c r="AU30" i="19" s="1"/>
  <c r="P43" i="9"/>
  <c r="Q43" i="9" s="1"/>
  <c r="S43" i="9" s="1"/>
  <c r="U43" i="9" s="1"/>
  <c r="AQ43" i="9" s="1"/>
  <c r="AU43" i="9" s="1"/>
  <c r="O44" i="9"/>
  <c r="P94" i="29"/>
  <c r="Q94" i="29" s="1"/>
  <c r="S94" i="29" s="1"/>
  <c r="U94" i="29" s="1"/>
  <c r="AT94" i="29" s="1"/>
  <c r="O95" i="29"/>
  <c r="P77" i="23"/>
  <c r="Q77" i="23" s="1"/>
  <c r="S77" i="23" s="1"/>
  <c r="U77" i="23" s="1"/>
  <c r="AT77" i="23" s="1"/>
  <c r="AX77" i="23" s="1"/>
  <c r="P77" i="8"/>
  <c r="Q77" i="8" s="1"/>
  <c r="S77" i="8" s="1"/>
  <c r="U77" i="8" s="1"/>
  <c r="AT77" i="8" s="1"/>
  <c r="AX77" i="8" s="1"/>
  <c r="P76" i="24"/>
  <c r="Q76" i="24" s="1"/>
  <c r="S76" i="24" s="1"/>
  <c r="U76" i="24" s="1"/>
  <c r="AT76" i="24" s="1"/>
  <c r="AX76" i="24" s="1"/>
  <c r="O77" i="24"/>
  <c r="P93" i="12"/>
  <c r="Q93" i="12" s="1"/>
  <c r="S93" i="12" s="1"/>
  <c r="U93" i="12" s="1"/>
  <c r="AT93" i="12" s="1"/>
  <c r="P45" i="3"/>
  <c r="Q45" i="3" s="1"/>
  <c r="S45" i="3" s="1"/>
  <c r="U45" i="3" s="1"/>
  <c r="AQ45" i="3" s="1"/>
  <c r="AU45" i="3" s="1"/>
  <c r="BA93" i="26"/>
  <c r="AX93" i="26"/>
  <c r="P60" i="25"/>
  <c r="Q60" i="25" s="1"/>
  <c r="S60" i="25" s="1"/>
  <c r="U60" i="25" s="1"/>
  <c r="AB60" i="25" s="1"/>
  <c r="AF60" i="25" s="1"/>
  <c r="O61" i="25"/>
  <c r="R2" i="1"/>
  <c r="BA91" i="5"/>
  <c r="AX91" i="5"/>
  <c r="P76" i="27"/>
  <c r="Q76" i="27" s="1"/>
  <c r="S76" i="27" s="1"/>
  <c r="U76" i="27" s="1"/>
  <c r="AT76" i="27" s="1"/>
  <c r="AX76" i="27" s="1"/>
  <c r="AP3" i="1" s="1"/>
  <c r="P63" i="31"/>
  <c r="Q63" i="31" s="1"/>
  <c r="S63" i="31" s="1"/>
  <c r="U63" i="31" s="1"/>
  <c r="AB63" i="31" s="1"/>
  <c r="AF63" i="31" s="1"/>
  <c r="O64" i="31"/>
  <c r="P60" i="16"/>
  <c r="Q60" i="16" s="1"/>
  <c r="S60" i="16" s="1"/>
  <c r="U60" i="16" s="1"/>
  <c r="AB60" i="16" s="1"/>
  <c r="AF60" i="16" s="1"/>
  <c r="O61" i="16"/>
  <c r="P77" i="1"/>
  <c r="Q77" i="1" s="1"/>
  <c r="S77" i="1" s="1"/>
  <c r="U77" i="1" s="1"/>
  <c r="AT77" i="1" s="1"/>
  <c r="BC77" i="1" s="1"/>
  <c r="P30" i="2"/>
  <c r="Q30" i="2" s="1"/>
  <c r="S30" i="2" s="1"/>
  <c r="U30" i="2" s="1"/>
  <c r="AQ30" i="2" s="1"/>
  <c r="AU30" i="2" s="1"/>
  <c r="N31" i="2"/>
  <c r="O31" i="2"/>
  <c r="P92" i="6"/>
  <c r="Q92" i="6" s="1"/>
  <c r="S92" i="6" s="1"/>
  <c r="U92" i="6" s="1"/>
  <c r="AT92" i="6" s="1"/>
  <c r="P92" i="10"/>
  <c r="Q92" i="10" s="1"/>
  <c r="S92" i="10" s="1"/>
  <c r="U92" i="10" s="1"/>
  <c r="AT92" i="10" s="1"/>
  <c r="O93" i="10"/>
  <c r="P44" i="16"/>
  <c r="Q44" i="16" s="1"/>
  <c r="S44" i="16" s="1"/>
  <c r="U44" i="16" s="1"/>
  <c r="AQ44" i="16" s="1"/>
  <c r="AU44" i="16" s="1"/>
  <c r="P107" i="29"/>
  <c r="Q107" i="29" s="1"/>
  <c r="S107" i="29" s="1"/>
  <c r="U107" i="29" s="1"/>
  <c r="AT107" i="29" s="1"/>
  <c r="AX107" i="29" s="1"/>
  <c r="O108" i="29"/>
  <c r="P76" i="21"/>
  <c r="Q76" i="21" s="1"/>
  <c r="S76" i="21" s="1"/>
  <c r="U76" i="21" s="1"/>
  <c r="AT76" i="21" s="1"/>
  <c r="AX76" i="21" s="1"/>
  <c r="O77" i="21"/>
  <c r="P77" i="25"/>
  <c r="Q77" i="25" s="1"/>
  <c r="S77" i="25" s="1"/>
  <c r="U77" i="25" s="1"/>
  <c r="AT77" i="25" s="1"/>
  <c r="AX77" i="25" s="1"/>
  <c r="P44" i="25"/>
  <c r="Q44" i="25" s="1"/>
  <c r="S44" i="25" s="1"/>
  <c r="U44" i="25" s="1"/>
  <c r="AQ44" i="25" s="1"/>
  <c r="AU44" i="25" s="1"/>
  <c r="O45" i="25"/>
  <c r="AX92" i="12"/>
  <c r="BA92" i="12"/>
  <c r="P93" i="27"/>
  <c r="Q93" i="27" s="1"/>
  <c r="S93" i="27" s="1"/>
  <c r="U93" i="27" s="1"/>
  <c r="AT93" i="27" s="1"/>
  <c r="N94" i="27"/>
  <c r="O94" i="27" s="1"/>
  <c r="N78" i="14"/>
  <c r="O78" i="14" s="1"/>
  <c r="N94" i="26"/>
  <c r="O94" i="26" s="1"/>
  <c r="P44" i="29"/>
  <c r="Q44" i="29" s="1"/>
  <c r="S44" i="29" s="1"/>
  <c r="U44" i="29" s="1"/>
  <c r="AQ44" i="29" s="1"/>
  <c r="AU44" i="29" s="1"/>
  <c r="P76" i="13"/>
  <c r="Q76" i="13" s="1"/>
  <c r="S76" i="13" s="1"/>
  <c r="U76" i="13" s="1"/>
  <c r="AT76" i="13" s="1"/>
  <c r="AX76" i="13" s="1"/>
  <c r="O77" i="13"/>
  <c r="P29" i="9"/>
  <c r="Q29" i="9" s="1"/>
  <c r="S29" i="9" s="1"/>
  <c r="U29" i="9" s="1"/>
  <c r="AQ29" i="9" s="1"/>
  <c r="AU29" i="9" s="1"/>
  <c r="O30" i="9"/>
  <c r="P30" i="22"/>
  <c r="Q30" i="22" s="1"/>
  <c r="S30" i="22" s="1"/>
  <c r="U30" i="22" s="1"/>
  <c r="AQ30" i="22" s="1"/>
  <c r="AU30" i="22" s="1"/>
  <c r="P77" i="19"/>
  <c r="Q77" i="19" s="1"/>
  <c r="S77" i="19" s="1"/>
  <c r="U77" i="19" s="1"/>
  <c r="AT77" i="19" s="1"/>
  <c r="AX77" i="19" s="1"/>
  <c r="P46" i="6"/>
  <c r="Q46" i="6" s="1"/>
  <c r="S46" i="6" s="1"/>
  <c r="U46" i="6" s="1"/>
  <c r="AQ46" i="6" s="1"/>
  <c r="AU46" i="6" s="1"/>
  <c r="O47" i="6"/>
  <c r="P43" i="7"/>
  <c r="Q43" i="7" s="1"/>
  <c r="S43" i="7" s="1"/>
  <c r="U43" i="7" s="1"/>
  <c r="AQ43" i="7" s="1"/>
  <c r="AU43" i="7" s="1"/>
  <c r="O44" i="7"/>
  <c r="P30" i="28"/>
  <c r="Q30" i="28" s="1"/>
  <c r="S30" i="28" s="1"/>
  <c r="U30" i="28" s="1"/>
  <c r="AQ30" i="28" s="1"/>
  <c r="AU30" i="28" s="1"/>
  <c r="AX92" i="22"/>
  <c r="BA92" i="22"/>
  <c r="AP2" i="1"/>
  <c r="P92" i="2"/>
  <c r="Q92" i="2" s="1"/>
  <c r="S92" i="2" s="1"/>
  <c r="U92" i="2" s="1"/>
  <c r="AT92" i="2" s="1"/>
  <c r="P93" i="31"/>
  <c r="Q93" i="31" s="1"/>
  <c r="S93" i="31" s="1"/>
  <c r="U93" i="31" s="1"/>
  <c r="AT93" i="31" s="1"/>
  <c r="P93" i="14"/>
  <c r="Q93" i="14" s="1"/>
  <c r="S93" i="14" s="1"/>
  <c r="U93" i="14" s="1"/>
  <c r="AT93" i="14" s="1"/>
  <c r="P29" i="18"/>
  <c r="Q29" i="18" s="1"/>
  <c r="S29" i="18" s="1"/>
  <c r="U29" i="18" s="1"/>
  <c r="AQ29" i="18" s="1"/>
  <c r="AU29" i="18" s="1"/>
  <c r="O30" i="18"/>
  <c r="P30" i="26"/>
  <c r="Q30" i="26" s="1"/>
  <c r="S30" i="26" s="1"/>
  <c r="U30" i="26" s="1"/>
  <c r="AQ30" i="26" s="1"/>
  <c r="AU30" i="26" s="1"/>
  <c r="N31" i="26"/>
  <c r="O31" i="26"/>
  <c r="P92" i="28"/>
  <c r="Q92" i="28" s="1"/>
  <c r="S92" i="28" s="1"/>
  <c r="U92" i="28" s="1"/>
  <c r="AT92" i="28" s="1"/>
  <c r="O93" i="28"/>
  <c r="P92" i="11"/>
  <c r="Q92" i="11" s="1"/>
  <c r="S92" i="11" s="1"/>
  <c r="U92" i="11" s="1"/>
  <c r="AT92" i="11" s="1"/>
  <c r="O93" i="11"/>
  <c r="N46" i="30"/>
  <c r="O46" i="30" s="1"/>
  <c r="P60" i="5"/>
  <c r="Q60" i="5" s="1"/>
  <c r="S60" i="5" s="1"/>
  <c r="U60" i="5" s="1"/>
  <c r="AB60" i="5" s="1"/>
  <c r="AF60" i="5" s="1"/>
  <c r="O61" i="5"/>
  <c r="O31" i="8"/>
  <c r="P60" i="6"/>
  <c r="Q60" i="6" s="1"/>
  <c r="S60" i="6" s="1"/>
  <c r="U60" i="6" s="1"/>
  <c r="AB60" i="6" s="1"/>
  <c r="AF60" i="6" s="1"/>
  <c r="O61" i="6"/>
  <c r="P61" i="30"/>
  <c r="Q61" i="30" s="1"/>
  <c r="S61" i="30" s="1"/>
  <c r="U61" i="30" s="1"/>
  <c r="AB61" i="30" s="1"/>
  <c r="AF61" i="30" s="1"/>
  <c r="P29" i="5"/>
  <c r="Q29" i="5" s="1"/>
  <c r="S29" i="5" s="1"/>
  <c r="U29" i="5" s="1"/>
  <c r="AQ29" i="5" s="1"/>
  <c r="AU29" i="5" s="1"/>
  <c r="O30" i="5"/>
  <c r="AX92" i="16"/>
  <c r="BA92" i="16"/>
  <c r="N46" i="21"/>
  <c r="O46" i="21" s="1"/>
  <c r="N78" i="9"/>
  <c r="O78" i="9" s="1"/>
  <c r="P77" i="9"/>
  <c r="Q77" i="9" s="1"/>
  <c r="S77" i="9" s="1"/>
  <c r="U77" i="9" s="1"/>
  <c r="AT77" i="9" s="1"/>
  <c r="AX77" i="9" s="1"/>
  <c r="AX91" i="6"/>
  <c r="T2" i="1" s="1"/>
  <c r="BA91" i="6"/>
  <c r="BA93" i="20"/>
  <c r="AX93" i="20"/>
  <c r="P93" i="4"/>
  <c r="Q93" i="4" s="1"/>
  <c r="S93" i="4" s="1"/>
  <c r="U93" i="4" s="1"/>
  <c r="AT93" i="4" s="1"/>
  <c r="N94" i="4"/>
  <c r="O94" i="4"/>
  <c r="P59" i="28"/>
  <c r="Q59" i="28" s="1"/>
  <c r="S59" i="28" s="1"/>
  <c r="U59" i="28" s="1"/>
  <c r="AB59" i="28" s="1"/>
  <c r="AF59" i="28" s="1"/>
  <c r="O60" i="28"/>
  <c r="AX93" i="29"/>
  <c r="BA93" i="29"/>
  <c r="P76" i="11"/>
  <c r="Q76" i="11" s="1"/>
  <c r="S76" i="11" s="1"/>
  <c r="U76" i="11" s="1"/>
  <c r="AT76" i="11" s="1"/>
  <c r="AX76" i="11" s="1"/>
  <c r="P44" i="1"/>
  <c r="Q44" i="1" s="1"/>
  <c r="S44" i="1" s="1"/>
  <c r="U44" i="1" s="1"/>
  <c r="AQ44" i="1" s="1"/>
  <c r="AU44" i="1" s="1"/>
  <c r="O45" i="1"/>
  <c r="P29" i="13"/>
  <c r="Q29" i="13" s="1"/>
  <c r="S29" i="13" s="1"/>
  <c r="U29" i="13" s="1"/>
  <c r="AQ29" i="13" s="1"/>
  <c r="AU29" i="13" s="1"/>
  <c r="AA3" i="1" s="1"/>
  <c r="AX92" i="27"/>
  <c r="BA92" i="27"/>
  <c r="P92" i="3"/>
  <c r="Q92" i="3" s="1"/>
  <c r="S92" i="3" s="1"/>
  <c r="U92" i="3" s="1"/>
  <c r="AT92" i="3" s="1"/>
  <c r="P63" i="27"/>
  <c r="Q63" i="27" s="1"/>
  <c r="S63" i="27" s="1"/>
  <c r="U63" i="27" s="1"/>
  <c r="AB63" i="27" s="1"/>
  <c r="AF63" i="27" s="1"/>
  <c r="O64" i="27"/>
  <c r="P46" i="27" l="1"/>
  <c r="Q46" i="27" s="1"/>
  <c r="S46" i="27" s="1"/>
  <c r="U46" i="27" s="1"/>
  <c r="AQ46" i="27" s="1"/>
  <c r="AU46" i="27" s="1"/>
  <c r="O47" i="27"/>
  <c r="P109" i="28"/>
  <c r="Q109" i="28" s="1"/>
  <c r="S109" i="28" s="1"/>
  <c r="U109" i="28" s="1"/>
  <c r="AT109" i="28" s="1"/>
  <c r="AX109" i="28" s="1"/>
  <c r="O110" i="28"/>
  <c r="P94" i="26"/>
  <c r="Q94" i="26" s="1"/>
  <c r="S94" i="26" s="1"/>
  <c r="U94" i="26" s="1"/>
  <c r="AT94" i="26" s="1"/>
  <c r="P46" i="20"/>
  <c r="Q46" i="20" s="1"/>
  <c r="S46" i="20" s="1"/>
  <c r="U46" i="20" s="1"/>
  <c r="AQ46" i="20" s="1"/>
  <c r="AU46" i="20" s="1"/>
  <c r="O47" i="20"/>
  <c r="P78" i="14"/>
  <c r="Q78" i="14" s="1"/>
  <c r="S78" i="14" s="1"/>
  <c r="U78" i="14" s="1"/>
  <c r="AT78" i="14" s="1"/>
  <c r="AX78" i="14" s="1"/>
  <c r="P94" i="16"/>
  <c r="Q94" i="16" s="1"/>
  <c r="S94" i="16" s="1"/>
  <c r="U94" i="16" s="1"/>
  <c r="AT94" i="16" s="1"/>
  <c r="O95" i="16"/>
  <c r="P78" i="9"/>
  <c r="Q78" i="9" s="1"/>
  <c r="S78" i="9" s="1"/>
  <c r="U78" i="9" s="1"/>
  <c r="AT78" i="9" s="1"/>
  <c r="AX78" i="9" s="1"/>
  <c r="P94" i="27"/>
  <c r="Q94" i="27" s="1"/>
  <c r="S94" i="27" s="1"/>
  <c r="U94" i="27" s="1"/>
  <c r="AT94" i="27" s="1"/>
  <c r="P61" i="6"/>
  <c r="Q61" i="6" s="1"/>
  <c r="S61" i="6" s="1"/>
  <c r="U61" i="6" s="1"/>
  <c r="AB61" i="6" s="1"/>
  <c r="AF61" i="6" s="1"/>
  <c r="N62" i="6"/>
  <c r="N78" i="25"/>
  <c r="P61" i="25"/>
  <c r="Q61" i="25" s="1"/>
  <c r="S61" i="25" s="1"/>
  <c r="U61" i="25" s="1"/>
  <c r="AB61" i="25" s="1"/>
  <c r="AF61" i="25" s="1"/>
  <c r="N94" i="12"/>
  <c r="N31" i="19"/>
  <c r="O31" i="19" s="1"/>
  <c r="P62" i="10"/>
  <c r="Q62" i="10" s="1"/>
  <c r="S62" i="10" s="1"/>
  <c r="U62" i="10" s="1"/>
  <c r="AB62" i="10" s="1"/>
  <c r="AF62" i="10" s="1"/>
  <c r="P45" i="1"/>
  <c r="Q45" i="1" s="1"/>
  <c r="S45" i="1" s="1"/>
  <c r="U45" i="1" s="1"/>
  <c r="AQ45" i="1" s="1"/>
  <c r="AU45" i="1" s="1"/>
  <c r="AX92" i="2"/>
  <c r="BA92" i="2"/>
  <c r="P47" i="6"/>
  <c r="Q47" i="6" s="1"/>
  <c r="S47" i="6" s="1"/>
  <c r="U47" i="6" s="1"/>
  <c r="AQ47" i="6" s="1"/>
  <c r="AU47" i="6" s="1"/>
  <c r="O48" i="6"/>
  <c r="N78" i="21"/>
  <c r="O78" i="21" s="1"/>
  <c r="P77" i="21"/>
  <c r="Q77" i="21" s="1"/>
  <c r="S77" i="21" s="1"/>
  <c r="U77" i="21" s="1"/>
  <c r="AT77" i="21" s="1"/>
  <c r="AX77" i="21" s="1"/>
  <c r="N109" i="29"/>
  <c r="O109" i="29" s="1"/>
  <c r="P108" i="29"/>
  <c r="Q108" i="29" s="1"/>
  <c r="S108" i="29" s="1"/>
  <c r="U108" i="29" s="1"/>
  <c r="AT108" i="29" s="1"/>
  <c r="AX108" i="29" s="1"/>
  <c r="P31" i="2"/>
  <c r="Q31" i="2" s="1"/>
  <c r="S31" i="2" s="1"/>
  <c r="U31" i="2" s="1"/>
  <c r="AQ31" i="2" s="1"/>
  <c r="AU31" i="2" s="1"/>
  <c r="P92" i="21"/>
  <c r="Q92" i="21" s="1"/>
  <c r="S92" i="21" s="1"/>
  <c r="U92" i="21" s="1"/>
  <c r="AT92" i="21" s="1"/>
  <c r="O93" i="21"/>
  <c r="P61" i="19"/>
  <c r="Q61" i="19" s="1"/>
  <c r="S61" i="19" s="1"/>
  <c r="U61" i="19" s="1"/>
  <c r="AB61" i="19" s="1"/>
  <c r="AF61" i="19" s="1"/>
  <c r="N62" i="19"/>
  <c r="O62" i="19"/>
  <c r="P47" i="5"/>
  <c r="Q47" i="5" s="1"/>
  <c r="S47" i="5" s="1"/>
  <c r="U47" i="5" s="1"/>
  <c r="AQ47" i="5" s="1"/>
  <c r="AU47" i="5" s="1"/>
  <c r="O48" i="5"/>
  <c r="AX93" i="4"/>
  <c r="BA93" i="4"/>
  <c r="N31" i="5"/>
  <c r="O31" i="5" s="1"/>
  <c r="P30" i="5"/>
  <c r="Q30" i="5" s="1"/>
  <c r="S30" i="5" s="1"/>
  <c r="U30" i="5" s="1"/>
  <c r="AQ30" i="5" s="1"/>
  <c r="AU30" i="5" s="1"/>
  <c r="P61" i="5"/>
  <c r="Q61" i="5" s="1"/>
  <c r="S61" i="5" s="1"/>
  <c r="U61" i="5" s="1"/>
  <c r="AB61" i="5" s="1"/>
  <c r="AF61" i="5" s="1"/>
  <c r="N94" i="31"/>
  <c r="BA92" i="6"/>
  <c r="AX92" i="6"/>
  <c r="N78" i="1"/>
  <c r="O78" i="1" s="1"/>
  <c r="N46" i="3"/>
  <c r="O46" i="3" s="1"/>
  <c r="P77" i="24"/>
  <c r="Q77" i="24" s="1"/>
  <c r="S77" i="24" s="1"/>
  <c r="U77" i="24" s="1"/>
  <c r="AT77" i="24" s="1"/>
  <c r="AX77" i="24" s="1"/>
  <c r="P44" i="9"/>
  <c r="Q44" i="9" s="1"/>
  <c r="S44" i="9" s="1"/>
  <c r="U44" i="9" s="1"/>
  <c r="AQ44" i="9" s="1"/>
  <c r="AU44" i="9" s="1"/>
  <c r="AI2" i="1"/>
  <c r="O93" i="3"/>
  <c r="O30" i="13"/>
  <c r="O77" i="11"/>
  <c r="AQ2" i="1"/>
  <c r="N62" i="30"/>
  <c r="O62" i="30" s="1"/>
  <c r="Q2" i="1"/>
  <c r="O94" i="31"/>
  <c r="N31" i="28"/>
  <c r="O78" i="19"/>
  <c r="N31" i="22"/>
  <c r="O31" i="22" s="1"/>
  <c r="O45" i="29"/>
  <c r="BA93" i="27"/>
  <c r="AX93" i="27"/>
  <c r="O45" i="16"/>
  <c r="O93" i="6"/>
  <c r="N78" i="23"/>
  <c r="O78" i="23" s="1"/>
  <c r="O95" i="20"/>
  <c r="O46" i="13"/>
  <c r="O77" i="28"/>
  <c r="T3" i="1"/>
  <c r="P61" i="7"/>
  <c r="Q61" i="7" s="1"/>
  <c r="S61" i="7" s="1"/>
  <c r="U61" i="7" s="1"/>
  <c r="AB61" i="7" s="1"/>
  <c r="AF61" i="7" s="1"/>
  <c r="N62" i="7"/>
  <c r="P29" i="15"/>
  <c r="Q29" i="15" s="1"/>
  <c r="S29" i="15" s="1"/>
  <c r="U29" i="15" s="1"/>
  <c r="AQ29" i="15" s="1"/>
  <c r="AU29" i="15" s="1"/>
  <c r="O30" i="15"/>
  <c r="N62" i="1"/>
  <c r="O62" i="1" s="1"/>
  <c r="O92" i="19"/>
  <c r="P31" i="1"/>
  <c r="Q31" i="1" s="1"/>
  <c r="S31" i="1" s="1"/>
  <c r="U31" i="1" s="1"/>
  <c r="AQ31" i="1" s="1"/>
  <c r="AU31" i="1" s="1"/>
  <c r="O32" i="1"/>
  <c r="AD2" i="1"/>
  <c r="O93" i="17"/>
  <c r="O61" i="22"/>
  <c r="N78" i="20"/>
  <c r="O78" i="20" s="1"/>
  <c r="O77" i="16"/>
  <c r="O63" i="23"/>
  <c r="P29" i="25"/>
  <c r="Q29" i="25" s="1"/>
  <c r="S29" i="25" s="1"/>
  <c r="U29" i="25" s="1"/>
  <c r="AQ29" i="25" s="1"/>
  <c r="AU29" i="25" s="1"/>
  <c r="O30" i="25"/>
  <c r="P78" i="10"/>
  <c r="Q78" i="10" s="1"/>
  <c r="S78" i="10" s="1"/>
  <c r="U78" i="10" s="1"/>
  <c r="AT78" i="10" s="1"/>
  <c r="AX78" i="10" s="1"/>
  <c r="P45" i="18"/>
  <c r="Q45" i="18" s="1"/>
  <c r="S45" i="18" s="1"/>
  <c r="U45" i="18" s="1"/>
  <c r="AQ45" i="18" s="1"/>
  <c r="AU45" i="18" s="1"/>
  <c r="P29" i="4"/>
  <c r="Q29" i="4" s="1"/>
  <c r="S29" i="4" s="1"/>
  <c r="U29" i="4" s="1"/>
  <c r="AQ29" i="4" s="1"/>
  <c r="AU29" i="4" s="1"/>
  <c r="O30" i="4"/>
  <c r="P29" i="10"/>
  <c r="Q29" i="10" s="1"/>
  <c r="S29" i="10" s="1"/>
  <c r="U29" i="10" s="1"/>
  <c r="AQ29" i="10" s="1"/>
  <c r="AU29" i="10" s="1"/>
  <c r="AX93" i="16"/>
  <c r="BA93" i="16"/>
  <c r="N62" i="29"/>
  <c r="O62" i="29" s="1"/>
  <c r="P94" i="25"/>
  <c r="Q94" i="25" s="1"/>
  <c r="S94" i="25" s="1"/>
  <c r="U94" i="25" s="1"/>
  <c r="AT94" i="25" s="1"/>
  <c r="O95" i="25"/>
  <c r="O32" i="27"/>
  <c r="N31" i="9"/>
  <c r="O31" i="9" s="1"/>
  <c r="P30" i="9"/>
  <c r="Q30" i="9" s="1"/>
  <c r="S30" i="9" s="1"/>
  <c r="U30" i="9" s="1"/>
  <c r="AQ30" i="9" s="1"/>
  <c r="AU30" i="9" s="1"/>
  <c r="O78" i="25"/>
  <c r="O77" i="27"/>
  <c r="O94" i="12"/>
  <c r="BA94" i="20"/>
  <c r="AX94" i="20"/>
  <c r="O61" i="11"/>
  <c r="P44" i="31"/>
  <c r="Q44" i="31" s="1"/>
  <c r="S44" i="31" s="1"/>
  <c r="U44" i="31" s="1"/>
  <c r="AQ44" i="31" s="1"/>
  <c r="AU44" i="31" s="1"/>
  <c r="AH3" i="1" s="1"/>
  <c r="O45" i="31"/>
  <c r="O77" i="17"/>
  <c r="AX91" i="19"/>
  <c r="BA91" i="19"/>
  <c r="BA92" i="5"/>
  <c r="AX92" i="5"/>
  <c r="S3" i="1" s="1"/>
  <c r="O32" i="30"/>
  <c r="AX92" i="17"/>
  <c r="BA92" i="17"/>
  <c r="O93" i="24"/>
  <c r="O45" i="22"/>
  <c r="O61" i="21"/>
  <c r="N46" i="24"/>
  <c r="O46" i="24" s="1"/>
  <c r="P45" i="24"/>
  <c r="Q45" i="24" s="1"/>
  <c r="S45" i="24" s="1"/>
  <c r="U45" i="24" s="1"/>
  <c r="AQ45" i="24" s="1"/>
  <c r="AU45" i="24" s="1"/>
  <c r="P30" i="7"/>
  <c r="Q30" i="7" s="1"/>
  <c r="S30" i="7" s="1"/>
  <c r="U30" i="7" s="1"/>
  <c r="AQ30" i="7" s="1"/>
  <c r="AU30" i="7" s="1"/>
  <c r="P60" i="26"/>
  <c r="Q60" i="26" s="1"/>
  <c r="S60" i="26" s="1"/>
  <c r="U60" i="26" s="1"/>
  <c r="AB60" i="26" s="1"/>
  <c r="AF60" i="26" s="1"/>
  <c r="P78" i="30"/>
  <c r="Q78" i="30" s="1"/>
  <c r="S78" i="30" s="1"/>
  <c r="U78" i="30" s="1"/>
  <c r="AT78" i="30" s="1"/>
  <c r="AX78" i="30" s="1"/>
  <c r="O92" i="15"/>
  <c r="O60" i="14"/>
  <c r="P92" i="23"/>
  <c r="Q92" i="23" s="1"/>
  <c r="S92" i="23" s="1"/>
  <c r="U92" i="23" s="1"/>
  <c r="AT92" i="23" s="1"/>
  <c r="P60" i="8"/>
  <c r="Q60" i="8" s="1"/>
  <c r="S60" i="8" s="1"/>
  <c r="U60" i="8" s="1"/>
  <c r="AB60" i="8" s="1"/>
  <c r="AF60" i="8" s="1"/>
  <c r="P2" i="1"/>
  <c r="O78" i="12"/>
  <c r="P61" i="2"/>
  <c r="Q61" i="2" s="1"/>
  <c r="S61" i="2" s="1"/>
  <c r="U61" i="2" s="1"/>
  <c r="AB61" i="2" s="1"/>
  <c r="AF61" i="2" s="1"/>
  <c r="N62" i="2"/>
  <c r="O45" i="4"/>
  <c r="O44" i="15"/>
  <c r="O79" i="22"/>
  <c r="O79" i="31"/>
  <c r="P46" i="30"/>
  <c r="Q46" i="30" s="1"/>
  <c r="S46" i="30" s="1"/>
  <c r="U46" i="30" s="1"/>
  <c r="AQ46" i="30" s="1"/>
  <c r="AU46" i="30" s="1"/>
  <c r="O47" i="30"/>
  <c r="P46" i="21"/>
  <c r="Q46" i="21" s="1"/>
  <c r="S46" i="21" s="1"/>
  <c r="U46" i="21" s="1"/>
  <c r="AQ46" i="21" s="1"/>
  <c r="AU46" i="21" s="1"/>
  <c r="O47" i="21"/>
  <c r="P44" i="7"/>
  <c r="Q44" i="7" s="1"/>
  <c r="S44" i="7" s="1"/>
  <c r="U44" i="7" s="1"/>
  <c r="AQ44" i="7" s="1"/>
  <c r="AU44" i="7" s="1"/>
  <c r="O45" i="7"/>
  <c r="BA93" i="12"/>
  <c r="AX93" i="12"/>
  <c r="P61" i="20"/>
  <c r="Q61" i="20" s="1"/>
  <c r="S61" i="20" s="1"/>
  <c r="U61" i="20" s="1"/>
  <c r="AB61" i="20" s="1"/>
  <c r="AF61" i="20" s="1"/>
  <c r="P63" i="18"/>
  <c r="Q63" i="18" s="1"/>
  <c r="S63" i="18" s="1"/>
  <c r="U63" i="18" s="1"/>
  <c r="AB63" i="18" s="1"/>
  <c r="AF63" i="18" s="1"/>
  <c r="O64" i="18"/>
  <c r="P44" i="17"/>
  <c r="Q44" i="17" s="1"/>
  <c r="S44" i="17" s="1"/>
  <c r="U44" i="17" s="1"/>
  <c r="AQ44" i="17" s="1"/>
  <c r="AU44" i="17" s="1"/>
  <c r="P45" i="26"/>
  <c r="Q45" i="26" s="1"/>
  <c r="S45" i="26" s="1"/>
  <c r="U45" i="26" s="1"/>
  <c r="AQ45" i="26" s="1"/>
  <c r="AU45" i="26" s="1"/>
  <c r="P44" i="10"/>
  <c r="Q44" i="10" s="1"/>
  <c r="S44" i="10" s="1"/>
  <c r="U44" i="10" s="1"/>
  <c r="AQ44" i="10" s="1"/>
  <c r="AU44" i="10" s="1"/>
  <c r="O45" i="10"/>
  <c r="P93" i="5"/>
  <c r="Q93" i="5" s="1"/>
  <c r="S93" i="5" s="1"/>
  <c r="U93" i="5" s="1"/>
  <c r="AT93" i="5" s="1"/>
  <c r="AX92" i="24"/>
  <c r="BA92" i="24"/>
  <c r="P61" i="4"/>
  <c r="Q61" i="4" s="1"/>
  <c r="S61" i="4" s="1"/>
  <c r="U61" i="4" s="1"/>
  <c r="AB61" i="4" s="1"/>
  <c r="AF61" i="4" s="1"/>
  <c r="P77" i="7"/>
  <c r="Q77" i="7" s="1"/>
  <c r="S77" i="7" s="1"/>
  <c r="U77" i="7" s="1"/>
  <c r="AT77" i="7" s="1"/>
  <c r="AX77" i="7" s="1"/>
  <c r="N78" i="26"/>
  <c r="O78" i="26" s="1"/>
  <c r="P77" i="26"/>
  <c r="Q77" i="26" s="1"/>
  <c r="S77" i="26" s="1"/>
  <c r="U77" i="26" s="1"/>
  <c r="AT77" i="26" s="1"/>
  <c r="AX77" i="26" s="1"/>
  <c r="P29" i="12"/>
  <c r="Q29" i="12" s="1"/>
  <c r="S29" i="12" s="1"/>
  <c r="U29" i="12" s="1"/>
  <c r="AQ29" i="12" s="1"/>
  <c r="AU29" i="12" s="1"/>
  <c r="O30" i="12"/>
  <c r="P63" i="24"/>
  <c r="Q63" i="24" s="1"/>
  <c r="S63" i="24" s="1"/>
  <c r="U63" i="24" s="1"/>
  <c r="AB63" i="24" s="1"/>
  <c r="AF63" i="24" s="1"/>
  <c r="O64" i="24"/>
  <c r="P29" i="21"/>
  <c r="Q29" i="21" s="1"/>
  <c r="S29" i="21" s="1"/>
  <c r="U29" i="21" s="1"/>
  <c r="AQ29" i="21" s="1"/>
  <c r="AU29" i="21" s="1"/>
  <c r="O30" i="21"/>
  <c r="BA91" i="15"/>
  <c r="AX91" i="15"/>
  <c r="P30" i="31"/>
  <c r="Q30" i="31" s="1"/>
  <c r="S30" i="31" s="1"/>
  <c r="U30" i="31" s="1"/>
  <c r="AQ30" i="31" s="1"/>
  <c r="AU30" i="31" s="1"/>
  <c r="P78" i="5"/>
  <c r="Q78" i="5" s="1"/>
  <c r="S78" i="5" s="1"/>
  <c r="U78" i="5" s="1"/>
  <c r="AT78" i="5" s="1"/>
  <c r="AX78" i="5" s="1"/>
  <c r="O79" i="5"/>
  <c r="BC92" i="1"/>
  <c r="O3" i="1" s="1"/>
  <c r="AT3" i="1" s="1"/>
  <c r="AU3" i="1" s="1"/>
  <c r="BF92" i="1"/>
  <c r="AK3" i="1"/>
  <c r="P93" i="11"/>
  <c r="Q93" i="11" s="1"/>
  <c r="S93" i="11" s="1"/>
  <c r="U93" i="11" s="1"/>
  <c r="AT93" i="11" s="1"/>
  <c r="P31" i="8"/>
  <c r="Q31" i="8" s="1"/>
  <c r="S31" i="8" s="1"/>
  <c r="U31" i="8" s="1"/>
  <c r="AQ31" i="8" s="1"/>
  <c r="AU31" i="8" s="1"/>
  <c r="O32" i="8"/>
  <c r="N78" i="8"/>
  <c r="O78" i="8" s="1"/>
  <c r="AX93" i="22"/>
  <c r="BA93" i="22"/>
  <c r="P44" i="11"/>
  <c r="Q44" i="11" s="1"/>
  <c r="S44" i="11" s="1"/>
  <c r="U44" i="11" s="1"/>
  <c r="AQ44" i="11" s="1"/>
  <c r="AU44" i="11" s="1"/>
  <c r="Y3" i="1" s="1"/>
  <c r="P77" i="3"/>
  <c r="Q77" i="3" s="1"/>
  <c r="S77" i="3" s="1"/>
  <c r="U77" i="3" s="1"/>
  <c r="AT77" i="3" s="1"/>
  <c r="AX77" i="3" s="1"/>
  <c r="N78" i="3"/>
  <c r="O78" i="3"/>
  <c r="P45" i="8"/>
  <c r="Q45" i="8" s="1"/>
  <c r="S45" i="8" s="1"/>
  <c r="U45" i="8" s="1"/>
  <c r="AQ45" i="8" s="1"/>
  <c r="AU45" i="8" s="1"/>
  <c r="P61" i="3"/>
  <c r="Q61" i="3" s="1"/>
  <c r="S61" i="3" s="1"/>
  <c r="U61" i="3" s="1"/>
  <c r="AB61" i="3" s="1"/>
  <c r="AF61" i="3" s="1"/>
  <c r="N62" i="3"/>
  <c r="O62" i="3"/>
  <c r="P80" i="18"/>
  <c r="Q80" i="18" s="1"/>
  <c r="S80" i="18" s="1"/>
  <c r="U80" i="18" s="1"/>
  <c r="AT80" i="18" s="1"/>
  <c r="AX80" i="18" s="1"/>
  <c r="Z2" i="1"/>
  <c r="P108" i="30"/>
  <c r="Q108" i="30" s="1"/>
  <c r="S108" i="30" s="1"/>
  <c r="U108" i="30" s="1"/>
  <c r="AT108" i="30" s="1"/>
  <c r="AX108" i="30" s="1"/>
  <c r="N109" i="30"/>
  <c r="P30" i="23"/>
  <c r="Q30" i="23" s="1"/>
  <c r="S30" i="23" s="1"/>
  <c r="U30" i="23" s="1"/>
  <c r="AQ30" i="23" s="1"/>
  <c r="AU30" i="23" s="1"/>
  <c r="P92" i="7"/>
  <c r="Q92" i="7" s="1"/>
  <c r="S92" i="7" s="1"/>
  <c r="U92" i="7" s="1"/>
  <c r="AT92" i="7" s="1"/>
  <c r="O93" i="7"/>
  <c r="N78" i="12"/>
  <c r="O93" i="1"/>
  <c r="P46" i="2"/>
  <c r="Q46" i="2" s="1"/>
  <c r="S46" i="2" s="1"/>
  <c r="U46" i="2" s="1"/>
  <c r="AQ46" i="2" s="1"/>
  <c r="AU46" i="2" s="1"/>
  <c r="AX92" i="3"/>
  <c r="BA92" i="3"/>
  <c r="P31" i="26"/>
  <c r="Q31" i="26" s="1"/>
  <c r="S31" i="26" s="1"/>
  <c r="U31" i="26" s="1"/>
  <c r="AQ31" i="26" s="1"/>
  <c r="AU31" i="26" s="1"/>
  <c r="O32" i="26"/>
  <c r="BA93" i="14"/>
  <c r="AX93" i="14"/>
  <c r="N78" i="19"/>
  <c r="P94" i="4"/>
  <c r="Q94" i="4" s="1"/>
  <c r="S94" i="4" s="1"/>
  <c r="U94" i="4" s="1"/>
  <c r="AT94" i="4" s="1"/>
  <c r="O95" i="4"/>
  <c r="U2" i="1"/>
  <c r="P61" i="16"/>
  <c r="Q61" i="16" s="1"/>
  <c r="S61" i="16" s="1"/>
  <c r="U61" i="16" s="1"/>
  <c r="AB61" i="16" s="1"/>
  <c r="AF61" i="16" s="1"/>
  <c r="N62" i="16"/>
  <c r="O62" i="16"/>
  <c r="P93" i="28"/>
  <c r="Q93" i="28" s="1"/>
  <c r="S93" i="28" s="1"/>
  <c r="U93" i="28" s="1"/>
  <c r="AT93" i="28" s="1"/>
  <c r="P30" i="18"/>
  <c r="Q30" i="18" s="1"/>
  <c r="S30" i="18" s="1"/>
  <c r="U30" i="18" s="1"/>
  <c r="AQ30" i="18" s="1"/>
  <c r="AU30" i="18" s="1"/>
  <c r="N31" i="18"/>
  <c r="P77" i="13"/>
  <c r="Q77" i="13" s="1"/>
  <c r="S77" i="13" s="1"/>
  <c r="U77" i="13" s="1"/>
  <c r="AT77" i="13" s="1"/>
  <c r="AX77" i="13" s="1"/>
  <c r="AX94" i="29"/>
  <c r="BA94" i="29"/>
  <c r="P29" i="20"/>
  <c r="Q29" i="20" s="1"/>
  <c r="S29" i="20" s="1"/>
  <c r="U29" i="20" s="1"/>
  <c r="AQ29" i="20" s="1"/>
  <c r="AU29" i="20" s="1"/>
  <c r="AI3" i="1" s="1"/>
  <c r="O30" i="20"/>
  <c r="N94" i="22"/>
  <c r="O94" i="22" s="1"/>
  <c r="N31" i="24"/>
  <c r="O31" i="24" s="1"/>
  <c r="P30" i="24"/>
  <c r="Q30" i="24" s="1"/>
  <c r="S30" i="24" s="1"/>
  <c r="U30" i="24" s="1"/>
  <c r="AQ30" i="24" s="1"/>
  <c r="AU30" i="24" s="1"/>
  <c r="P93" i="30"/>
  <c r="Q93" i="30" s="1"/>
  <c r="S93" i="30" s="1"/>
  <c r="U93" i="30" s="1"/>
  <c r="AT93" i="30" s="1"/>
  <c r="AL2" i="1"/>
  <c r="P62" i="15"/>
  <c r="Q62" i="15" s="1"/>
  <c r="S62" i="15" s="1"/>
  <c r="U62" i="15" s="1"/>
  <c r="AB62" i="15" s="1"/>
  <c r="AF62" i="15" s="1"/>
  <c r="O63" i="15"/>
  <c r="P60" i="12"/>
  <c r="Q60" i="12" s="1"/>
  <c r="S60" i="12" s="1"/>
  <c r="U60" i="12" s="1"/>
  <c r="AB60" i="12" s="1"/>
  <c r="AF60" i="12" s="1"/>
  <c r="O61" i="12"/>
  <c r="AJ2" i="1"/>
  <c r="AT12" i="1"/>
  <c r="AU2" i="1"/>
  <c r="P92" i="9"/>
  <c r="Q92" i="9" s="1"/>
  <c r="S92" i="9" s="1"/>
  <c r="U92" i="9" s="1"/>
  <c r="AT92" i="9" s="1"/>
  <c r="O93" i="9"/>
  <c r="P79" i="2"/>
  <c r="Q79" i="2" s="1"/>
  <c r="S79" i="2" s="1"/>
  <c r="U79" i="2" s="1"/>
  <c r="AT79" i="2" s="1"/>
  <c r="AX79" i="2" s="1"/>
  <c r="S2" i="1"/>
  <c r="P61" i="9"/>
  <c r="Q61" i="9" s="1"/>
  <c r="S61" i="9" s="1"/>
  <c r="U61" i="9" s="1"/>
  <c r="AB61" i="9" s="1"/>
  <c r="AF61" i="9" s="1"/>
  <c r="N62" i="9"/>
  <c r="O62" i="9"/>
  <c r="P94" i="18"/>
  <c r="Q94" i="18" s="1"/>
  <c r="S94" i="18" s="1"/>
  <c r="U94" i="18" s="1"/>
  <c r="AT94" i="18" s="1"/>
  <c r="P29" i="17"/>
  <c r="Q29" i="17" s="1"/>
  <c r="S29" i="17" s="1"/>
  <c r="U29" i="17" s="1"/>
  <c r="AQ29" i="17" s="1"/>
  <c r="AU29" i="17" s="1"/>
  <c r="O30" i="17"/>
  <c r="N46" i="28"/>
  <c r="O46" i="28" s="1"/>
  <c r="P30" i="29"/>
  <c r="Q30" i="29" s="1"/>
  <c r="S30" i="29" s="1"/>
  <c r="U30" i="29" s="1"/>
  <c r="AQ30" i="29" s="1"/>
  <c r="AU30" i="29" s="1"/>
  <c r="N78" i="6"/>
  <c r="O78" i="6" s="1"/>
  <c r="N31" i="3"/>
  <c r="O31" i="3" s="1"/>
  <c r="P30" i="3"/>
  <c r="Q30" i="3" s="1"/>
  <c r="S30" i="3" s="1"/>
  <c r="U30" i="3" s="1"/>
  <c r="AQ30" i="3" s="1"/>
  <c r="AU30" i="3" s="1"/>
  <c r="P45" i="23"/>
  <c r="Q45" i="23" s="1"/>
  <c r="S45" i="23" s="1"/>
  <c r="U45" i="23" s="1"/>
  <c r="AQ45" i="23" s="1"/>
  <c r="AU45" i="23" s="1"/>
  <c r="N46" i="23"/>
  <c r="O46" i="23" s="1"/>
  <c r="P110" i="5"/>
  <c r="Q110" i="5" s="1"/>
  <c r="S110" i="5" s="1"/>
  <c r="U110" i="5" s="1"/>
  <c r="AT110" i="5" s="1"/>
  <c r="AX110" i="5" s="1"/>
  <c r="AX92" i="11"/>
  <c r="BA92" i="11"/>
  <c r="N94" i="14"/>
  <c r="O94" i="14" s="1"/>
  <c r="N94" i="10"/>
  <c r="O94" i="10" s="1"/>
  <c r="P93" i="10"/>
  <c r="Q93" i="10" s="1"/>
  <c r="S93" i="10" s="1"/>
  <c r="U93" i="10" s="1"/>
  <c r="AT93" i="10" s="1"/>
  <c r="P95" i="29"/>
  <c r="Q95" i="29" s="1"/>
  <c r="S95" i="29" s="1"/>
  <c r="U95" i="29" s="1"/>
  <c r="AT95" i="29" s="1"/>
  <c r="O96" i="29"/>
  <c r="P64" i="27"/>
  <c r="Q64" i="27" s="1"/>
  <c r="S64" i="27" s="1"/>
  <c r="U64" i="27" s="1"/>
  <c r="AB64" i="27" s="1"/>
  <c r="AF64" i="27" s="1"/>
  <c r="O65" i="27"/>
  <c r="BA93" i="31"/>
  <c r="AX93" i="31"/>
  <c r="BA92" i="10"/>
  <c r="AX92" i="10"/>
  <c r="N78" i="15"/>
  <c r="O78" i="15" s="1"/>
  <c r="P77" i="15"/>
  <c r="Q77" i="15" s="1"/>
  <c r="S77" i="15" s="1"/>
  <c r="U77" i="15" s="1"/>
  <c r="AT77" i="15" s="1"/>
  <c r="AX77" i="15" s="1"/>
  <c r="P78" i="4"/>
  <c r="Q78" i="4" s="1"/>
  <c r="S78" i="4" s="1"/>
  <c r="U78" i="4" s="1"/>
  <c r="AT78" i="4" s="1"/>
  <c r="AX78" i="4" s="1"/>
  <c r="O79" i="4"/>
  <c r="AX93" i="13"/>
  <c r="BA93" i="13"/>
  <c r="P60" i="28"/>
  <c r="Q60" i="28" s="1"/>
  <c r="S60" i="28" s="1"/>
  <c r="U60" i="28" s="1"/>
  <c r="AB60" i="28" s="1"/>
  <c r="AF60" i="28" s="1"/>
  <c r="O61" i="28"/>
  <c r="AX92" i="28"/>
  <c r="BA92" i="28"/>
  <c r="O93" i="2"/>
  <c r="O31" i="28"/>
  <c r="P45" i="25"/>
  <c r="Q45" i="25" s="1"/>
  <c r="S45" i="25" s="1"/>
  <c r="U45" i="25" s="1"/>
  <c r="AQ45" i="25" s="1"/>
  <c r="AU45" i="25" s="1"/>
  <c r="N46" i="25"/>
  <c r="O46" i="25"/>
  <c r="P64" i="31"/>
  <c r="Q64" i="31" s="1"/>
  <c r="S64" i="31" s="1"/>
  <c r="U64" i="31" s="1"/>
  <c r="AB64" i="31" s="1"/>
  <c r="AF64" i="31" s="1"/>
  <c r="O65" i="31"/>
  <c r="P30" i="6"/>
  <c r="Q30" i="6" s="1"/>
  <c r="S30" i="6" s="1"/>
  <c r="U30" i="6" s="1"/>
  <c r="AQ30" i="6" s="1"/>
  <c r="AU30" i="6" s="1"/>
  <c r="AM2" i="1"/>
  <c r="P29" i="16"/>
  <c r="Q29" i="16" s="1"/>
  <c r="S29" i="16" s="1"/>
  <c r="U29" i="16" s="1"/>
  <c r="AQ29" i="16" s="1"/>
  <c r="AU29" i="16" s="1"/>
  <c r="AD3" i="1" s="1"/>
  <c r="O30" i="16"/>
  <c r="N94" i="13"/>
  <c r="O94" i="13" s="1"/>
  <c r="AE2" i="1"/>
  <c r="P30" i="14"/>
  <c r="Q30" i="14" s="1"/>
  <c r="S30" i="14" s="1"/>
  <c r="U30" i="14" s="1"/>
  <c r="AQ30" i="14" s="1"/>
  <c r="AU30" i="14" s="1"/>
  <c r="N31" i="14"/>
  <c r="O31" i="14"/>
  <c r="P45" i="19"/>
  <c r="Q45" i="19" s="1"/>
  <c r="S45" i="19" s="1"/>
  <c r="U45" i="19" s="1"/>
  <c r="AQ45" i="19" s="1"/>
  <c r="AU45" i="19" s="1"/>
  <c r="AX91" i="9"/>
  <c r="BA91" i="9"/>
  <c r="P60" i="17"/>
  <c r="Q60" i="17" s="1"/>
  <c r="S60" i="17" s="1"/>
  <c r="U60" i="17" s="1"/>
  <c r="AB60" i="17" s="1"/>
  <c r="AF60" i="17" s="1"/>
  <c r="O61" i="17"/>
  <c r="P93" i="8"/>
  <c r="Q93" i="8" s="1"/>
  <c r="S93" i="8" s="1"/>
  <c r="U93" i="8" s="1"/>
  <c r="AT93" i="8" s="1"/>
  <c r="N46" i="12"/>
  <c r="O46" i="12" s="1"/>
  <c r="P45" i="12"/>
  <c r="Q45" i="12" s="1"/>
  <c r="S45" i="12" s="1"/>
  <c r="U45" i="12" s="1"/>
  <c r="AQ45" i="12" s="1"/>
  <c r="AU45" i="12" s="1"/>
  <c r="P108" i="27"/>
  <c r="Q108" i="27" s="1"/>
  <c r="S108" i="27" s="1"/>
  <c r="U108" i="27" s="1"/>
  <c r="AT108" i="27" s="1"/>
  <c r="AX108" i="27" s="1"/>
  <c r="AR3" i="1"/>
  <c r="Q3" i="1"/>
  <c r="P63" i="13"/>
  <c r="Q63" i="13" s="1"/>
  <c r="S63" i="13" s="1"/>
  <c r="U63" i="13" s="1"/>
  <c r="AB63" i="13" s="1"/>
  <c r="AF63" i="13" s="1"/>
  <c r="O64" i="13"/>
  <c r="P30" i="11"/>
  <c r="Q30" i="11" s="1"/>
  <c r="S30" i="11" s="1"/>
  <c r="U30" i="11" s="1"/>
  <c r="AQ30" i="11" s="1"/>
  <c r="AU30" i="11" s="1"/>
  <c r="P45" i="14"/>
  <c r="Q45" i="14" s="1"/>
  <c r="S45" i="14" s="1"/>
  <c r="U45" i="14" s="1"/>
  <c r="AQ45" i="14" s="1"/>
  <c r="AU45" i="14" s="1"/>
  <c r="P79" i="29"/>
  <c r="Q79" i="29" s="1"/>
  <c r="S79" i="29" s="1"/>
  <c r="U79" i="29" s="1"/>
  <c r="AT79" i="29" s="1"/>
  <c r="AX79" i="29" s="1"/>
  <c r="P78" i="26" l="1"/>
  <c r="Q78" i="26" s="1"/>
  <c r="S78" i="26" s="1"/>
  <c r="U78" i="26" s="1"/>
  <c r="AT78" i="26" s="1"/>
  <c r="AX78" i="26" s="1"/>
  <c r="P46" i="23"/>
  <c r="Q46" i="23" s="1"/>
  <c r="S46" i="23" s="1"/>
  <c r="U46" i="23" s="1"/>
  <c r="AQ46" i="23" s="1"/>
  <c r="AU46" i="23" s="1"/>
  <c r="P46" i="24"/>
  <c r="Q46" i="24" s="1"/>
  <c r="S46" i="24" s="1"/>
  <c r="U46" i="24" s="1"/>
  <c r="AQ46" i="24" s="1"/>
  <c r="AU46" i="24" s="1"/>
  <c r="P46" i="12"/>
  <c r="Q46" i="12" s="1"/>
  <c r="S46" i="12" s="1"/>
  <c r="U46" i="12" s="1"/>
  <c r="AQ46" i="12" s="1"/>
  <c r="AU46" i="12" s="1"/>
  <c r="O47" i="12"/>
  <c r="P94" i="10"/>
  <c r="Q94" i="10" s="1"/>
  <c r="S94" i="10" s="1"/>
  <c r="U94" i="10" s="1"/>
  <c r="AT94" i="10" s="1"/>
  <c r="O95" i="10"/>
  <c r="P62" i="29"/>
  <c r="Q62" i="29" s="1"/>
  <c r="S62" i="29" s="1"/>
  <c r="U62" i="29" s="1"/>
  <c r="AB62" i="29" s="1"/>
  <c r="AF62" i="29" s="1"/>
  <c r="O63" i="29"/>
  <c r="P31" i="5"/>
  <c r="Q31" i="5" s="1"/>
  <c r="S31" i="5" s="1"/>
  <c r="U31" i="5" s="1"/>
  <c r="AQ31" i="5" s="1"/>
  <c r="AU31" i="5" s="1"/>
  <c r="P109" i="29"/>
  <c r="Q109" i="29" s="1"/>
  <c r="S109" i="29" s="1"/>
  <c r="U109" i="29" s="1"/>
  <c r="AT109" i="29" s="1"/>
  <c r="AX109" i="29" s="1"/>
  <c r="P78" i="15"/>
  <c r="Q78" i="15" s="1"/>
  <c r="S78" i="15" s="1"/>
  <c r="U78" i="15" s="1"/>
  <c r="AT78" i="15" s="1"/>
  <c r="AX78" i="15" s="1"/>
  <c r="O79" i="15"/>
  <c r="P31" i="3"/>
  <c r="Q31" i="3" s="1"/>
  <c r="S31" i="3" s="1"/>
  <c r="U31" i="3" s="1"/>
  <c r="AQ31" i="3" s="1"/>
  <c r="AU31" i="3" s="1"/>
  <c r="O32" i="3"/>
  <c r="P31" i="24"/>
  <c r="Q31" i="24" s="1"/>
  <c r="S31" i="24" s="1"/>
  <c r="U31" i="24" s="1"/>
  <c r="AQ31" i="24" s="1"/>
  <c r="AU31" i="24" s="1"/>
  <c r="O32" i="24"/>
  <c r="P31" i="9"/>
  <c r="Q31" i="9" s="1"/>
  <c r="S31" i="9" s="1"/>
  <c r="U31" i="9" s="1"/>
  <c r="AQ31" i="9" s="1"/>
  <c r="AU31" i="9" s="1"/>
  <c r="O32" i="9"/>
  <c r="P78" i="21"/>
  <c r="Q78" i="21" s="1"/>
  <c r="S78" i="21" s="1"/>
  <c r="U78" i="21" s="1"/>
  <c r="AT78" i="21" s="1"/>
  <c r="AX78" i="21" s="1"/>
  <c r="O79" i="21"/>
  <c r="P78" i="8"/>
  <c r="Q78" i="8" s="1"/>
  <c r="S78" i="8" s="1"/>
  <c r="U78" i="8" s="1"/>
  <c r="AT78" i="8" s="1"/>
  <c r="AX78" i="8" s="1"/>
  <c r="O79" i="8"/>
  <c r="AX3" i="1"/>
  <c r="P31" i="19"/>
  <c r="Q31" i="19" s="1"/>
  <c r="S31" i="19" s="1"/>
  <c r="U31" i="19" s="1"/>
  <c r="AQ31" i="19" s="1"/>
  <c r="AU31" i="19" s="1"/>
  <c r="P94" i="14"/>
  <c r="Q94" i="14" s="1"/>
  <c r="S94" i="14" s="1"/>
  <c r="U94" i="14" s="1"/>
  <c r="AT94" i="14" s="1"/>
  <c r="O95" i="14"/>
  <c r="P31" i="14"/>
  <c r="Q31" i="14" s="1"/>
  <c r="S31" i="14" s="1"/>
  <c r="U31" i="14" s="1"/>
  <c r="AQ31" i="14" s="1"/>
  <c r="AU31" i="14" s="1"/>
  <c r="O32" i="14"/>
  <c r="N31" i="6"/>
  <c r="O31" i="6" s="1"/>
  <c r="N31" i="20"/>
  <c r="O31" i="20" s="1"/>
  <c r="P30" i="20"/>
  <c r="Q30" i="20" s="1"/>
  <c r="S30" i="20" s="1"/>
  <c r="U30" i="20" s="1"/>
  <c r="AQ30" i="20" s="1"/>
  <c r="AU30" i="20" s="1"/>
  <c r="AI4" i="1" s="1"/>
  <c r="P62" i="16"/>
  <c r="Q62" i="16" s="1"/>
  <c r="S62" i="16" s="1"/>
  <c r="U62" i="16" s="1"/>
  <c r="AB62" i="16" s="1"/>
  <c r="AF62" i="16" s="1"/>
  <c r="BA93" i="11"/>
  <c r="AX93" i="11"/>
  <c r="P30" i="12"/>
  <c r="Q30" i="12" s="1"/>
  <c r="S30" i="12" s="1"/>
  <c r="U30" i="12" s="1"/>
  <c r="AQ30" i="12" s="1"/>
  <c r="AU30" i="12" s="1"/>
  <c r="N31" i="12"/>
  <c r="O31" i="12"/>
  <c r="N46" i="14"/>
  <c r="O46" i="14" s="1"/>
  <c r="N109" i="27"/>
  <c r="O109" i="27" s="1"/>
  <c r="N94" i="11"/>
  <c r="P32" i="30"/>
  <c r="Q32" i="30" s="1"/>
  <c r="S32" i="30" s="1"/>
  <c r="U32" i="30" s="1"/>
  <c r="AQ32" i="30" s="1"/>
  <c r="AU32" i="30" s="1"/>
  <c r="P30" i="15"/>
  <c r="Q30" i="15" s="1"/>
  <c r="S30" i="15" s="1"/>
  <c r="U30" i="15" s="1"/>
  <c r="AQ30" i="15" s="1"/>
  <c r="AU30" i="15" s="1"/>
  <c r="AQ3" i="1"/>
  <c r="N31" i="29"/>
  <c r="O31" i="29" s="1"/>
  <c r="P30" i="21"/>
  <c r="Q30" i="21" s="1"/>
  <c r="S30" i="21" s="1"/>
  <c r="U30" i="21" s="1"/>
  <c r="AQ30" i="21" s="1"/>
  <c r="AU30" i="21" s="1"/>
  <c r="N46" i="4"/>
  <c r="P45" i="4"/>
  <c r="Q45" i="4" s="1"/>
  <c r="S45" i="4" s="1"/>
  <c r="U45" i="4" s="1"/>
  <c r="AQ45" i="4" s="1"/>
  <c r="AU45" i="4" s="1"/>
  <c r="O80" i="29"/>
  <c r="N31" i="11"/>
  <c r="O31" i="11" s="1"/>
  <c r="P93" i="2"/>
  <c r="Q93" i="2" s="1"/>
  <c r="S93" i="2" s="1"/>
  <c r="U93" i="2" s="1"/>
  <c r="AT93" i="2" s="1"/>
  <c r="N94" i="2"/>
  <c r="O94" i="2"/>
  <c r="AX93" i="10"/>
  <c r="BA93" i="10"/>
  <c r="O111" i="5"/>
  <c r="P46" i="28"/>
  <c r="Q46" i="28" s="1"/>
  <c r="S46" i="28" s="1"/>
  <c r="U46" i="28" s="1"/>
  <c r="AQ46" i="28" s="1"/>
  <c r="AU46" i="28" s="1"/>
  <c r="N95" i="18"/>
  <c r="O95" i="18" s="1"/>
  <c r="O80" i="2"/>
  <c r="O31" i="18"/>
  <c r="O47" i="2"/>
  <c r="O109" i="30"/>
  <c r="O81" i="18"/>
  <c r="O45" i="11"/>
  <c r="N31" i="31"/>
  <c r="O31" i="31" s="1"/>
  <c r="N62" i="4"/>
  <c r="O62" i="4" s="1"/>
  <c r="N94" i="5"/>
  <c r="O94" i="5" s="1"/>
  <c r="O45" i="17"/>
  <c r="O62" i="2"/>
  <c r="O61" i="8"/>
  <c r="O79" i="30"/>
  <c r="N31" i="7"/>
  <c r="O31" i="7" s="1"/>
  <c r="O46" i="18"/>
  <c r="O62" i="7"/>
  <c r="P95" i="20"/>
  <c r="Q95" i="20" s="1"/>
  <c r="S95" i="20" s="1"/>
  <c r="U95" i="20" s="1"/>
  <c r="AT95" i="20" s="1"/>
  <c r="O96" i="20"/>
  <c r="N78" i="24"/>
  <c r="O78" i="24" s="1"/>
  <c r="N62" i="5"/>
  <c r="O63" i="10"/>
  <c r="N62" i="25"/>
  <c r="O62" i="25" s="1"/>
  <c r="O62" i="6"/>
  <c r="O95" i="27"/>
  <c r="BA94" i="16"/>
  <c r="AX94" i="16"/>
  <c r="O79" i="14"/>
  <c r="P93" i="9"/>
  <c r="Q93" i="9" s="1"/>
  <c r="S93" i="9" s="1"/>
  <c r="U93" i="9" s="1"/>
  <c r="AT93" i="9" s="1"/>
  <c r="P93" i="7"/>
  <c r="Q93" i="7" s="1"/>
  <c r="S93" i="7" s="1"/>
  <c r="U93" i="7" s="1"/>
  <c r="AT93" i="7" s="1"/>
  <c r="N94" i="7"/>
  <c r="O94" i="7"/>
  <c r="P64" i="24"/>
  <c r="Q64" i="24" s="1"/>
  <c r="S64" i="24" s="1"/>
  <c r="U64" i="24" s="1"/>
  <c r="AB64" i="24" s="1"/>
  <c r="AF64" i="24" s="1"/>
  <c r="N46" i="10"/>
  <c r="P45" i="10"/>
  <c r="Q45" i="10" s="1"/>
  <c r="S45" i="10" s="1"/>
  <c r="U45" i="10" s="1"/>
  <c r="AQ45" i="10" s="1"/>
  <c r="AU45" i="10" s="1"/>
  <c r="N46" i="7"/>
  <c r="O46" i="7" s="1"/>
  <c r="P45" i="7"/>
  <c r="Q45" i="7" s="1"/>
  <c r="S45" i="7" s="1"/>
  <c r="U45" i="7" s="1"/>
  <c r="AQ45" i="7" s="1"/>
  <c r="AU45" i="7" s="1"/>
  <c r="P79" i="31"/>
  <c r="Q79" i="31" s="1"/>
  <c r="S79" i="31" s="1"/>
  <c r="U79" i="31" s="1"/>
  <c r="AT79" i="31" s="1"/>
  <c r="AX79" i="31" s="1"/>
  <c r="V3" i="1"/>
  <c r="P93" i="24"/>
  <c r="Q93" i="24" s="1"/>
  <c r="S93" i="24" s="1"/>
  <c r="U93" i="24" s="1"/>
  <c r="AT93" i="24" s="1"/>
  <c r="N94" i="24"/>
  <c r="P61" i="11"/>
  <c r="Q61" i="11" s="1"/>
  <c r="S61" i="11" s="1"/>
  <c r="U61" i="11" s="1"/>
  <c r="AB61" i="11" s="1"/>
  <c r="AF61" i="11" s="1"/>
  <c r="P94" i="12"/>
  <c r="Q94" i="12" s="1"/>
  <c r="S94" i="12" s="1"/>
  <c r="U94" i="12" s="1"/>
  <c r="AT94" i="12" s="1"/>
  <c r="P95" i="25"/>
  <c r="Q95" i="25" s="1"/>
  <c r="S95" i="25" s="1"/>
  <c r="U95" i="25" s="1"/>
  <c r="AT95" i="25" s="1"/>
  <c r="O96" i="25"/>
  <c r="P63" i="23"/>
  <c r="Q63" i="23" s="1"/>
  <c r="S63" i="23" s="1"/>
  <c r="U63" i="23" s="1"/>
  <c r="AB63" i="23" s="1"/>
  <c r="AF63" i="23" s="1"/>
  <c r="O64" i="23"/>
  <c r="P61" i="22"/>
  <c r="Q61" i="22" s="1"/>
  <c r="S61" i="22" s="1"/>
  <c r="U61" i="22" s="1"/>
  <c r="AB61" i="22" s="1"/>
  <c r="AF61" i="22" s="1"/>
  <c r="N62" i="22"/>
  <c r="O62" i="22" s="1"/>
  <c r="P92" i="19"/>
  <c r="Q92" i="19" s="1"/>
  <c r="S92" i="19" s="1"/>
  <c r="U92" i="19" s="1"/>
  <c r="AT92" i="19" s="1"/>
  <c r="O93" i="19"/>
  <c r="P94" i="31"/>
  <c r="Q94" i="31" s="1"/>
  <c r="S94" i="31" s="1"/>
  <c r="U94" i="31" s="1"/>
  <c r="AT94" i="31" s="1"/>
  <c r="P46" i="3"/>
  <c r="Q46" i="3" s="1"/>
  <c r="S46" i="3" s="1"/>
  <c r="U46" i="3" s="1"/>
  <c r="AQ46" i="3" s="1"/>
  <c r="AU46" i="3" s="1"/>
  <c r="O47" i="3"/>
  <c r="P93" i="21"/>
  <c r="Q93" i="21" s="1"/>
  <c r="S93" i="21" s="1"/>
  <c r="U93" i="21" s="1"/>
  <c r="AT93" i="21" s="1"/>
  <c r="N94" i="21"/>
  <c r="O94" i="21"/>
  <c r="BA94" i="27"/>
  <c r="AX94" i="27"/>
  <c r="P47" i="27"/>
  <c r="Q47" i="27" s="1"/>
  <c r="S47" i="27" s="1"/>
  <c r="U47" i="27" s="1"/>
  <c r="AQ47" i="27" s="1"/>
  <c r="AU47" i="27" s="1"/>
  <c r="P46" i="25"/>
  <c r="Q46" i="25" s="1"/>
  <c r="S46" i="25" s="1"/>
  <c r="U46" i="25" s="1"/>
  <c r="AQ46" i="25" s="1"/>
  <c r="AU46" i="25" s="1"/>
  <c r="O47" i="25"/>
  <c r="P65" i="27"/>
  <c r="Q65" i="27" s="1"/>
  <c r="S65" i="27" s="1"/>
  <c r="U65" i="27" s="1"/>
  <c r="AB65" i="27" s="1"/>
  <c r="AF65" i="27" s="1"/>
  <c r="O66" i="27"/>
  <c r="P62" i="9"/>
  <c r="Q62" i="9" s="1"/>
  <c r="S62" i="9" s="1"/>
  <c r="U62" i="9" s="1"/>
  <c r="AB62" i="9" s="1"/>
  <c r="AF62" i="9" s="1"/>
  <c r="P30" i="17"/>
  <c r="Q30" i="17" s="1"/>
  <c r="S30" i="17" s="1"/>
  <c r="U30" i="17" s="1"/>
  <c r="AQ30" i="17" s="1"/>
  <c r="AU30" i="17" s="1"/>
  <c r="P61" i="12"/>
  <c r="Q61" i="12" s="1"/>
  <c r="S61" i="12" s="1"/>
  <c r="U61" i="12" s="1"/>
  <c r="AB61" i="12" s="1"/>
  <c r="AF61" i="12" s="1"/>
  <c r="N62" i="12"/>
  <c r="O62" i="12" s="1"/>
  <c r="P94" i="22"/>
  <c r="Q94" i="22" s="1"/>
  <c r="S94" i="22" s="1"/>
  <c r="U94" i="22" s="1"/>
  <c r="AT94" i="22" s="1"/>
  <c r="O95" i="22"/>
  <c r="P95" i="4"/>
  <c r="Q95" i="4" s="1"/>
  <c r="S95" i="4" s="1"/>
  <c r="U95" i="4" s="1"/>
  <c r="AT95" i="4" s="1"/>
  <c r="O96" i="4"/>
  <c r="P32" i="26"/>
  <c r="Q32" i="26" s="1"/>
  <c r="S32" i="26" s="1"/>
  <c r="U32" i="26" s="1"/>
  <c r="AQ32" i="26" s="1"/>
  <c r="AU32" i="26" s="1"/>
  <c r="O33" i="26"/>
  <c r="N94" i="1"/>
  <c r="O94" i="1" s="1"/>
  <c r="P93" i="1"/>
  <c r="Q93" i="1" s="1"/>
  <c r="S93" i="1" s="1"/>
  <c r="U93" i="1" s="1"/>
  <c r="AT93" i="1" s="1"/>
  <c r="AX92" i="7"/>
  <c r="BA92" i="7"/>
  <c r="N46" i="8"/>
  <c r="O46" i="8" s="1"/>
  <c r="O94" i="11"/>
  <c r="N62" i="20"/>
  <c r="O62" i="20" s="1"/>
  <c r="U3" i="1"/>
  <c r="P79" i="22"/>
  <c r="Q79" i="22" s="1"/>
  <c r="S79" i="22" s="1"/>
  <c r="U79" i="22" s="1"/>
  <c r="AT79" i="22" s="1"/>
  <c r="AX79" i="22" s="1"/>
  <c r="O93" i="23"/>
  <c r="O61" i="26"/>
  <c r="AG2" i="1"/>
  <c r="P77" i="27"/>
  <c r="Q77" i="27" s="1"/>
  <c r="S77" i="27" s="1"/>
  <c r="U77" i="27" s="1"/>
  <c r="AT77" i="27" s="1"/>
  <c r="AX77" i="27" s="1"/>
  <c r="AX94" i="25"/>
  <c r="BA94" i="25"/>
  <c r="O30" i="10"/>
  <c r="O79" i="10"/>
  <c r="P77" i="16"/>
  <c r="Q77" i="16" s="1"/>
  <c r="S77" i="16" s="1"/>
  <c r="U77" i="16" s="1"/>
  <c r="AT77" i="16" s="1"/>
  <c r="AX77" i="16" s="1"/>
  <c r="N94" i="17"/>
  <c r="O94" i="17" s="1"/>
  <c r="P93" i="17"/>
  <c r="Q93" i="17" s="1"/>
  <c r="S93" i="17" s="1"/>
  <c r="U93" i="17" s="1"/>
  <c r="AT93" i="17" s="1"/>
  <c r="P78" i="23"/>
  <c r="Q78" i="23" s="1"/>
  <c r="S78" i="23" s="1"/>
  <c r="U78" i="23" s="1"/>
  <c r="AT78" i="23" s="1"/>
  <c r="AX78" i="23" s="1"/>
  <c r="O79" i="23"/>
  <c r="N46" i="29"/>
  <c r="O46" i="29" s="1"/>
  <c r="P45" i="29"/>
  <c r="Q45" i="29" s="1"/>
  <c r="S45" i="29" s="1"/>
  <c r="U45" i="29" s="1"/>
  <c r="AQ45" i="29" s="1"/>
  <c r="AU45" i="29" s="1"/>
  <c r="O45" i="9"/>
  <c r="P48" i="5"/>
  <c r="Q48" i="5" s="1"/>
  <c r="S48" i="5" s="1"/>
  <c r="U48" i="5" s="1"/>
  <c r="AQ48" i="5" s="1"/>
  <c r="AU48" i="5" s="1"/>
  <c r="O49" i="5"/>
  <c r="AX92" i="21"/>
  <c r="BA92" i="21"/>
  <c r="P3" i="1"/>
  <c r="N46" i="19"/>
  <c r="O46" i="19" s="1"/>
  <c r="P78" i="6"/>
  <c r="Q78" i="6" s="1"/>
  <c r="S78" i="6" s="1"/>
  <c r="U78" i="6" s="1"/>
  <c r="AT78" i="6" s="1"/>
  <c r="AX78" i="6" s="1"/>
  <c r="O79" i="6"/>
  <c r="P62" i="3"/>
  <c r="Q62" i="3" s="1"/>
  <c r="S62" i="3" s="1"/>
  <c r="U62" i="3" s="1"/>
  <c r="AB62" i="3" s="1"/>
  <c r="AF62" i="3" s="1"/>
  <c r="O63" i="3"/>
  <c r="P79" i="5"/>
  <c r="Q79" i="5" s="1"/>
  <c r="S79" i="5" s="1"/>
  <c r="U79" i="5" s="1"/>
  <c r="AT79" i="5" s="1"/>
  <c r="AX79" i="5" s="1"/>
  <c r="AM3" i="1"/>
  <c r="P47" i="21"/>
  <c r="Q47" i="21" s="1"/>
  <c r="S47" i="21" s="1"/>
  <c r="U47" i="21" s="1"/>
  <c r="AQ47" i="21" s="1"/>
  <c r="AU47" i="21" s="1"/>
  <c r="O48" i="21"/>
  <c r="P78" i="12"/>
  <c r="Q78" i="12" s="1"/>
  <c r="S78" i="12" s="1"/>
  <c r="U78" i="12" s="1"/>
  <c r="AT78" i="12" s="1"/>
  <c r="AX78" i="12" s="1"/>
  <c r="AX92" i="23"/>
  <c r="BA92" i="23"/>
  <c r="AO3" i="1"/>
  <c r="N78" i="17"/>
  <c r="P77" i="17"/>
  <c r="Q77" i="17" s="1"/>
  <c r="S77" i="17" s="1"/>
  <c r="U77" i="17" s="1"/>
  <c r="AT77" i="17" s="1"/>
  <c r="AX77" i="17" s="1"/>
  <c r="P78" i="25"/>
  <c r="Q78" i="25" s="1"/>
  <c r="S78" i="25" s="1"/>
  <c r="U78" i="25" s="1"/>
  <c r="AT78" i="25" s="1"/>
  <c r="AX78" i="25" s="1"/>
  <c r="O79" i="25"/>
  <c r="X3" i="1"/>
  <c r="P78" i="20"/>
  <c r="Q78" i="20" s="1"/>
  <c r="S78" i="20" s="1"/>
  <c r="U78" i="20" s="1"/>
  <c r="AT78" i="20" s="1"/>
  <c r="AX78" i="20" s="1"/>
  <c r="O79" i="20"/>
  <c r="O63" i="1"/>
  <c r="P62" i="1"/>
  <c r="Q62" i="1" s="1"/>
  <c r="S62" i="1" s="1"/>
  <c r="U62" i="1" s="1"/>
  <c r="AB62" i="1" s="1"/>
  <c r="AF62" i="1" s="1"/>
  <c r="P31" i="22"/>
  <c r="Q31" i="22" s="1"/>
  <c r="S31" i="22" s="1"/>
  <c r="U31" i="22" s="1"/>
  <c r="AQ31" i="22" s="1"/>
  <c r="AU31" i="22" s="1"/>
  <c r="O32" i="22"/>
  <c r="P77" i="11"/>
  <c r="Q77" i="11" s="1"/>
  <c r="S77" i="11" s="1"/>
  <c r="U77" i="11" s="1"/>
  <c r="AT77" i="11" s="1"/>
  <c r="AX77" i="11" s="1"/>
  <c r="O79" i="1"/>
  <c r="P78" i="1"/>
  <c r="Q78" i="1" s="1"/>
  <c r="S78" i="1" s="1"/>
  <c r="U78" i="1" s="1"/>
  <c r="AT78" i="1" s="1"/>
  <c r="BC78" i="1" s="1"/>
  <c r="O32" i="2"/>
  <c r="O79" i="9"/>
  <c r="O95" i="26"/>
  <c r="W2" i="1"/>
  <c r="AX92" i="9"/>
  <c r="W3" i="1" s="1"/>
  <c r="BA92" i="9"/>
  <c r="P96" i="29"/>
  <c r="Q96" i="29" s="1"/>
  <c r="S96" i="29" s="1"/>
  <c r="U96" i="29" s="1"/>
  <c r="AT96" i="29" s="1"/>
  <c r="AU12" i="1"/>
  <c r="AV3" i="1" s="1"/>
  <c r="BA3" i="1" s="1"/>
  <c r="AX2" i="1"/>
  <c r="AX95" i="29"/>
  <c r="BA95" i="29"/>
  <c r="P61" i="21"/>
  <c r="Q61" i="21" s="1"/>
  <c r="S61" i="21" s="1"/>
  <c r="U61" i="21" s="1"/>
  <c r="AB61" i="21" s="1"/>
  <c r="AF61" i="21" s="1"/>
  <c r="P32" i="27"/>
  <c r="Q32" i="27" s="1"/>
  <c r="S32" i="27" s="1"/>
  <c r="U32" i="27" s="1"/>
  <c r="AQ32" i="27" s="1"/>
  <c r="AU32" i="27" s="1"/>
  <c r="O33" i="27"/>
  <c r="P30" i="4"/>
  <c r="Q30" i="4" s="1"/>
  <c r="S30" i="4" s="1"/>
  <c r="U30" i="4" s="1"/>
  <c r="AQ30" i="4" s="1"/>
  <c r="AU30" i="4" s="1"/>
  <c r="R4" i="1" s="1"/>
  <c r="P30" i="25"/>
  <c r="Q30" i="25" s="1"/>
  <c r="S30" i="25" s="1"/>
  <c r="U30" i="25" s="1"/>
  <c r="AQ30" i="25" s="1"/>
  <c r="AU30" i="25" s="1"/>
  <c r="AN4" i="1" s="1"/>
  <c r="N31" i="25"/>
  <c r="O31" i="25" s="1"/>
  <c r="P77" i="28"/>
  <c r="Q77" i="28" s="1"/>
  <c r="S77" i="28" s="1"/>
  <c r="U77" i="28" s="1"/>
  <c r="AT77" i="28" s="1"/>
  <c r="AX77" i="28" s="1"/>
  <c r="P93" i="6"/>
  <c r="Q93" i="6" s="1"/>
  <c r="S93" i="6" s="1"/>
  <c r="U93" i="6" s="1"/>
  <c r="AT93" i="6" s="1"/>
  <c r="P78" i="19"/>
  <c r="Q78" i="19" s="1"/>
  <c r="S78" i="19" s="1"/>
  <c r="U78" i="19" s="1"/>
  <c r="AT78" i="19" s="1"/>
  <c r="AX78" i="19" s="1"/>
  <c r="O79" i="19"/>
  <c r="P62" i="30"/>
  <c r="Q62" i="30" s="1"/>
  <c r="S62" i="30" s="1"/>
  <c r="U62" i="30" s="1"/>
  <c r="AB62" i="30" s="1"/>
  <c r="AF62" i="30" s="1"/>
  <c r="O63" i="30"/>
  <c r="N31" i="13"/>
  <c r="P30" i="13"/>
  <c r="Q30" i="13" s="1"/>
  <c r="S30" i="13" s="1"/>
  <c r="U30" i="13" s="1"/>
  <c r="AQ30" i="13" s="1"/>
  <c r="AU30" i="13" s="1"/>
  <c r="AF3" i="1"/>
  <c r="P62" i="19"/>
  <c r="Q62" i="19" s="1"/>
  <c r="S62" i="19" s="1"/>
  <c r="U62" i="19" s="1"/>
  <c r="AB62" i="19" s="1"/>
  <c r="AF62" i="19" s="1"/>
  <c r="O63" i="19"/>
  <c r="P47" i="20"/>
  <c r="Q47" i="20" s="1"/>
  <c r="S47" i="20" s="1"/>
  <c r="U47" i="20" s="1"/>
  <c r="AQ47" i="20" s="1"/>
  <c r="AU47" i="20" s="1"/>
  <c r="O48" i="20"/>
  <c r="BA94" i="26"/>
  <c r="AX94" i="26"/>
  <c r="P110" i="28"/>
  <c r="Q110" i="28" s="1"/>
  <c r="S110" i="28" s="1"/>
  <c r="U110" i="28" s="1"/>
  <c r="AT110" i="28" s="1"/>
  <c r="AX110" i="28" s="1"/>
  <c r="O111" i="28"/>
  <c r="P64" i="13"/>
  <c r="Q64" i="13" s="1"/>
  <c r="S64" i="13" s="1"/>
  <c r="U64" i="13" s="1"/>
  <c r="AB64" i="13" s="1"/>
  <c r="AF64" i="13" s="1"/>
  <c r="O65" i="13"/>
  <c r="P94" i="13"/>
  <c r="Q94" i="13" s="1"/>
  <c r="S94" i="13" s="1"/>
  <c r="U94" i="13" s="1"/>
  <c r="AT94" i="13" s="1"/>
  <c r="O95" i="13"/>
  <c r="AX93" i="8"/>
  <c r="BA93" i="8"/>
  <c r="P30" i="16"/>
  <c r="Q30" i="16" s="1"/>
  <c r="S30" i="16" s="1"/>
  <c r="U30" i="16" s="1"/>
  <c r="AQ30" i="16" s="1"/>
  <c r="AU30" i="16" s="1"/>
  <c r="N31" i="16"/>
  <c r="O31" i="16"/>
  <c r="P79" i="4"/>
  <c r="Q79" i="4" s="1"/>
  <c r="S79" i="4" s="1"/>
  <c r="U79" i="4" s="1"/>
  <c r="AT79" i="4" s="1"/>
  <c r="AX79" i="4" s="1"/>
  <c r="O80" i="4"/>
  <c r="AE3" i="1"/>
  <c r="AX93" i="30"/>
  <c r="BA93" i="30"/>
  <c r="BA94" i="4"/>
  <c r="AX94" i="4"/>
  <c r="P78" i="3"/>
  <c r="Q78" i="3" s="1"/>
  <c r="S78" i="3" s="1"/>
  <c r="U78" i="3" s="1"/>
  <c r="AT78" i="3" s="1"/>
  <c r="AX78" i="3" s="1"/>
  <c r="O79" i="3"/>
  <c r="AC2" i="1"/>
  <c r="N94" i="8"/>
  <c r="O94" i="8" s="1"/>
  <c r="P65" i="31"/>
  <c r="Q65" i="31" s="1"/>
  <c r="S65" i="31" s="1"/>
  <c r="U65" i="31" s="1"/>
  <c r="AB65" i="31" s="1"/>
  <c r="AF65" i="31" s="1"/>
  <c r="O66" i="31"/>
  <c r="P61" i="28"/>
  <c r="Q61" i="28" s="1"/>
  <c r="S61" i="28" s="1"/>
  <c r="U61" i="28" s="1"/>
  <c r="AB61" i="28" s="1"/>
  <c r="AF61" i="28" s="1"/>
  <c r="AR4" i="1"/>
  <c r="N94" i="30"/>
  <c r="O94" i="30" s="1"/>
  <c r="BA93" i="28"/>
  <c r="AX93" i="28"/>
  <c r="Z3" i="1"/>
  <c r="N78" i="7"/>
  <c r="O78" i="7" s="1"/>
  <c r="P64" i="18"/>
  <c r="Q64" i="18" s="1"/>
  <c r="S64" i="18" s="1"/>
  <c r="U64" i="18" s="1"/>
  <c r="AB64" i="18" s="1"/>
  <c r="AF64" i="18" s="1"/>
  <c r="O65" i="18"/>
  <c r="P44" i="15"/>
  <c r="Q44" i="15" s="1"/>
  <c r="S44" i="15" s="1"/>
  <c r="U44" i="15" s="1"/>
  <c r="AQ44" i="15" s="1"/>
  <c r="AU44" i="15" s="1"/>
  <c r="O45" i="15"/>
  <c r="P60" i="14"/>
  <c r="Q60" i="14" s="1"/>
  <c r="S60" i="14" s="1"/>
  <c r="U60" i="14" s="1"/>
  <c r="AB60" i="14" s="1"/>
  <c r="AF60" i="14" s="1"/>
  <c r="O61" i="14"/>
  <c r="P45" i="31"/>
  <c r="Q45" i="31" s="1"/>
  <c r="S45" i="31" s="1"/>
  <c r="U45" i="31" s="1"/>
  <c r="AQ45" i="31" s="1"/>
  <c r="AU45" i="31" s="1"/>
  <c r="AH4" i="1" s="1"/>
  <c r="P61" i="17"/>
  <c r="Q61" i="17" s="1"/>
  <c r="S61" i="17" s="1"/>
  <c r="U61" i="17" s="1"/>
  <c r="AB61" i="17" s="1"/>
  <c r="AF61" i="17" s="1"/>
  <c r="P31" i="28"/>
  <c r="Q31" i="28" s="1"/>
  <c r="S31" i="28" s="1"/>
  <c r="U31" i="28" s="1"/>
  <c r="AQ31" i="28" s="1"/>
  <c r="AU31" i="28" s="1"/>
  <c r="O32" i="28"/>
  <c r="BA94" i="18"/>
  <c r="AX94" i="18"/>
  <c r="P63" i="15"/>
  <c r="Q63" i="15" s="1"/>
  <c r="S63" i="15" s="1"/>
  <c r="U63" i="15" s="1"/>
  <c r="AB63" i="15" s="1"/>
  <c r="AF63" i="15" s="1"/>
  <c r="O64" i="15"/>
  <c r="N78" i="13"/>
  <c r="O78" i="13" s="1"/>
  <c r="N94" i="28"/>
  <c r="O94" i="28" s="1"/>
  <c r="N31" i="23"/>
  <c r="O31" i="23" s="1"/>
  <c r="P32" i="8"/>
  <c r="Q32" i="8" s="1"/>
  <c r="S32" i="8" s="1"/>
  <c r="U32" i="8" s="1"/>
  <c r="AQ32" i="8" s="1"/>
  <c r="AU32" i="8" s="1"/>
  <c r="BA93" i="5"/>
  <c r="AX93" i="5"/>
  <c r="N46" i="26"/>
  <c r="O46" i="26" s="1"/>
  <c r="P47" i="30"/>
  <c r="Q47" i="30" s="1"/>
  <c r="S47" i="30" s="1"/>
  <c r="U47" i="30" s="1"/>
  <c r="AQ47" i="30" s="1"/>
  <c r="AU47" i="30" s="1"/>
  <c r="P92" i="15"/>
  <c r="Q92" i="15" s="1"/>
  <c r="S92" i="15" s="1"/>
  <c r="U92" i="15" s="1"/>
  <c r="AT92" i="15" s="1"/>
  <c r="O93" i="15"/>
  <c r="N46" i="22"/>
  <c r="O46" i="22" s="1"/>
  <c r="P45" i="22"/>
  <c r="Q45" i="22" s="1"/>
  <c r="S45" i="22" s="1"/>
  <c r="U45" i="22" s="1"/>
  <c r="AQ45" i="22" s="1"/>
  <c r="AU45" i="22" s="1"/>
  <c r="AK4" i="1" s="1"/>
  <c r="R3" i="1"/>
  <c r="AN3" i="1"/>
  <c r="P32" i="1"/>
  <c r="Q32" i="1" s="1"/>
  <c r="S32" i="1" s="1"/>
  <c r="U32" i="1" s="1"/>
  <c r="AQ32" i="1" s="1"/>
  <c r="AU32" i="1" s="1"/>
  <c r="O33" i="1"/>
  <c r="P46" i="13"/>
  <c r="Q46" i="13" s="1"/>
  <c r="S46" i="13" s="1"/>
  <c r="U46" i="13" s="1"/>
  <c r="AQ46" i="13" s="1"/>
  <c r="AU46" i="13" s="1"/>
  <c r="O47" i="13"/>
  <c r="P45" i="16"/>
  <c r="Q45" i="16" s="1"/>
  <c r="S45" i="16" s="1"/>
  <c r="U45" i="16" s="1"/>
  <c r="AQ45" i="16" s="1"/>
  <c r="AU45" i="16" s="1"/>
  <c r="N94" i="3"/>
  <c r="O94" i="3" s="1"/>
  <c r="P93" i="3"/>
  <c r="Q93" i="3" s="1"/>
  <c r="S93" i="3" s="1"/>
  <c r="U93" i="3" s="1"/>
  <c r="AT93" i="3" s="1"/>
  <c r="O62" i="5"/>
  <c r="P48" i="6"/>
  <c r="Q48" i="6" s="1"/>
  <c r="S48" i="6" s="1"/>
  <c r="U48" i="6" s="1"/>
  <c r="AQ48" i="6" s="1"/>
  <c r="AU48" i="6" s="1"/>
  <c r="O49" i="6"/>
  <c r="N46" i="1"/>
  <c r="O46" i="1" s="1"/>
  <c r="P95" i="16"/>
  <c r="Q95" i="16" s="1"/>
  <c r="S95" i="16" s="1"/>
  <c r="U95" i="16" s="1"/>
  <c r="AT95" i="16" s="1"/>
  <c r="O96" i="16"/>
  <c r="AV2" i="1" l="1"/>
  <c r="BA2" i="1" s="1"/>
  <c r="BA12" i="1" s="1"/>
  <c r="P62" i="12"/>
  <c r="Q62" i="12" s="1"/>
  <c r="S62" i="12" s="1"/>
  <c r="U62" i="12" s="1"/>
  <c r="AB62" i="12" s="1"/>
  <c r="AF62" i="12" s="1"/>
  <c r="O63" i="12"/>
  <c r="P31" i="31"/>
  <c r="Q31" i="31" s="1"/>
  <c r="S31" i="31" s="1"/>
  <c r="U31" i="31" s="1"/>
  <c r="AQ31" i="31" s="1"/>
  <c r="AU31" i="31" s="1"/>
  <c r="P46" i="29"/>
  <c r="Q46" i="29" s="1"/>
  <c r="S46" i="29" s="1"/>
  <c r="U46" i="29" s="1"/>
  <c r="AQ46" i="29" s="1"/>
  <c r="AU46" i="29" s="1"/>
  <c r="O47" i="29"/>
  <c r="P46" i="8"/>
  <c r="Q46" i="8" s="1"/>
  <c r="S46" i="8" s="1"/>
  <c r="U46" i="8" s="1"/>
  <c r="AQ46" i="8" s="1"/>
  <c r="AU46" i="8" s="1"/>
  <c r="O47" i="8"/>
  <c r="P62" i="22"/>
  <c r="Q62" i="22" s="1"/>
  <c r="S62" i="22" s="1"/>
  <c r="U62" i="22" s="1"/>
  <c r="AB62" i="22" s="1"/>
  <c r="AF62" i="22" s="1"/>
  <c r="O63" i="22"/>
  <c r="P46" i="1"/>
  <c r="Q46" i="1" s="1"/>
  <c r="S46" i="1" s="1"/>
  <c r="U46" i="1" s="1"/>
  <c r="AQ46" i="1" s="1"/>
  <c r="AU46" i="1" s="1"/>
  <c r="P46" i="7"/>
  <c r="Q46" i="7" s="1"/>
  <c r="S46" i="7" s="1"/>
  <c r="U46" i="7" s="1"/>
  <c r="AQ46" i="7" s="1"/>
  <c r="AU46" i="7" s="1"/>
  <c r="P31" i="25"/>
  <c r="Q31" i="25" s="1"/>
  <c r="S31" i="25" s="1"/>
  <c r="U31" i="25" s="1"/>
  <c r="AQ31" i="25" s="1"/>
  <c r="AU31" i="25" s="1"/>
  <c r="P31" i="11"/>
  <c r="Q31" i="11" s="1"/>
  <c r="S31" i="11" s="1"/>
  <c r="U31" i="11" s="1"/>
  <c r="AQ31" i="11" s="1"/>
  <c r="AU31" i="11" s="1"/>
  <c r="P46" i="22"/>
  <c r="Q46" i="22" s="1"/>
  <c r="S46" i="22" s="1"/>
  <c r="U46" i="22" s="1"/>
  <c r="AQ46" i="22" s="1"/>
  <c r="AU46" i="22" s="1"/>
  <c r="O47" i="22"/>
  <c r="P31" i="20"/>
  <c r="Q31" i="20" s="1"/>
  <c r="S31" i="20" s="1"/>
  <c r="U31" i="20" s="1"/>
  <c r="AQ31" i="20" s="1"/>
  <c r="AU31" i="20" s="1"/>
  <c r="P78" i="7"/>
  <c r="Q78" i="7" s="1"/>
  <c r="S78" i="7" s="1"/>
  <c r="U78" i="7" s="1"/>
  <c r="AT78" i="7" s="1"/>
  <c r="AX78" i="7" s="1"/>
  <c r="O79" i="7"/>
  <c r="P46" i="19"/>
  <c r="Q46" i="19" s="1"/>
  <c r="S46" i="19" s="1"/>
  <c r="U46" i="19" s="1"/>
  <c r="AQ46" i="19" s="1"/>
  <c r="AU46" i="19" s="1"/>
  <c r="P94" i="17"/>
  <c r="Q94" i="17" s="1"/>
  <c r="S94" i="17" s="1"/>
  <c r="U94" i="17" s="1"/>
  <c r="AT94" i="17" s="1"/>
  <c r="P62" i="20"/>
  <c r="Q62" i="20" s="1"/>
  <c r="S62" i="20" s="1"/>
  <c r="U62" i="20" s="1"/>
  <c r="AB62" i="20" s="1"/>
  <c r="AF62" i="20" s="1"/>
  <c r="O63" i="20"/>
  <c r="P94" i="1"/>
  <c r="Q94" i="1" s="1"/>
  <c r="S94" i="1" s="1"/>
  <c r="U94" i="1" s="1"/>
  <c r="AT94" i="1" s="1"/>
  <c r="P62" i="4"/>
  <c r="Q62" i="4" s="1"/>
  <c r="S62" i="4" s="1"/>
  <c r="U62" i="4" s="1"/>
  <c r="AB62" i="4" s="1"/>
  <c r="AF62" i="4" s="1"/>
  <c r="P94" i="3"/>
  <c r="Q94" i="3" s="1"/>
  <c r="S94" i="3" s="1"/>
  <c r="U94" i="3" s="1"/>
  <c r="AT94" i="3" s="1"/>
  <c r="O95" i="3"/>
  <c r="P49" i="6"/>
  <c r="Q49" i="6" s="1"/>
  <c r="S49" i="6" s="1"/>
  <c r="U49" i="6" s="1"/>
  <c r="AQ49" i="6" s="1"/>
  <c r="AU49" i="6" s="1"/>
  <c r="AS4" i="1"/>
  <c r="P33" i="1"/>
  <c r="Q33" i="1" s="1"/>
  <c r="S33" i="1" s="1"/>
  <c r="U33" i="1" s="1"/>
  <c r="AQ33" i="1" s="1"/>
  <c r="AU33" i="1" s="1"/>
  <c r="O34" i="1"/>
  <c r="P46" i="26"/>
  <c r="Q46" i="26" s="1"/>
  <c r="S46" i="26" s="1"/>
  <c r="U46" i="26" s="1"/>
  <c r="AQ46" i="26" s="1"/>
  <c r="AU46" i="26" s="1"/>
  <c r="O47" i="26"/>
  <c r="P94" i="30"/>
  <c r="Q94" i="30" s="1"/>
  <c r="S94" i="30" s="1"/>
  <c r="U94" i="30" s="1"/>
  <c r="AT94" i="30" s="1"/>
  <c r="P79" i="3"/>
  <c r="Q79" i="3" s="1"/>
  <c r="S79" i="3" s="1"/>
  <c r="U79" i="3" s="1"/>
  <c r="AT79" i="3" s="1"/>
  <c r="AX79" i="3" s="1"/>
  <c r="O80" i="3"/>
  <c r="AX94" i="13"/>
  <c r="BA94" i="13"/>
  <c r="P63" i="19"/>
  <c r="Q63" i="19" s="1"/>
  <c r="S63" i="19" s="1"/>
  <c r="U63" i="19" s="1"/>
  <c r="AB63" i="19" s="1"/>
  <c r="AF63" i="19" s="1"/>
  <c r="AX12" i="1"/>
  <c r="AY2" i="1" s="1"/>
  <c r="P45" i="9"/>
  <c r="Q45" i="9" s="1"/>
  <c r="S45" i="9" s="1"/>
  <c r="U45" i="9" s="1"/>
  <c r="AQ45" i="9" s="1"/>
  <c r="AU45" i="9" s="1"/>
  <c r="P61" i="26"/>
  <c r="Q61" i="26" s="1"/>
  <c r="S61" i="26" s="1"/>
  <c r="U61" i="26" s="1"/>
  <c r="AB61" i="26" s="1"/>
  <c r="AF61" i="26" s="1"/>
  <c r="N62" i="26"/>
  <c r="O62" i="26" s="1"/>
  <c r="AX95" i="16"/>
  <c r="BA95" i="16"/>
  <c r="P47" i="13"/>
  <c r="Q47" i="13" s="1"/>
  <c r="S47" i="13" s="1"/>
  <c r="U47" i="13" s="1"/>
  <c r="AQ47" i="13" s="1"/>
  <c r="AU47" i="13" s="1"/>
  <c r="BA92" i="15"/>
  <c r="AX92" i="15"/>
  <c r="P64" i="15"/>
  <c r="Q64" i="15" s="1"/>
  <c r="S64" i="15" s="1"/>
  <c r="U64" i="15" s="1"/>
  <c r="AB64" i="15" s="1"/>
  <c r="AF64" i="15" s="1"/>
  <c r="O65" i="15"/>
  <c r="O62" i="17"/>
  <c r="P80" i="4"/>
  <c r="Q80" i="4" s="1"/>
  <c r="S80" i="4" s="1"/>
  <c r="U80" i="4" s="1"/>
  <c r="AT80" i="4" s="1"/>
  <c r="AX80" i="4" s="1"/>
  <c r="P48" i="20"/>
  <c r="Q48" i="20" s="1"/>
  <c r="S48" i="20" s="1"/>
  <c r="U48" i="20" s="1"/>
  <c r="AQ48" i="20" s="1"/>
  <c r="AU48" i="20" s="1"/>
  <c r="O49" i="20"/>
  <c r="P79" i="19"/>
  <c r="Q79" i="19" s="1"/>
  <c r="S79" i="19" s="1"/>
  <c r="U79" i="19" s="1"/>
  <c r="AT79" i="19" s="1"/>
  <c r="AX79" i="19" s="1"/>
  <c r="P32" i="22"/>
  <c r="Q32" i="22" s="1"/>
  <c r="S32" i="22" s="1"/>
  <c r="U32" i="22" s="1"/>
  <c r="AQ32" i="22" s="1"/>
  <c r="AU32" i="22" s="1"/>
  <c r="AX93" i="3"/>
  <c r="BA93" i="3"/>
  <c r="O48" i="30"/>
  <c r="O33" i="8"/>
  <c r="N62" i="17"/>
  <c r="AB3" i="1"/>
  <c r="P94" i="8"/>
  <c r="Q94" i="8" s="1"/>
  <c r="S94" i="8" s="1"/>
  <c r="U94" i="8" s="1"/>
  <c r="AT94" i="8" s="1"/>
  <c r="O95" i="8"/>
  <c r="O31" i="13"/>
  <c r="N78" i="28"/>
  <c r="O78" i="28" s="1"/>
  <c r="N31" i="4"/>
  <c r="O31" i="4" s="1"/>
  <c r="O97" i="29"/>
  <c r="O78" i="17"/>
  <c r="AL3" i="1"/>
  <c r="BA93" i="17"/>
  <c r="AX93" i="17"/>
  <c r="AE4" i="1" s="1"/>
  <c r="P30" i="10"/>
  <c r="Q30" i="10" s="1"/>
  <c r="S30" i="10" s="1"/>
  <c r="U30" i="10" s="1"/>
  <c r="AQ30" i="10" s="1"/>
  <c r="AU30" i="10" s="1"/>
  <c r="O80" i="22"/>
  <c r="P94" i="11"/>
  <c r="Q94" i="11" s="1"/>
  <c r="S94" i="11" s="1"/>
  <c r="U94" i="11" s="1"/>
  <c r="AT94" i="11" s="1"/>
  <c r="O95" i="11"/>
  <c r="BC93" i="1"/>
  <c r="BF93" i="1"/>
  <c r="O31" i="17"/>
  <c r="O95" i="31"/>
  <c r="O95" i="12"/>
  <c r="O94" i="24"/>
  <c r="O80" i="31"/>
  <c r="O46" i="10"/>
  <c r="BA93" i="7"/>
  <c r="AX93" i="7"/>
  <c r="U4" i="1" s="1"/>
  <c r="P62" i="25"/>
  <c r="Q62" i="25" s="1"/>
  <c r="S62" i="25" s="1"/>
  <c r="U62" i="25" s="1"/>
  <c r="AB62" i="25" s="1"/>
  <c r="AF62" i="25" s="1"/>
  <c r="O63" i="25"/>
  <c r="P81" i="18"/>
  <c r="Q81" i="18" s="1"/>
  <c r="S81" i="18" s="1"/>
  <c r="U81" i="18" s="1"/>
  <c r="AT81" i="18" s="1"/>
  <c r="AX81" i="18" s="1"/>
  <c r="AX93" i="2"/>
  <c r="BA93" i="2"/>
  <c r="O46" i="4"/>
  <c r="N31" i="21"/>
  <c r="O31" i="21" s="1"/>
  <c r="N31" i="15"/>
  <c r="O31" i="15" s="1"/>
  <c r="Z4" i="1"/>
  <c r="O32" i="19"/>
  <c r="O47" i="23"/>
  <c r="P31" i="16"/>
  <c r="Q31" i="16" s="1"/>
  <c r="S31" i="16" s="1"/>
  <c r="U31" i="16" s="1"/>
  <c r="AQ31" i="16" s="1"/>
  <c r="AU31" i="16" s="1"/>
  <c r="O32" i="16"/>
  <c r="P111" i="28"/>
  <c r="Q111" i="28" s="1"/>
  <c r="S111" i="28" s="1"/>
  <c r="U111" i="28" s="1"/>
  <c r="AT111" i="28" s="1"/>
  <c r="AX111" i="28" s="1"/>
  <c r="O112" i="28"/>
  <c r="AA4" i="1"/>
  <c r="P33" i="27"/>
  <c r="Q33" i="27" s="1"/>
  <c r="S33" i="27" s="1"/>
  <c r="U33" i="27" s="1"/>
  <c r="AQ33" i="27" s="1"/>
  <c r="AU33" i="27" s="1"/>
  <c r="BA96" i="29"/>
  <c r="AX96" i="29"/>
  <c r="P32" i="2"/>
  <c r="Q32" i="2" s="1"/>
  <c r="S32" i="2" s="1"/>
  <c r="U32" i="2" s="1"/>
  <c r="AQ32" i="2" s="1"/>
  <c r="AU32" i="2" s="1"/>
  <c r="O33" i="2"/>
  <c r="O80" i="1"/>
  <c r="P79" i="1"/>
  <c r="Q79" i="1" s="1"/>
  <c r="S79" i="1" s="1"/>
  <c r="U79" i="1" s="1"/>
  <c r="AT79" i="1" s="1"/>
  <c r="BC79" i="1" s="1"/>
  <c r="O79" i="12"/>
  <c r="O80" i="5"/>
  <c r="P79" i="6"/>
  <c r="Q79" i="6" s="1"/>
  <c r="S79" i="6" s="1"/>
  <c r="U79" i="6" s="1"/>
  <c r="AT79" i="6" s="1"/>
  <c r="AX79" i="6" s="1"/>
  <c r="O80" i="6"/>
  <c r="P95" i="22"/>
  <c r="Q95" i="22" s="1"/>
  <c r="S95" i="22" s="1"/>
  <c r="U95" i="22" s="1"/>
  <c r="AT95" i="22" s="1"/>
  <c r="P47" i="25"/>
  <c r="Q47" i="25" s="1"/>
  <c r="S47" i="25" s="1"/>
  <c r="U47" i="25" s="1"/>
  <c r="AQ47" i="25" s="1"/>
  <c r="AU47" i="25" s="1"/>
  <c r="O48" i="25"/>
  <c r="P94" i="21"/>
  <c r="Q94" i="21" s="1"/>
  <c r="S94" i="21" s="1"/>
  <c r="U94" i="21" s="1"/>
  <c r="AT94" i="21" s="1"/>
  <c r="O95" i="21"/>
  <c r="BA94" i="31"/>
  <c r="AX94" i="31"/>
  <c r="P64" i="23"/>
  <c r="Q64" i="23" s="1"/>
  <c r="S64" i="23" s="1"/>
  <c r="U64" i="23" s="1"/>
  <c r="AB64" i="23" s="1"/>
  <c r="AF64" i="23" s="1"/>
  <c r="O65" i="23"/>
  <c r="AX94" i="12"/>
  <c r="BA94" i="12"/>
  <c r="P79" i="14"/>
  <c r="Q79" i="14" s="1"/>
  <c r="S79" i="14" s="1"/>
  <c r="U79" i="14" s="1"/>
  <c r="AT79" i="14" s="1"/>
  <c r="AX79" i="14" s="1"/>
  <c r="O80" i="14"/>
  <c r="P63" i="10"/>
  <c r="Q63" i="10" s="1"/>
  <c r="S63" i="10" s="1"/>
  <c r="U63" i="10" s="1"/>
  <c r="AB63" i="10" s="1"/>
  <c r="AF63" i="10" s="1"/>
  <c r="O64" i="10"/>
  <c r="P96" i="20"/>
  <c r="Q96" i="20" s="1"/>
  <c r="S96" i="20" s="1"/>
  <c r="U96" i="20" s="1"/>
  <c r="AT96" i="20" s="1"/>
  <c r="O97" i="20"/>
  <c r="AJ3" i="1"/>
  <c r="P109" i="30"/>
  <c r="Q109" i="30" s="1"/>
  <c r="S109" i="30" s="1"/>
  <c r="U109" i="30" s="1"/>
  <c r="AT109" i="30" s="1"/>
  <c r="AX109" i="30" s="1"/>
  <c r="O110" i="30"/>
  <c r="P80" i="2"/>
  <c r="Q80" i="2" s="1"/>
  <c r="S80" i="2" s="1"/>
  <c r="U80" i="2" s="1"/>
  <c r="AT80" i="2" s="1"/>
  <c r="AX80" i="2" s="1"/>
  <c r="P111" i="5"/>
  <c r="Q111" i="5" s="1"/>
  <c r="S111" i="5" s="1"/>
  <c r="U111" i="5" s="1"/>
  <c r="AT111" i="5" s="1"/>
  <c r="AX111" i="5" s="1"/>
  <c r="O33" i="30"/>
  <c r="P95" i="14"/>
  <c r="Q95" i="14" s="1"/>
  <c r="S95" i="14" s="1"/>
  <c r="U95" i="14" s="1"/>
  <c r="AT95" i="14" s="1"/>
  <c r="O96" i="14"/>
  <c r="O110" i="29"/>
  <c r="P47" i="12"/>
  <c r="Q47" i="12" s="1"/>
  <c r="S47" i="12" s="1"/>
  <c r="U47" i="12" s="1"/>
  <c r="AQ47" i="12" s="1"/>
  <c r="AU47" i="12" s="1"/>
  <c r="P31" i="23"/>
  <c r="Q31" i="23" s="1"/>
  <c r="S31" i="23" s="1"/>
  <c r="U31" i="23" s="1"/>
  <c r="AQ31" i="23" s="1"/>
  <c r="AU31" i="23" s="1"/>
  <c r="O32" i="23"/>
  <c r="P63" i="1"/>
  <c r="Q63" i="1" s="1"/>
  <c r="S63" i="1" s="1"/>
  <c r="U63" i="1" s="1"/>
  <c r="AB63" i="1" s="1"/>
  <c r="AF63" i="1" s="1"/>
  <c r="O64" i="1"/>
  <c r="P49" i="5"/>
  <c r="Q49" i="5" s="1"/>
  <c r="S49" i="5" s="1"/>
  <c r="U49" i="5" s="1"/>
  <c r="AQ49" i="5" s="1"/>
  <c r="AU49" i="5" s="1"/>
  <c r="O50" i="5"/>
  <c r="P79" i="23"/>
  <c r="Q79" i="23" s="1"/>
  <c r="S79" i="23" s="1"/>
  <c r="U79" i="23" s="1"/>
  <c r="AT79" i="23" s="1"/>
  <c r="AX79" i="23" s="1"/>
  <c r="O80" i="23"/>
  <c r="P33" i="26"/>
  <c r="Q33" i="26" s="1"/>
  <c r="S33" i="26" s="1"/>
  <c r="U33" i="26" s="1"/>
  <c r="AQ33" i="26" s="1"/>
  <c r="AU33" i="26" s="1"/>
  <c r="O34" i="26"/>
  <c r="BA94" i="22"/>
  <c r="AX94" i="22"/>
  <c r="N31" i="17"/>
  <c r="P93" i="19"/>
  <c r="Q93" i="19" s="1"/>
  <c r="S93" i="19" s="1"/>
  <c r="U93" i="19" s="1"/>
  <c r="AT93" i="19" s="1"/>
  <c r="BA93" i="24"/>
  <c r="AX93" i="24"/>
  <c r="BA95" i="20"/>
  <c r="AX95" i="20"/>
  <c r="P31" i="7"/>
  <c r="Q31" i="7" s="1"/>
  <c r="S31" i="7" s="1"/>
  <c r="U31" i="7" s="1"/>
  <c r="AQ31" i="7" s="1"/>
  <c r="AU31" i="7" s="1"/>
  <c r="O32" i="7"/>
  <c r="N46" i="17"/>
  <c r="O46" i="17" s="1"/>
  <c r="P45" i="17"/>
  <c r="Q45" i="17" s="1"/>
  <c r="S45" i="17" s="1"/>
  <c r="U45" i="17" s="1"/>
  <c r="AQ45" i="17" s="1"/>
  <c r="AU45" i="17" s="1"/>
  <c r="P47" i="2"/>
  <c r="Q47" i="2" s="1"/>
  <c r="S47" i="2" s="1"/>
  <c r="U47" i="2" s="1"/>
  <c r="AQ47" i="2" s="1"/>
  <c r="AU47" i="2" s="1"/>
  <c r="O48" i="2"/>
  <c r="P95" i="18"/>
  <c r="Q95" i="18" s="1"/>
  <c r="S95" i="18" s="1"/>
  <c r="U95" i="18" s="1"/>
  <c r="AT95" i="18" s="1"/>
  <c r="P109" i="27"/>
  <c r="Q109" i="27" s="1"/>
  <c r="S109" i="27" s="1"/>
  <c r="U109" i="27" s="1"/>
  <c r="AT109" i="27" s="1"/>
  <c r="AX109" i="27" s="1"/>
  <c r="O110" i="27"/>
  <c r="AX94" i="14"/>
  <c r="BA94" i="14"/>
  <c r="P79" i="21"/>
  <c r="Q79" i="21" s="1"/>
  <c r="S79" i="21" s="1"/>
  <c r="U79" i="21" s="1"/>
  <c r="AT79" i="21" s="1"/>
  <c r="AX79" i="21" s="1"/>
  <c r="P32" i="24"/>
  <c r="Q32" i="24" s="1"/>
  <c r="S32" i="24" s="1"/>
  <c r="U32" i="24" s="1"/>
  <c r="AQ32" i="24" s="1"/>
  <c r="AU32" i="24" s="1"/>
  <c r="O33" i="24"/>
  <c r="P79" i="15"/>
  <c r="Q79" i="15" s="1"/>
  <c r="S79" i="15" s="1"/>
  <c r="U79" i="15" s="1"/>
  <c r="AT79" i="15" s="1"/>
  <c r="AX79" i="15" s="1"/>
  <c r="O80" i="15"/>
  <c r="N46" i="15"/>
  <c r="O46" i="15" s="1"/>
  <c r="P45" i="15"/>
  <c r="Q45" i="15" s="1"/>
  <c r="S45" i="15" s="1"/>
  <c r="U45" i="15" s="1"/>
  <c r="AQ45" i="15" s="1"/>
  <c r="AU45" i="15" s="1"/>
  <c r="AQ4" i="1"/>
  <c r="P95" i="13"/>
  <c r="Q95" i="13" s="1"/>
  <c r="S95" i="13" s="1"/>
  <c r="U95" i="13" s="1"/>
  <c r="AT95" i="13" s="1"/>
  <c r="P79" i="25"/>
  <c r="Q79" i="25" s="1"/>
  <c r="S79" i="25" s="1"/>
  <c r="U79" i="25" s="1"/>
  <c r="AT79" i="25" s="1"/>
  <c r="AX79" i="25" s="1"/>
  <c r="O80" i="25"/>
  <c r="P48" i="21"/>
  <c r="Q48" i="21" s="1"/>
  <c r="S48" i="21" s="1"/>
  <c r="U48" i="21" s="1"/>
  <c r="AQ48" i="21" s="1"/>
  <c r="AU48" i="21" s="1"/>
  <c r="O49" i="21"/>
  <c r="P63" i="3"/>
  <c r="Q63" i="3" s="1"/>
  <c r="S63" i="3" s="1"/>
  <c r="U63" i="3" s="1"/>
  <c r="AB63" i="3" s="1"/>
  <c r="AF63" i="3" s="1"/>
  <c r="O63" i="9"/>
  <c r="O48" i="27"/>
  <c r="AX93" i="21"/>
  <c r="BA93" i="21"/>
  <c r="AX92" i="19"/>
  <c r="BA92" i="19"/>
  <c r="N62" i="11"/>
  <c r="O62" i="11" s="1"/>
  <c r="O65" i="24"/>
  <c r="P62" i="7"/>
  <c r="Q62" i="7" s="1"/>
  <c r="S62" i="7" s="1"/>
  <c r="U62" i="7" s="1"/>
  <c r="AB62" i="7" s="1"/>
  <c r="AF62" i="7" s="1"/>
  <c r="O63" i="7"/>
  <c r="P79" i="30"/>
  <c r="Q79" i="30" s="1"/>
  <c r="S79" i="30" s="1"/>
  <c r="U79" i="30" s="1"/>
  <c r="AT79" i="30" s="1"/>
  <c r="AX79" i="30" s="1"/>
  <c r="O80" i="30"/>
  <c r="P94" i="5"/>
  <c r="Q94" i="5" s="1"/>
  <c r="S94" i="5" s="1"/>
  <c r="U94" i="5" s="1"/>
  <c r="AT94" i="5" s="1"/>
  <c r="P31" i="18"/>
  <c r="Q31" i="18" s="1"/>
  <c r="S31" i="18" s="1"/>
  <c r="U31" i="18" s="1"/>
  <c r="AQ31" i="18" s="1"/>
  <c r="AU31" i="18" s="1"/>
  <c r="O32" i="18"/>
  <c r="O47" i="28"/>
  <c r="P46" i="14"/>
  <c r="Q46" i="14" s="1"/>
  <c r="S46" i="14" s="1"/>
  <c r="U46" i="14" s="1"/>
  <c r="AQ46" i="14" s="1"/>
  <c r="AU46" i="14" s="1"/>
  <c r="O47" i="14"/>
  <c r="O63" i="16"/>
  <c r="O32" i="5"/>
  <c r="O47" i="24"/>
  <c r="O79" i="26"/>
  <c r="BA93" i="6"/>
  <c r="AX93" i="6"/>
  <c r="P62" i="5"/>
  <c r="Q62" i="5" s="1"/>
  <c r="S62" i="5" s="1"/>
  <c r="U62" i="5" s="1"/>
  <c r="AB62" i="5" s="1"/>
  <c r="AF62" i="5" s="1"/>
  <c r="O63" i="5"/>
  <c r="P32" i="28"/>
  <c r="Q32" i="28" s="1"/>
  <c r="S32" i="28" s="1"/>
  <c r="U32" i="28" s="1"/>
  <c r="AQ32" i="28" s="1"/>
  <c r="AU32" i="28" s="1"/>
  <c r="O33" i="28"/>
  <c r="AD4" i="1"/>
  <c r="P63" i="30"/>
  <c r="Q63" i="30" s="1"/>
  <c r="S63" i="30" s="1"/>
  <c r="U63" i="30" s="1"/>
  <c r="AB63" i="30" s="1"/>
  <c r="AF63" i="30" s="1"/>
  <c r="O64" i="30"/>
  <c r="N94" i="6"/>
  <c r="O94" i="6" s="1"/>
  <c r="P96" i="16"/>
  <c r="Q96" i="16" s="1"/>
  <c r="S96" i="16" s="1"/>
  <c r="U96" i="16" s="1"/>
  <c r="AT96" i="16" s="1"/>
  <c r="O97" i="16"/>
  <c r="N46" i="16"/>
  <c r="O46" i="16" s="1"/>
  <c r="P93" i="15"/>
  <c r="Q93" i="15" s="1"/>
  <c r="S93" i="15" s="1"/>
  <c r="U93" i="15" s="1"/>
  <c r="AT93" i="15" s="1"/>
  <c r="P78" i="13"/>
  <c r="Q78" i="13" s="1"/>
  <c r="S78" i="13" s="1"/>
  <c r="U78" i="13" s="1"/>
  <c r="AT78" i="13" s="1"/>
  <c r="AX78" i="13" s="1"/>
  <c r="O79" i="13"/>
  <c r="N46" i="31"/>
  <c r="O46" i="31" s="1"/>
  <c r="P66" i="31"/>
  <c r="Q66" i="31" s="1"/>
  <c r="S66" i="31" s="1"/>
  <c r="U66" i="31" s="1"/>
  <c r="AB66" i="31" s="1"/>
  <c r="AF66" i="31" s="1"/>
  <c r="O67" i="31"/>
  <c r="P65" i="13"/>
  <c r="Q65" i="13" s="1"/>
  <c r="S65" i="13" s="1"/>
  <c r="U65" i="13" s="1"/>
  <c r="AB65" i="13" s="1"/>
  <c r="AF65" i="13" s="1"/>
  <c r="O66" i="13"/>
  <c r="P79" i="9"/>
  <c r="Q79" i="9" s="1"/>
  <c r="S79" i="9" s="1"/>
  <c r="U79" i="9" s="1"/>
  <c r="AT79" i="9" s="1"/>
  <c r="AX79" i="9" s="1"/>
  <c r="N78" i="11"/>
  <c r="O78" i="11" s="1"/>
  <c r="AP4" i="1"/>
  <c r="P96" i="25"/>
  <c r="Q96" i="25" s="1"/>
  <c r="S96" i="25" s="1"/>
  <c r="U96" i="25" s="1"/>
  <c r="AT96" i="25" s="1"/>
  <c r="BA93" i="9"/>
  <c r="AX93" i="9"/>
  <c r="P95" i="27"/>
  <c r="Q95" i="27" s="1"/>
  <c r="S95" i="27" s="1"/>
  <c r="U95" i="27" s="1"/>
  <c r="AT95" i="27" s="1"/>
  <c r="O96" i="27"/>
  <c r="P61" i="8"/>
  <c r="Q61" i="8" s="1"/>
  <c r="S61" i="8" s="1"/>
  <c r="U61" i="8" s="1"/>
  <c r="AB61" i="8" s="1"/>
  <c r="AF61" i="8" s="1"/>
  <c r="P45" i="11"/>
  <c r="Q45" i="11" s="1"/>
  <c r="S45" i="11" s="1"/>
  <c r="U45" i="11" s="1"/>
  <c r="AQ45" i="11" s="1"/>
  <c r="AU45" i="11" s="1"/>
  <c r="N46" i="11"/>
  <c r="O46" i="11"/>
  <c r="P94" i="2"/>
  <c r="Q94" i="2" s="1"/>
  <c r="S94" i="2" s="1"/>
  <c r="U94" i="2" s="1"/>
  <c r="AT94" i="2" s="1"/>
  <c r="P31" i="12"/>
  <c r="Q31" i="12" s="1"/>
  <c r="S31" i="12" s="1"/>
  <c r="U31" i="12" s="1"/>
  <c r="AQ31" i="12" s="1"/>
  <c r="AU31" i="12" s="1"/>
  <c r="O32" i="12"/>
  <c r="P31" i="6"/>
  <c r="Q31" i="6" s="1"/>
  <c r="S31" i="6" s="1"/>
  <c r="U31" i="6" s="1"/>
  <c r="AQ31" i="6" s="1"/>
  <c r="AU31" i="6" s="1"/>
  <c r="O32" i="6"/>
  <c r="P32" i="9"/>
  <c r="Q32" i="9" s="1"/>
  <c r="S32" i="9" s="1"/>
  <c r="U32" i="9" s="1"/>
  <c r="AQ32" i="9" s="1"/>
  <c r="AU32" i="9" s="1"/>
  <c r="O33" i="9"/>
  <c r="P95" i="10"/>
  <c r="Q95" i="10" s="1"/>
  <c r="S95" i="10" s="1"/>
  <c r="U95" i="10" s="1"/>
  <c r="AT95" i="10" s="1"/>
  <c r="O96" i="10"/>
  <c r="P94" i="28"/>
  <c r="Q94" i="28" s="1"/>
  <c r="S94" i="28" s="1"/>
  <c r="U94" i="28" s="1"/>
  <c r="AT94" i="28" s="1"/>
  <c r="O95" i="28"/>
  <c r="P65" i="18"/>
  <c r="Q65" i="18" s="1"/>
  <c r="S65" i="18" s="1"/>
  <c r="U65" i="18" s="1"/>
  <c r="AB65" i="18" s="1"/>
  <c r="AF65" i="18" s="1"/>
  <c r="O66" i="18"/>
  <c r="N62" i="28"/>
  <c r="O62" i="28" s="1"/>
  <c r="P95" i="26"/>
  <c r="Q95" i="26" s="1"/>
  <c r="S95" i="26" s="1"/>
  <c r="U95" i="26" s="1"/>
  <c r="AT95" i="26" s="1"/>
  <c r="O96" i="26"/>
  <c r="S4" i="1"/>
  <c r="P79" i="20"/>
  <c r="Q79" i="20" s="1"/>
  <c r="S79" i="20" s="1"/>
  <c r="U79" i="20" s="1"/>
  <c r="AT79" i="20" s="1"/>
  <c r="AX79" i="20" s="1"/>
  <c r="O80" i="20"/>
  <c r="N78" i="16"/>
  <c r="O78" i="16" s="1"/>
  <c r="P96" i="4"/>
  <c r="Q96" i="4" s="1"/>
  <c r="S96" i="4" s="1"/>
  <c r="U96" i="4" s="1"/>
  <c r="AT96" i="4" s="1"/>
  <c r="O97" i="4"/>
  <c r="P47" i="3"/>
  <c r="Q47" i="3" s="1"/>
  <c r="S47" i="3" s="1"/>
  <c r="U47" i="3" s="1"/>
  <c r="AQ47" i="3" s="1"/>
  <c r="AU47" i="3" s="1"/>
  <c r="O48" i="3"/>
  <c r="P94" i="7"/>
  <c r="Q94" i="7" s="1"/>
  <c r="S94" i="7" s="1"/>
  <c r="U94" i="7" s="1"/>
  <c r="AT94" i="7" s="1"/>
  <c r="O95" i="7"/>
  <c r="P61" i="14"/>
  <c r="Q61" i="14" s="1"/>
  <c r="S61" i="14" s="1"/>
  <c r="U61" i="14" s="1"/>
  <c r="AB61" i="14" s="1"/>
  <c r="AF61" i="14" s="1"/>
  <c r="AB4" i="1" s="1"/>
  <c r="N62" i="14"/>
  <c r="O62" i="14"/>
  <c r="N62" i="21"/>
  <c r="O62" i="21" s="1"/>
  <c r="P79" i="10"/>
  <c r="Q79" i="10" s="1"/>
  <c r="S79" i="10" s="1"/>
  <c r="U79" i="10" s="1"/>
  <c r="AT79" i="10" s="1"/>
  <c r="AX79" i="10" s="1"/>
  <c r="N78" i="27"/>
  <c r="O78" i="27" s="1"/>
  <c r="P93" i="23"/>
  <c r="Q93" i="23" s="1"/>
  <c r="S93" i="23" s="1"/>
  <c r="U93" i="23" s="1"/>
  <c r="AT93" i="23" s="1"/>
  <c r="AX95" i="4"/>
  <c r="BA95" i="4"/>
  <c r="P66" i="27"/>
  <c r="Q66" i="27" s="1"/>
  <c r="S66" i="27" s="1"/>
  <c r="U66" i="27" s="1"/>
  <c r="AB66" i="27" s="1"/>
  <c r="AF66" i="27" s="1"/>
  <c r="O67" i="27"/>
  <c r="BA95" i="25"/>
  <c r="AX95" i="25"/>
  <c r="N94" i="9"/>
  <c r="O94" i="9" s="1"/>
  <c r="P62" i="6"/>
  <c r="Q62" i="6" s="1"/>
  <c r="S62" i="6" s="1"/>
  <c r="U62" i="6" s="1"/>
  <c r="AB62" i="6" s="1"/>
  <c r="AF62" i="6" s="1"/>
  <c r="O63" i="6"/>
  <c r="P78" i="24"/>
  <c r="Q78" i="24" s="1"/>
  <c r="S78" i="24" s="1"/>
  <c r="U78" i="24" s="1"/>
  <c r="AT78" i="24" s="1"/>
  <c r="AX78" i="24" s="1"/>
  <c r="O79" i="24"/>
  <c r="P46" i="18"/>
  <c r="Q46" i="18" s="1"/>
  <c r="S46" i="18" s="1"/>
  <c r="U46" i="18" s="1"/>
  <c r="AQ46" i="18" s="1"/>
  <c r="AU46" i="18" s="1"/>
  <c r="AF4" i="1" s="1"/>
  <c r="P62" i="2"/>
  <c r="Q62" i="2" s="1"/>
  <c r="S62" i="2" s="1"/>
  <c r="U62" i="2" s="1"/>
  <c r="AB62" i="2" s="1"/>
  <c r="AF62" i="2" s="1"/>
  <c r="O63" i="2"/>
  <c r="P80" i="29"/>
  <c r="Q80" i="29" s="1"/>
  <c r="S80" i="29" s="1"/>
  <c r="U80" i="29" s="1"/>
  <c r="AT80" i="29" s="1"/>
  <c r="AX80" i="29" s="1"/>
  <c r="O81" i="29"/>
  <c r="AJ4" i="1"/>
  <c r="P31" i="29"/>
  <c r="Q31" i="29" s="1"/>
  <c r="S31" i="29" s="1"/>
  <c r="U31" i="29" s="1"/>
  <c r="AQ31" i="29" s="1"/>
  <c r="AU31" i="29" s="1"/>
  <c r="O32" i="29"/>
  <c r="P32" i="14"/>
  <c r="Q32" i="14" s="1"/>
  <c r="S32" i="14" s="1"/>
  <c r="U32" i="14" s="1"/>
  <c r="AQ32" i="14" s="1"/>
  <c r="AU32" i="14" s="1"/>
  <c r="O33" i="14"/>
  <c r="P79" i="8"/>
  <c r="Q79" i="8" s="1"/>
  <c r="S79" i="8" s="1"/>
  <c r="U79" i="8" s="1"/>
  <c r="AT79" i="8" s="1"/>
  <c r="AX79" i="8" s="1"/>
  <c r="P32" i="3"/>
  <c r="Q32" i="3" s="1"/>
  <c r="S32" i="3" s="1"/>
  <c r="U32" i="3" s="1"/>
  <c r="AQ32" i="3" s="1"/>
  <c r="AU32" i="3" s="1"/>
  <c r="O33" i="3"/>
  <c r="P63" i="29"/>
  <c r="Q63" i="29" s="1"/>
  <c r="S63" i="29" s="1"/>
  <c r="U63" i="29" s="1"/>
  <c r="AB63" i="29" s="1"/>
  <c r="AF63" i="29" s="1"/>
  <c r="O64" i="29"/>
  <c r="AX94" i="10"/>
  <c r="BA94" i="10"/>
  <c r="P94" i="9" l="1"/>
  <c r="Q94" i="9" s="1"/>
  <c r="S94" i="9" s="1"/>
  <c r="U94" i="9" s="1"/>
  <c r="AT94" i="9" s="1"/>
  <c r="O95" i="9"/>
  <c r="P46" i="15"/>
  <c r="Q46" i="15" s="1"/>
  <c r="S46" i="15" s="1"/>
  <c r="U46" i="15" s="1"/>
  <c r="AQ46" i="15" s="1"/>
  <c r="AU46" i="15" s="1"/>
  <c r="P62" i="26"/>
  <c r="Q62" i="26" s="1"/>
  <c r="S62" i="26" s="1"/>
  <c r="U62" i="26" s="1"/>
  <c r="AB62" i="26" s="1"/>
  <c r="AF62" i="26" s="1"/>
  <c r="P94" i="6"/>
  <c r="Q94" i="6" s="1"/>
  <c r="S94" i="6" s="1"/>
  <c r="U94" i="6" s="1"/>
  <c r="AT94" i="6" s="1"/>
  <c r="O95" i="6"/>
  <c r="P46" i="17"/>
  <c r="Q46" i="17" s="1"/>
  <c r="S46" i="17" s="1"/>
  <c r="U46" i="17" s="1"/>
  <c r="AQ46" i="17" s="1"/>
  <c r="AU46" i="17" s="1"/>
  <c r="P62" i="11"/>
  <c r="Q62" i="11" s="1"/>
  <c r="S62" i="11" s="1"/>
  <c r="U62" i="11" s="1"/>
  <c r="AB62" i="11" s="1"/>
  <c r="AF62" i="11" s="1"/>
  <c r="BI2" i="1"/>
  <c r="BJ2" i="1" s="1"/>
  <c r="BC2" i="1"/>
  <c r="BD2" i="1" s="1"/>
  <c r="P64" i="29"/>
  <c r="Q64" i="29" s="1"/>
  <c r="S64" i="29" s="1"/>
  <c r="U64" i="29" s="1"/>
  <c r="AB64" i="29" s="1"/>
  <c r="AF64" i="29" s="1"/>
  <c r="AX96" i="25"/>
  <c r="BA96" i="25"/>
  <c r="P79" i="24"/>
  <c r="Q79" i="24" s="1"/>
  <c r="S79" i="24" s="1"/>
  <c r="U79" i="24" s="1"/>
  <c r="AT79" i="24" s="1"/>
  <c r="AX79" i="24" s="1"/>
  <c r="BA95" i="10"/>
  <c r="AX95" i="10"/>
  <c r="BA96" i="16"/>
  <c r="AX96" i="16"/>
  <c r="N94" i="23"/>
  <c r="O94" i="23" s="1"/>
  <c r="P62" i="21"/>
  <c r="Q62" i="21" s="1"/>
  <c r="S62" i="21" s="1"/>
  <c r="U62" i="21" s="1"/>
  <c r="AB62" i="21" s="1"/>
  <c r="AF62" i="21" s="1"/>
  <c r="Y4" i="1"/>
  <c r="P63" i="5"/>
  <c r="Q63" i="5" s="1"/>
  <c r="S63" i="5" s="1"/>
  <c r="U63" i="5" s="1"/>
  <c r="AB63" i="5" s="1"/>
  <c r="AF63" i="5" s="1"/>
  <c r="O64" i="5"/>
  <c r="P79" i="26"/>
  <c r="Q79" i="26" s="1"/>
  <c r="S79" i="26" s="1"/>
  <c r="U79" i="26" s="1"/>
  <c r="AT79" i="26" s="1"/>
  <c r="AX79" i="26" s="1"/>
  <c r="P110" i="27"/>
  <c r="Q110" i="27" s="1"/>
  <c r="S110" i="27" s="1"/>
  <c r="U110" i="27" s="1"/>
  <c r="AT110" i="27" s="1"/>
  <c r="AX110" i="27" s="1"/>
  <c r="O111" i="27"/>
  <c r="P32" i="23"/>
  <c r="Q32" i="23" s="1"/>
  <c r="S32" i="23" s="1"/>
  <c r="U32" i="23" s="1"/>
  <c r="AQ32" i="23" s="1"/>
  <c r="AU32" i="23" s="1"/>
  <c r="P32" i="16"/>
  <c r="Q32" i="16" s="1"/>
  <c r="S32" i="16" s="1"/>
  <c r="U32" i="16" s="1"/>
  <c r="AQ32" i="16" s="1"/>
  <c r="AU32" i="16" s="1"/>
  <c r="P80" i="22"/>
  <c r="Q80" i="22" s="1"/>
  <c r="S80" i="22" s="1"/>
  <c r="U80" i="22" s="1"/>
  <c r="AT80" i="22" s="1"/>
  <c r="AX80" i="22" s="1"/>
  <c r="P95" i="7"/>
  <c r="Q95" i="7" s="1"/>
  <c r="S95" i="7" s="1"/>
  <c r="U95" i="7" s="1"/>
  <c r="AT95" i="7" s="1"/>
  <c r="O96" i="7"/>
  <c r="P96" i="26"/>
  <c r="Q96" i="26" s="1"/>
  <c r="S96" i="26" s="1"/>
  <c r="U96" i="26" s="1"/>
  <c r="AT96" i="26" s="1"/>
  <c r="O97" i="26"/>
  <c r="BA94" i="28"/>
  <c r="AX94" i="28"/>
  <c r="BA94" i="2"/>
  <c r="AX94" i="2"/>
  <c r="P78" i="11"/>
  <c r="Q78" i="11" s="1"/>
  <c r="S78" i="11" s="1"/>
  <c r="U78" i="11" s="1"/>
  <c r="AT78" i="11" s="1"/>
  <c r="AX78" i="11" s="1"/>
  <c r="P67" i="31"/>
  <c r="Q67" i="31" s="1"/>
  <c r="S67" i="31" s="1"/>
  <c r="U67" i="31" s="1"/>
  <c r="AB67" i="31" s="1"/>
  <c r="AF67" i="31" s="1"/>
  <c r="AX93" i="15"/>
  <c r="BA93" i="15"/>
  <c r="P64" i="30"/>
  <c r="Q64" i="30" s="1"/>
  <c r="S64" i="30" s="1"/>
  <c r="U64" i="30" s="1"/>
  <c r="AB64" i="30" s="1"/>
  <c r="AF64" i="30" s="1"/>
  <c r="P47" i="24"/>
  <c r="Q47" i="24" s="1"/>
  <c r="S47" i="24" s="1"/>
  <c r="U47" i="24" s="1"/>
  <c r="AQ47" i="24" s="1"/>
  <c r="AU47" i="24" s="1"/>
  <c r="O48" i="24"/>
  <c r="P32" i="18"/>
  <c r="Q32" i="18" s="1"/>
  <c r="S32" i="18" s="1"/>
  <c r="U32" i="18" s="1"/>
  <c r="AQ32" i="18" s="1"/>
  <c r="AU32" i="18" s="1"/>
  <c r="O33" i="18"/>
  <c r="AG3" i="1"/>
  <c r="P64" i="1"/>
  <c r="Q64" i="1" s="1"/>
  <c r="S64" i="1" s="1"/>
  <c r="U64" i="1" s="1"/>
  <c r="AB64" i="1" s="1"/>
  <c r="AF64" i="1" s="1"/>
  <c r="O65" i="1"/>
  <c r="O80" i="8"/>
  <c r="O80" i="10"/>
  <c r="BA94" i="7"/>
  <c r="AX94" i="7"/>
  <c r="P78" i="16"/>
  <c r="Q78" i="16" s="1"/>
  <c r="S78" i="16" s="1"/>
  <c r="U78" i="16" s="1"/>
  <c r="AT78" i="16" s="1"/>
  <c r="AX78" i="16" s="1"/>
  <c r="BA95" i="26"/>
  <c r="AX95" i="26"/>
  <c r="AY3" i="1"/>
  <c r="O95" i="2"/>
  <c r="N62" i="8"/>
  <c r="O62" i="8" s="1"/>
  <c r="O80" i="9"/>
  <c r="N94" i="15"/>
  <c r="O94" i="15" s="1"/>
  <c r="T4" i="1"/>
  <c r="P32" i="5"/>
  <c r="Q32" i="5" s="1"/>
  <c r="S32" i="5" s="1"/>
  <c r="U32" i="5" s="1"/>
  <c r="AQ32" i="5" s="1"/>
  <c r="AU32" i="5" s="1"/>
  <c r="O33" i="5"/>
  <c r="O80" i="21"/>
  <c r="AM4" i="1"/>
  <c r="O48" i="12"/>
  <c r="O112" i="5"/>
  <c r="O96" i="22"/>
  <c r="P79" i="12"/>
  <c r="Q79" i="12" s="1"/>
  <c r="S79" i="12" s="1"/>
  <c r="U79" i="12" s="1"/>
  <c r="AT79" i="12" s="1"/>
  <c r="AX79" i="12" s="1"/>
  <c r="O80" i="12"/>
  <c r="O82" i="18"/>
  <c r="P46" i="10"/>
  <c r="Q46" i="10" s="1"/>
  <c r="S46" i="10" s="1"/>
  <c r="U46" i="10" s="1"/>
  <c r="AQ46" i="10" s="1"/>
  <c r="AU46" i="10" s="1"/>
  <c r="N31" i="10"/>
  <c r="P78" i="28"/>
  <c r="Q78" i="28" s="1"/>
  <c r="S78" i="28" s="1"/>
  <c r="U78" i="28" s="1"/>
  <c r="AT78" i="28" s="1"/>
  <c r="AX78" i="28" s="1"/>
  <c r="Q4" i="1"/>
  <c r="AC3" i="1"/>
  <c r="N46" i="9"/>
  <c r="O46" i="9" s="1"/>
  <c r="O64" i="19"/>
  <c r="O95" i="30"/>
  <c r="AX94" i="3"/>
  <c r="BA94" i="3"/>
  <c r="O32" i="11"/>
  <c r="P62" i="28"/>
  <c r="Q62" i="28" s="1"/>
  <c r="S62" i="28" s="1"/>
  <c r="U62" i="28" s="1"/>
  <c r="AB62" i="28" s="1"/>
  <c r="AF62" i="28" s="1"/>
  <c r="O63" i="28"/>
  <c r="P32" i="6"/>
  <c r="Q32" i="6" s="1"/>
  <c r="S32" i="6" s="1"/>
  <c r="U32" i="6" s="1"/>
  <c r="AQ32" i="6" s="1"/>
  <c r="AU32" i="6" s="1"/>
  <c r="V4" i="1"/>
  <c r="O97" i="25"/>
  <c r="P46" i="31"/>
  <c r="Q46" i="31" s="1"/>
  <c r="S46" i="31" s="1"/>
  <c r="U46" i="31" s="1"/>
  <c r="AQ46" i="31" s="1"/>
  <c r="AU46" i="31" s="1"/>
  <c r="P46" i="16"/>
  <c r="Q46" i="16" s="1"/>
  <c r="S46" i="16" s="1"/>
  <c r="U46" i="16" s="1"/>
  <c r="AQ46" i="16" s="1"/>
  <c r="AU46" i="16" s="1"/>
  <c r="P63" i="16"/>
  <c r="Q63" i="16" s="1"/>
  <c r="S63" i="16" s="1"/>
  <c r="U63" i="16" s="1"/>
  <c r="AB63" i="16" s="1"/>
  <c r="AF63" i="16" s="1"/>
  <c r="O64" i="16"/>
  <c r="O95" i="5"/>
  <c r="O64" i="3"/>
  <c r="O96" i="13"/>
  <c r="O96" i="18"/>
  <c r="P50" i="5"/>
  <c r="Q50" i="5" s="1"/>
  <c r="S50" i="5" s="1"/>
  <c r="U50" i="5" s="1"/>
  <c r="AQ50" i="5" s="1"/>
  <c r="AU50" i="5" s="1"/>
  <c r="O51" i="5"/>
  <c r="P97" i="20"/>
  <c r="Q97" i="20" s="1"/>
  <c r="S97" i="20" s="1"/>
  <c r="U97" i="20" s="1"/>
  <c r="AT97" i="20" s="1"/>
  <c r="P95" i="21"/>
  <c r="Q95" i="21" s="1"/>
  <c r="S95" i="21" s="1"/>
  <c r="U95" i="21" s="1"/>
  <c r="AT95" i="21" s="1"/>
  <c r="O96" i="21"/>
  <c r="BA95" i="22"/>
  <c r="AX95" i="22"/>
  <c r="P47" i="23"/>
  <c r="Q47" i="23" s="1"/>
  <c r="S47" i="23" s="1"/>
  <c r="U47" i="23" s="1"/>
  <c r="AQ47" i="23" s="1"/>
  <c r="AU47" i="23" s="1"/>
  <c r="P31" i="15"/>
  <c r="Q31" i="15" s="1"/>
  <c r="S31" i="15" s="1"/>
  <c r="U31" i="15" s="1"/>
  <c r="AQ31" i="15" s="1"/>
  <c r="AU31" i="15" s="1"/>
  <c r="O32" i="15"/>
  <c r="P80" i="31"/>
  <c r="Q80" i="31" s="1"/>
  <c r="S80" i="31" s="1"/>
  <c r="U80" i="31" s="1"/>
  <c r="AT80" i="31" s="1"/>
  <c r="AX80" i="31" s="1"/>
  <c r="O81" i="31"/>
  <c r="O4" i="1"/>
  <c r="AT4" i="1" s="1"/>
  <c r="AU4" i="1" s="1"/>
  <c r="X4" i="1"/>
  <c r="P31" i="13"/>
  <c r="Q31" i="13" s="1"/>
  <c r="S31" i="13" s="1"/>
  <c r="U31" i="13" s="1"/>
  <c r="AQ31" i="13" s="1"/>
  <c r="AU31" i="13" s="1"/>
  <c r="O32" i="13"/>
  <c r="P33" i="8"/>
  <c r="Q33" i="8" s="1"/>
  <c r="S33" i="8" s="1"/>
  <c r="U33" i="8" s="1"/>
  <c r="AQ33" i="8" s="1"/>
  <c r="AU33" i="8" s="1"/>
  <c r="O33" i="22"/>
  <c r="O81" i="4"/>
  <c r="AX94" i="30"/>
  <c r="BA94" i="30"/>
  <c r="O63" i="4"/>
  <c r="O95" i="17"/>
  <c r="O32" i="20"/>
  <c r="O47" i="7"/>
  <c r="P63" i="22"/>
  <c r="Q63" i="22" s="1"/>
  <c r="S63" i="22" s="1"/>
  <c r="U63" i="22" s="1"/>
  <c r="AB63" i="22" s="1"/>
  <c r="AF63" i="22" s="1"/>
  <c r="P81" i="29"/>
  <c r="Q81" i="29" s="1"/>
  <c r="S81" i="29" s="1"/>
  <c r="U81" i="29" s="1"/>
  <c r="AT81" i="29" s="1"/>
  <c r="AX81" i="29" s="1"/>
  <c r="O82" i="29"/>
  <c r="P96" i="10"/>
  <c r="Q96" i="10" s="1"/>
  <c r="S96" i="10" s="1"/>
  <c r="U96" i="10" s="1"/>
  <c r="AT96" i="10" s="1"/>
  <c r="O97" i="10"/>
  <c r="P96" i="27"/>
  <c r="Q96" i="27" s="1"/>
  <c r="S96" i="27" s="1"/>
  <c r="U96" i="27" s="1"/>
  <c r="AT96" i="27" s="1"/>
  <c r="P79" i="13"/>
  <c r="Q79" i="13" s="1"/>
  <c r="S79" i="13" s="1"/>
  <c r="U79" i="13" s="1"/>
  <c r="AT79" i="13" s="1"/>
  <c r="AX79" i="13" s="1"/>
  <c r="O80" i="13"/>
  <c r="P97" i="16"/>
  <c r="Q97" i="16" s="1"/>
  <c r="S97" i="16" s="1"/>
  <c r="U97" i="16" s="1"/>
  <c r="AT97" i="16" s="1"/>
  <c r="O98" i="16"/>
  <c r="P33" i="28"/>
  <c r="Q33" i="28" s="1"/>
  <c r="S33" i="28" s="1"/>
  <c r="U33" i="28" s="1"/>
  <c r="AQ33" i="28" s="1"/>
  <c r="AU33" i="28" s="1"/>
  <c r="P47" i="14"/>
  <c r="Q47" i="14" s="1"/>
  <c r="S47" i="14" s="1"/>
  <c r="U47" i="14" s="1"/>
  <c r="AQ47" i="14" s="1"/>
  <c r="AU47" i="14" s="1"/>
  <c r="BA94" i="5"/>
  <c r="AX94" i="5"/>
  <c r="P65" i="24"/>
  <c r="Q65" i="24" s="1"/>
  <c r="S65" i="24" s="1"/>
  <c r="U65" i="24" s="1"/>
  <c r="AB65" i="24" s="1"/>
  <c r="AF65" i="24" s="1"/>
  <c r="P48" i="27"/>
  <c r="Q48" i="27" s="1"/>
  <c r="S48" i="27" s="1"/>
  <c r="U48" i="27" s="1"/>
  <c r="AQ48" i="27" s="1"/>
  <c r="AU48" i="27" s="1"/>
  <c r="BA95" i="13"/>
  <c r="AX95" i="13"/>
  <c r="P80" i="15"/>
  <c r="Q80" i="15" s="1"/>
  <c r="S80" i="15" s="1"/>
  <c r="U80" i="15" s="1"/>
  <c r="AT80" i="15" s="1"/>
  <c r="AX80" i="15" s="1"/>
  <c r="AX95" i="18"/>
  <c r="BA95" i="18"/>
  <c r="P32" i="7"/>
  <c r="Q32" i="7" s="1"/>
  <c r="S32" i="7" s="1"/>
  <c r="U32" i="7" s="1"/>
  <c r="AQ32" i="7" s="1"/>
  <c r="AU32" i="7" s="1"/>
  <c r="O33" i="7"/>
  <c r="P110" i="29"/>
  <c r="Q110" i="29" s="1"/>
  <c r="S110" i="29" s="1"/>
  <c r="U110" i="29" s="1"/>
  <c r="AT110" i="29" s="1"/>
  <c r="AX110" i="29" s="1"/>
  <c r="AX96" i="20"/>
  <c r="BA96" i="20"/>
  <c r="BA94" i="21"/>
  <c r="AX94" i="21"/>
  <c r="P112" i="28"/>
  <c r="Q112" i="28" s="1"/>
  <c r="S112" i="28" s="1"/>
  <c r="U112" i="28" s="1"/>
  <c r="AT112" i="28" s="1"/>
  <c r="AX112" i="28" s="1"/>
  <c r="P31" i="21"/>
  <c r="Q31" i="21" s="1"/>
  <c r="S31" i="21" s="1"/>
  <c r="U31" i="21" s="1"/>
  <c r="AQ31" i="21" s="1"/>
  <c r="AU31" i="21" s="1"/>
  <c r="P63" i="25"/>
  <c r="Q63" i="25" s="1"/>
  <c r="S63" i="25" s="1"/>
  <c r="U63" i="25" s="1"/>
  <c r="AB63" i="25" s="1"/>
  <c r="AF63" i="25" s="1"/>
  <c r="O64" i="25"/>
  <c r="P94" i="24"/>
  <c r="Q94" i="24" s="1"/>
  <c r="S94" i="24" s="1"/>
  <c r="U94" i="24" s="1"/>
  <c r="AT94" i="24" s="1"/>
  <c r="P95" i="11"/>
  <c r="Q95" i="11" s="1"/>
  <c r="S95" i="11" s="1"/>
  <c r="U95" i="11" s="1"/>
  <c r="AT95" i="11" s="1"/>
  <c r="P78" i="17"/>
  <c r="Q78" i="17" s="1"/>
  <c r="S78" i="17" s="1"/>
  <c r="U78" i="17" s="1"/>
  <c r="AT78" i="17" s="1"/>
  <c r="AX78" i="17" s="1"/>
  <c r="O79" i="17"/>
  <c r="P95" i="8"/>
  <c r="Q95" i="8" s="1"/>
  <c r="S95" i="8" s="1"/>
  <c r="U95" i="8" s="1"/>
  <c r="AT95" i="8" s="1"/>
  <c r="P48" i="30"/>
  <c r="Q48" i="30" s="1"/>
  <c r="S48" i="30" s="1"/>
  <c r="U48" i="30" s="1"/>
  <c r="AQ48" i="30" s="1"/>
  <c r="AU48" i="30" s="1"/>
  <c r="P47" i="26"/>
  <c r="Q47" i="26" s="1"/>
  <c r="S47" i="26" s="1"/>
  <c r="U47" i="26" s="1"/>
  <c r="AQ47" i="26" s="1"/>
  <c r="AU47" i="26" s="1"/>
  <c r="AX94" i="17"/>
  <c r="BA94" i="17"/>
  <c r="O32" i="31"/>
  <c r="P48" i="3"/>
  <c r="Q48" i="3" s="1"/>
  <c r="S48" i="3" s="1"/>
  <c r="U48" i="3" s="1"/>
  <c r="AQ48" i="3" s="1"/>
  <c r="AU48" i="3" s="1"/>
  <c r="P33" i="14"/>
  <c r="Q33" i="14" s="1"/>
  <c r="S33" i="14" s="1"/>
  <c r="U33" i="14" s="1"/>
  <c r="AQ33" i="14" s="1"/>
  <c r="AU33" i="14" s="1"/>
  <c r="P66" i="18"/>
  <c r="Q66" i="18" s="1"/>
  <c r="S66" i="18" s="1"/>
  <c r="U66" i="18" s="1"/>
  <c r="AB66" i="18" s="1"/>
  <c r="AF66" i="18" s="1"/>
  <c r="O67" i="18"/>
  <c r="P80" i="30"/>
  <c r="Q80" i="30" s="1"/>
  <c r="S80" i="30" s="1"/>
  <c r="U80" i="30" s="1"/>
  <c r="AT80" i="30" s="1"/>
  <c r="AX80" i="30" s="1"/>
  <c r="P63" i="9"/>
  <c r="Q63" i="9" s="1"/>
  <c r="S63" i="9" s="1"/>
  <c r="U63" i="9" s="1"/>
  <c r="AB63" i="9" s="1"/>
  <c r="AF63" i="9" s="1"/>
  <c r="O64" i="9"/>
  <c r="P49" i="21"/>
  <c r="Q49" i="21" s="1"/>
  <c r="S49" i="21" s="1"/>
  <c r="U49" i="21" s="1"/>
  <c r="AQ49" i="21" s="1"/>
  <c r="AU49" i="21" s="1"/>
  <c r="P48" i="2"/>
  <c r="Q48" i="2" s="1"/>
  <c r="S48" i="2" s="1"/>
  <c r="U48" i="2" s="1"/>
  <c r="AQ48" i="2" s="1"/>
  <c r="AU48" i="2" s="1"/>
  <c r="P34" i="26"/>
  <c r="Q34" i="26" s="1"/>
  <c r="S34" i="26" s="1"/>
  <c r="U34" i="26" s="1"/>
  <c r="AQ34" i="26" s="1"/>
  <c r="AU34" i="26" s="1"/>
  <c r="O35" i="26"/>
  <c r="P96" i="14"/>
  <c r="Q96" i="14" s="1"/>
  <c r="S96" i="14" s="1"/>
  <c r="U96" i="14" s="1"/>
  <c r="AT96" i="14" s="1"/>
  <c r="O81" i="2"/>
  <c r="P64" i="10"/>
  <c r="Q64" i="10" s="1"/>
  <c r="S64" i="10" s="1"/>
  <c r="U64" i="10" s="1"/>
  <c r="AB64" i="10" s="1"/>
  <c r="AF64" i="10" s="1"/>
  <c r="O65" i="10"/>
  <c r="P65" i="23"/>
  <c r="Q65" i="23" s="1"/>
  <c r="S65" i="23" s="1"/>
  <c r="U65" i="23" s="1"/>
  <c r="AB65" i="23" s="1"/>
  <c r="AF65" i="23" s="1"/>
  <c r="P48" i="25"/>
  <c r="Q48" i="25" s="1"/>
  <c r="S48" i="25" s="1"/>
  <c r="U48" i="25" s="1"/>
  <c r="AQ48" i="25" s="1"/>
  <c r="AU48" i="25" s="1"/>
  <c r="P80" i="6"/>
  <c r="Q80" i="6" s="1"/>
  <c r="S80" i="6" s="1"/>
  <c r="U80" i="6" s="1"/>
  <c r="AT80" i="6" s="1"/>
  <c r="AX80" i="6" s="1"/>
  <c r="O81" i="6"/>
  <c r="O34" i="27"/>
  <c r="P32" i="19"/>
  <c r="Q32" i="19" s="1"/>
  <c r="S32" i="19" s="1"/>
  <c r="U32" i="19" s="1"/>
  <c r="AQ32" i="19" s="1"/>
  <c r="AU32" i="19" s="1"/>
  <c r="P46" i="4"/>
  <c r="Q46" i="4" s="1"/>
  <c r="S46" i="4" s="1"/>
  <c r="U46" i="4" s="1"/>
  <c r="AQ46" i="4" s="1"/>
  <c r="AU46" i="4" s="1"/>
  <c r="P95" i="12"/>
  <c r="Q95" i="12" s="1"/>
  <c r="S95" i="12" s="1"/>
  <c r="U95" i="12" s="1"/>
  <c r="AT95" i="12" s="1"/>
  <c r="O96" i="12"/>
  <c r="AX94" i="11"/>
  <c r="BA94" i="11"/>
  <c r="AX94" i="8"/>
  <c r="BA94" i="8"/>
  <c r="O80" i="19"/>
  <c r="P62" i="17"/>
  <c r="Q62" i="17" s="1"/>
  <c r="S62" i="17" s="1"/>
  <c r="U62" i="17" s="1"/>
  <c r="AB62" i="17" s="1"/>
  <c r="AF62" i="17" s="1"/>
  <c r="O48" i="13"/>
  <c r="AO4" i="1"/>
  <c r="O50" i="6"/>
  <c r="O95" i="1"/>
  <c r="O47" i="19"/>
  <c r="O32" i="25"/>
  <c r="O47" i="1"/>
  <c r="P47" i="8"/>
  <c r="Q47" i="8" s="1"/>
  <c r="S47" i="8" s="1"/>
  <c r="U47" i="8" s="1"/>
  <c r="AQ47" i="8" s="1"/>
  <c r="AU47" i="8" s="1"/>
  <c r="O48" i="8"/>
  <c r="P80" i="20"/>
  <c r="Q80" i="20" s="1"/>
  <c r="S80" i="20" s="1"/>
  <c r="U80" i="20" s="1"/>
  <c r="AT80" i="20" s="1"/>
  <c r="AX80" i="20" s="1"/>
  <c r="N47" i="18"/>
  <c r="O47" i="18" s="1"/>
  <c r="P97" i="4"/>
  <c r="Q97" i="4" s="1"/>
  <c r="S97" i="4" s="1"/>
  <c r="U97" i="4" s="1"/>
  <c r="AT97" i="4" s="1"/>
  <c r="BA95" i="27"/>
  <c r="AX95" i="27"/>
  <c r="P66" i="13"/>
  <c r="Q66" i="13" s="1"/>
  <c r="S66" i="13" s="1"/>
  <c r="U66" i="13" s="1"/>
  <c r="AB66" i="13" s="1"/>
  <c r="AF66" i="13" s="1"/>
  <c r="O67" i="13"/>
  <c r="P63" i="2"/>
  <c r="Q63" i="2" s="1"/>
  <c r="S63" i="2" s="1"/>
  <c r="U63" i="2" s="1"/>
  <c r="AB63" i="2" s="1"/>
  <c r="AF63" i="2" s="1"/>
  <c r="P47" i="28"/>
  <c r="Q47" i="28" s="1"/>
  <c r="S47" i="28" s="1"/>
  <c r="U47" i="28" s="1"/>
  <c r="AQ47" i="28" s="1"/>
  <c r="AU47" i="28" s="1"/>
  <c r="P33" i="24"/>
  <c r="Q33" i="24" s="1"/>
  <c r="S33" i="24" s="1"/>
  <c r="U33" i="24" s="1"/>
  <c r="AQ33" i="24" s="1"/>
  <c r="AU33" i="24" s="1"/>
  <c r="O34" i="24"/>
  <c r="AX93" i="19"/>
  <c r="AG4" i="1" s="1"/>
  <c r="BA93" i="19"/>
  <c r="P95" i="31"/>
  <c r="Q95" i="31" s="1"/>
  <c r="S95" i="31" s="1"/>
  <c r="U95" i="31" s="1"/>
  <c r="AT95" i="31" s="1"/>
  <c r="P97" i="29"/>
  <c r="Q97" i="29" s="1"/>
  <c r="S97" i="29" s="1"/>
  <c r="U97" i="29" s="1"/>
  <c r="AT97" i="29" s="1"/>
  <c r="O98" i="29"/>
  <c r="P65" i="15"/>
  <c r="Q65" i="15" s="1"/>
  <c r="S65" i="15" s="1"/>
  <c r="U65" i="15" s="1"/>
  <c r="AB65" i="15" s="1"/>
  <c r="AF65" i="15" s="1"/>
  <c r="P80" i="3"/>
  <c r="Q80" i="3" s="1"/>
  <c r="S80" i="3" s="1"/>
  <c r="U80" i="3" s="1"/>
  <c r="AT80" i="3" s="1"/>
  <c r="AX80" i="3" s="1"/>
  <c r="P34" i="1"/>
  <c r="Q34" i="1" s="1"/>
  <c r="S34" i="1" s="1"/>
  <c r="U34" i="1" s="1"/>
  <c r="AQ34" i="1" s="1"/>
  <c r="AU34" i="1" s="1"/>
  <c r="O35" i="1"/>
  <c r="BF94" i="1"/>
  <c r="BC94" i="1"/>
  <c r="P47" i="22"/>
  <c r="Q47" i="22" s="1"/>
  <c r="S47" i="22" s="1"/>
  <c r="U47" i="22" s="1"/>
  <c r="AQ47" i="22" s="1"/>
  <c r="AU47" i="22" s="1"/>
  <c r="AK5" i="1" s="1"/>
  <c r="P63" i="12"/>
  <c r="Q63" i="12" s="1"/>
  <c r="S63" i="12" s="1"/>
  <c r="U63" i="12" s="1"/>
  <c r="AB63" i="12" s="1"/>
  <c r="AF63" i="12" s="1"/>
  <c r="P62" i="14"/>
  <c r="Q62" i="14" s="1"/>
  <c r="S62" i="14" s="1"/>
  <c r="U62" i="14" s="1"/>
  <c r="AB62" i="14" s="1"/>
  <c r="AF62" i="14" s="1"/>
  <c r="P46" i="11"/>
  <c r="Q46" i="11" s="1"/>
  <c r="S46" i="11" s="1"/>
  <c r="U46" i="11" s="1"/>
  <c r="AQ46" i="11" s="1"/>
  <c r="AU46" i="11" s="1"/>
  <c r="O47" i="11"/>
  <c r="AX93" i="23"/>
  <c r="AL4" i="1" s="1"/>
  <c r="BA93" i="23"/>
  <c r="P32" i="12"/>
  <c r="Q32" i="12" s="1"/>
  <c r="S32" i="12" s="1"/>
  <c r="U32" i="12" s="1"/>
  <c r="AQ32" i="12" s="1"/>
  <c r="AU32" i="12" s="1"/>
  <c r="P33" i="3"/>
  <c r="Q33" i="3" s="1"/>
  <c r="S33" i="3" s="1"/>
  <c r="U33" i="3" s="1"/>
  <c r="AQ33" i="3" s="1"/>
  <c r="AU33" i="3" s="1"/>
  <c r="O34" i="3"/>
  <c r="N68" i="27"/>
  <c r="P67" i="27"/>
  <c r="Q67" i="27" s="1"/>
  <c r="S67" i="27" s="1"/>
  <c r="U67" i="27" s="1"/>
  <c r="AB67" i="27" s="1"/>
  <c r="AF67" i="27" s="1"/>
  <c r="BA96" i="4"/>
  <c r="AX96" i="4"/>
  <c r="P95" i="28"/>
  <c r="Q95" i="28" s="1"/>
  <c r="S95" i="28" s="1"/>
  <c r="U95" i="28" s="1"/>
  <c r="AT95" i="28" s="1"/>
  <c r="P33" i="9"/>
  <c r="Q33" i="9" s="1"/>
  <c r="S33" i="9" s="1"/>
  <c r="U33" i="9" s="1"/>
  <c r="AQ33" i="9" s="1"/>
  <c r="AU33" i="9" s="1"/>
  <c r="AX95" i="14"/>
  <c r="BA95" i="14"/>
  <c r="P110" i="30"/>
  <c r="Q110" i="30" s="1"/>
  <c r="S110" i="30" s="1"/>
  <c r="U110" i="30" s="1"/>
  <c r="AT110" i="30" s="1"/>
  <c r="AX110" i="30" s="1"/>
  <c r="P80" i="1"/>
  <c r="Q80" i="1" s="1"/>
  <c r="S80" i="1" s="1"/>
  <c r="U80" i="1" s="1"/>
  <c r="AT80" i="1" s="1"/>
  <c r="BC80" i="1" s="1"/>
  <c r="P32" i="29"/>
  <c r="Q32" i="29" s="1"/>
  <c r="S32" i="29" s="1"/>
  <c r="U32" i="29" s="1"/>
  <c r="AQ32" i="29" s="1"/>
  <c r="AU32" i="29" s="1"/>
  <c r="AR5" i="1" s="1"/>
  <c r="P63" i="6"/>
  <c r="Q63" i="6" s="1"/>
  <c r="S63" i="6" s="1"/>
  <c r="U63" i="6" s="1"/>
  <c r="AB63" i="6" s="1"/>
  <c r="AF63" i="6" s="1"/>
  <c r="P78" i="27"/>
  <c r="Q78" i="27" s="1"/>
  <c r="S78" i="27" s="1"/>
  <c r="U78" i="27" s="1"/>
  <c r="AT78" i="27" s="1"/>
  <c r="AX78" i="27" s="1"/>
  <c r="O79" i="27"/>
  <c r="P63" i="7"/>
  <c r="Q63" i="7" s="1"/>
  <c r="S63" i="7" s="1"/>
  <c r="U63" i="7" s="1"/>
  <c r="AB63" i="7" s="1"/>
  <c r="AF63" i="7" s="1"/>
  <c r="O64" i="7"/>
  <c r="P80" i="25"/>
  <c r="Q80" i="25" s="1"/>
  <c r="S80" i="25" s="1"/>
  <c r="U80" i="25" s="1"/>
  <c r="AT80" i="25" s="1"/>
  <c r="AX80" i="25" s="1"/>
  <c r="O81" i="25"/>
  <c r="N94" i="19"/>
  <c r="O94" i="19" s="1"/>
  <c r="P80" i="23"/>
  <c r="Q80" i="23" s="1"/>
  <c r="S80" i="23" s="1"/>
  <c r="U80" i="23" s="1"/>
  <c r="AT80" i="23" s="1"/>
  <c r="AX80" i="23" s="1"/>
  <c r="P33" i="30"/>
  <c r="Q33" i="30" s="1"/>
  <c r="S33" i="30" s="1"/>
  <c r="U33" i="30" s="1"/>
  <c r="AQ33" i="30" s="1"/>
  <c r="AU33" i="30" s="1"/>
  <c r="O34" i="30"/>
  <c r="P80" i="14"/>
  <c r="Q80" i="14" s="1"/>
  <c r="S80" i="14" s="1"/>
  <c r="U80" i="14" s="1"/>
  <c r="AT80" i="14" s="1"/>
  <c r="AX80" i="14" s="1"/>
  <c r="P80" i="5"/>
  <c r="Q80" i="5" s="1"/>
  <c r="S80" i="5" s="1"/>
  <c r="U80" i="5" s="1"/>
  <c r="AT80" i="5" s="1"/>
  <c r="AX80" i="5" s="1"/>
  <c r="O81" i="5"/>
  <c r="P33" i="2"/>
  <c r="Q33" i="2" s="1"/>
  <c r="S33" i="2" s="1"/>
  <c r="U33" i="2" s="1"/>
  <c r="AQ33" i="2" s="1"/>
  <c r="AU33" i="2" s="1"/>
  <c r="O34" i="2"/>
  <c r="P4" i="1"/>
  <c r="P31" i="17"/>
  <c r="Q31" i="17" s="1"/>
  <c r="S31" i="17" s="1"/>
  <c r="U31" i="17" s="1"/>
  <c r="AQ31" i="17" s="1"/>
  <c r="AU31" i="17" s="1"/>
  <c r="O32" i="17"/>
  <c r="O31" i="10"/>
  <c r="P31" i="4"/>
  <c r="Q31" i="4" s="1"/>
  <c r="S31" i="4" s="1"/>
  <c r="U31" i="4" s="1"/>
  <c r="AQ31" i="4" s="1"/>
  <c r="AU31" i="4" s="1"/>
  <c r="P49" i="20"/>
  <c r="Q49" i="20" s="1"/>
  <c r="S49" i="20" s="1"/>
  <c r="U49" i="20" s="1"/>
  <c r="AQ49" i="20" s="1"/>
  <c r="AU49" i="20" s="1"/>
  <c r="W4" i="1"/>
  <c r="P95" i="3"/>
  <c r="Q95" i="3" s="1"/>
  <c r="S95" i="3" s="1"/>
  <c r="U95" i="3" s="1"/>
  <c r="AT95" i="3" s="1"/>
  <c r="P63" i="20"/>
  <c r="Q63" i="20" s="1"/>
  <c r="S63" i="20" s="1"/>
  <c r="U63" i="20" s="1"/>
  <c r="AB63" i="20" s="1"/>
  <c r="AF63" i="20" s="1"/>
  <c r="O64" i="20"/>
  <c r="P79" i="7"/>
  <c r="Q79" i="7" s="1"/>
  <c r="S79" i="7" s="1"/>
  <c r="U79" i="7" s="1"/>
  <c r="AT79" i="7" s="1"/>
  <c r="AX79" i="7" s="1"/>
  <c r="O80" i="7"/>
  <c r="P47" i="29"/>
  <c r="Q47" i="29" s="1"/>
  <c r="S47" i="29" s="1"/>
  <c r="U47" i="29" s="1"/>
  <c r="AQ47" i="29" s="1"/>
  <c r="AU47" i="29" s="1"/>
  <c r="P62" i="8" l="1"/>
  <c r="Q62" i="8" s="1"/>
  <c r="S62" i="8" s="1"/>
  <c r="U62" i="8" s="1"/>
  <c r="AB62" i="8" s="1"/>
  <c r="AF62" i="8" s="1"/>
  <c r="O63" i="8"/>
  <c r="P47" i="18"/>
  <c r="Q47" i="18" s="1"/>
  <c r="S47" i="18" s="1"/>
  <c r="U47" i="18" s="1"/>
  <c r="AQ47" i="18" s="1"/>
  <c r="AU47" i="18" s="1"/>
  <c r="O48" i="18"/>
  <c r="BA97" i="4"/>
  <c r="AX97" i="4"/>
  <c r="P48" i="8"/>
  <c r="Q48" i="8" s="1"/>
  <c r="S48" i="8" s="1"/>
  <c r="U48" i="8" s="1"/>
  <c r="AQ48" i="8" s="1"/>
  <c r="AU48" i="8" s="1"/>
  <c r="P50" i="6"/>
  <c r="Q50" i="6" s="1"/>
  <c r="S50" i="6" s="1"/>
  <c r="U50" i="6" s="1"/>
  <c r="AQ50" i="6" s="1"/>
  <c r="AU50" i="6" s="1"/>
  <c r="O51" i="6"/>
  <c r="O66" i="23"/>
  <c r="AX96" i="14"/>
  <c r="BA96" i="14"/>
  <c r="O50" i="21"/>
  <c r="O48" i="26"/>
  <c r="AX95" i="8"/>
  <c r="BA95" i="8"/>
  <c r="BA94" i="24"/>
  <c r="AX94" i="24"/>
  <c r="BA96" i="27"/>
  <c r="AX96" i="27"/>
  <c r="AX97" i="20"/>
  <c r="BA97" i="20"/>
  <c r="P95" i="5"/>
  <c r="Q95" i="5" s="1"/>
  <c r="S95" i="5" s="1"/>
  <c r="U95" i="5" s="1"/>
  <c r="AT95" i="5" s="1"/>
  <c r="O96" i="5"/>
  <c r="O47" i="31"/>
  <c r="P95" i="30"/>
  <c r="Q95" i="30" s="1"/>
  <c r="S95" i="30" s="1"/>
  <c r="U95" i="30" s="1"/>
  <c r="AT95" i="30" s="1"/>
  <c r="O79" i="28"/>
  <c r="P82" i="18"/>
  <c r="Q82" i="18" s="1"/>
  <c r="S82" i="18" s="1"/>
  <c r="U82" i="18" s="1"/>
  <c r="AT82" i="18" s="1"/>
  <c r="AX82" i="18" s="1"/>
  <c r="P48" i="12"/>
  <c r="Q48" i="12" s="1"/>
  <c r="S48" i="12" s="1"/>
  <c r="U48" i="12" s="1"/>
  <c r="AQ48" i="12" s="1"/>
  <c r="AU48" i="12" s="1"/>
  <c r="P80" i="8"/>
  <c r="Q80" i="8" s="1"/>
  <c r="S80" i="8" s="1"/>
  <c r="U80" i="8" s="1"/>
  <c r="AT80" i="8" s="1"/>
  <c r="AX80" i="8" s="1"/>
  <c r="O81" i="8"/>
  <c r="O79" i="11"/>
  <c r="O80" i="24"/>
  <c r="O47" i="17"/>
  <c r="O47" i="15"/>
  <c r="P34" i="3"/>
  <c r="Q34" i="3" s="1"/>
  <c r="S34" i="3" s="1"/>
  <c r="U34" i="3" s="1"/>
  <c r="AQ34" i="3" s="1"/>
  <c r="AU34" i="3" s="1"/>
  <c r="O35" i="3"/>
  <c r="P34" i="30"/>
  <c r="Q34" i="30" s="1"/>
  <c r="S34" i="30" s="1"/>
  <c r="U34" i="30" s="1"/>
  <c r="AQ34" i="30" s="1"/>
  <c r="AU34" i="30" s="1"/>
  <c r="P47" i="11"/>
  <c r="Q47" i="11" s="1"/>
  <c r="S47" i="11" s="1"/>
  <c r="U47" i="11" s="1"/>
  <c r="AQ47" i="11" s="1"/>
  <c r="AU47" i="11" s="1"/>
  <c r="O48" i="11"/>
  <c r="P98" i="29"/>
  <c r="Q98" i="29" s="1"/>
  <c r="S98" i="29" s="1"/>
  <c r="U98" i="29" s="1"/>
  <c r="AT98" i="29" s="1"/>
  <c r="P34" i="24"/>
  <c r="Q34" i="24" s="1"/>
  <c r="S34" i="24" s="1"/>
  <c r="U34" i="24" s="1"/>
  <c r="AQ34" i="24" s="1"/>
  <c r="AU34" i="24" s="1"/>
  <c r="P80" i="19"/>
  <c r="Q80" i="19" s="1"/>
  <c r="S80" i="19" s="1"/>
  <c r="U80" i="19" s="1"/>
  <c r="AT80" i="19" s="1"/>
  <c r="AX80" i="19" s="1"/>
  <c r="O81" i="19"/>
  <c r="P34" i="27"/>
  <c r="Q34" i="27" s="1"/>
  <c r="S34" i="27" s="1"/>
  <c r="U34" i="27" s="1"/>
  <c r="AQ34" i="27" s="1"/>
  <c r="AU34" i="27" s="1"/>
  <c r="P35" i="26"/>
  <c r="Q35" i="26" s="1"/>
  <c r="S35" i="26" s="1"/>
  <c r="U35" i="26" s="1"/>
  <c r="AQ35" i="26" s="1"/>
  <c r="AU35" i="26" s="1"/>
  <c r="P32" i="31"/>
  <c r="Q32" i="31" s="1"/>
  <c r="S32" i="31" s="1"/>
  <c r="U32" i="31" s="1"/>
  <c r="AQ32" i="31" s="1"/>
  <c r="AU32" i="31" s="1"/>
  <c r="O33" i="31"/>
  <c r="P64" i="25"/>
  <c r="Q64" i="25" s="1"/>
  <c r="S64" i="25" s="1"/>
  <c r="U64" i="25" s="1"/>
  <c r="AB64" i="25" s="1"/>
  <c r="AF64" i="25" s="1"/>
  <c r="P98" i="16"/>
  <c r="Q98" i="16" s="1"/>
  <c r="S98" i="16" s="1"/>
  <c r="U98" i="16" s="1"/>
  <c r="AT98" i="16" s="1"/>
  <c r="P81" i="31"/>
  <c r="Q81" i="31" s="1"/>
  <c r="S81" i="31" s="1"/>
  <c r="U81" i="31" s="1"/>
  <c r="AT81" i="31" s="1"/>
  <c r="AX81" i="31" s="1"/>
  <c r="P64" i="16"/>
  <c r="Q64" i="16" s="1"/>
  <c r="S64" i="16" s="1"/>
  <c r="U64" i="16" s="1"/>
  <c r="AB64" i="16" s="1"/>
  <c r="AF64" i="16" s="1"/>
  <c r="P95" i="2"/>
  <c r="Q95" i="2" s="1"/>
  <c r="S95" i="2" s="1"/>
  <c r="U95" i="2" s="1"/>
  <c r="AT95" i="2" s="1"/>
  <c r="P65" i="1"/>
  <c r="Q65" i="1" s="1"/>
  <c r="S65" i="1" s="1"/>
  <c r="U65" i="1" s="1"/>
  <c r="AB65" i="1" s="1"/>
  <c r="AF65" i="1" s="1"/>
  <c r="P97" i="26"/>
  <c r="Q97" i="26" s="1"/>
  <c r="S97" i="26" s="1"/>
  <c r="U97" i="26" s="1"/>
  <c r="AT97" i="26" s="1"/>
  <c r="P94" i="23"/>
  <c r="Q94" i="23" s="1"/>
  <c r="S94" i="23" s="1"/>
  <c r="U94" i="23" s="1"/>
  <c r="AT94" i="23" s="1"/>
  <c r="BD12" i="1"/>
  <c r="BE2" i="1" s="1"/>
  <c r="BF2" i="1" s="1"/>
  <c r="BF12" i="1" s="1"/>
  <c r="P64" i="20"/>
  <c r="Q64" i="20" s="1"/>
  <c r="S64" i="20" s="1"/>
  <c r="U64" i="20" s="1"/>
  <c r="AB64" i="20" s="1"/>
  <c r="AF64" i="20" s="1"/>
  <c r="P32" i="17"/>
  <c r="Q32" i="17" s="1"/>
  <c r="S32" i="17" s="1"/>
  <c r="U32" i="17" s="1"/>
  <c r="AQ32" i="17" s="1"/>
  <c r="AU32" i="17" s="1"/>
  <c r="P81" i="5"/>
  <c r="Q81" i="5" s="1"/>
  <c r="S81" i="5" s="1"/>
  <c r="U81" i="5" s="1"/>
  <c r="AT81" i="5" s="1"/>
  <c r="AX81" i="5" s="1"/>
  <c r="P64" i="7"/>
  <c r="Q64" i="7" s="1"/>
  <c r="S64" i="7" s="1"/>
  <c r="U64" i="7" s="1"/>
  <c r="AB64" i="7" s="1"/>
  <c r="AF64" i="7" s="1"/>
  <c r="BA97" i="29"/>
  <c r="AX97" i="29"/>
  <c r="P47" i="1"/>
  <c r="Q47" i="1" s="1"/>
  <c r="S47" i="1" s="1"/>
  <c r="U47" i="1" s="1"/>
  <c r="AQ47" i="1" s="1"/>
  <c r="AU47" i="1" s="1"/>
  <c r="BA95" i="12"/>
  <c r="Z5" i="1" s="1"/>
  <c r="AX95" i="12"/>
  <c r="P81" i="6"/>
  <c r="Q81" i="6" s="1"/>
  <c r="S81" i="6" s="1"/>
  <c r="U81" i="6" s="1"/>
  <c r="AT81" i="6" s="1"/>
  <c r="AX81" i="6" s="1"/>
  <c r="P65" i="10"/>
  <c r="Q65" i="10" s="1"/>
  <c r="S65" i="10" s="1"/>
  <c r="U65" i="10" s="1"/>
  <c r="AB65" i="10" s="1"/>
  <c r="AF65" i="10" s="1"/>
  <c r="P64" i="9"/>
  <c r="Q64" i="9" s="1"/>
  <c r="S64" i="9" s="1"/>
  <c r="U64" i="9" s="1"/>
  <c r="AB64" i="9" s="1"/>
  <c r="AF64" i="9" s="1"/>
  <c r="O65" i="9"/>
  <c r="BA97" i="16"/>
  <c r="AX97" i="16"/>
  <c r="AX96" i="10"/>
  <c r="BA96" i="10"/>
  <c r="P97" i="25"/>
  <c r="Q97" i="25" s="1"/>
  <c r="S97" i="25" s="1"/>
  <c r="U97" i="25" s="1"/>
  <c r="AT97" i="25" s="1"/>
  <c r="P46" i="9"/>
  <c r="Q46" i="9" s="1"/>
  <c r="S46" i="9" s="1"/>
  <c r="U46" i="9" s="1"/>
  <c r="AQ46" i="9" s="1"/>
  <c r="AU46" i="9" s="1"/>
  <c r="O47" i="9"/>
  <c r="P80" i="12"/>
  <c r="Q80" i="12" s="1"/>
  <c r="S80" i="12" s="1"/>
  <c r="U80" i="12" s="1"/>
  <c r="AT80" i="12" s="1"/>
  <c r="AX80" i="12" s="1"/>
  <c r="O81" i="12"/>
  <c r="BC3" i="1"/>
  <c r="BD3" i="1" s="1"/>
  <c r="BI3" i="1"/>
  <c r="BJ3" i="1" s="1"/>
  <c r="AC4" i="1"/>
  <c r="AX96" i="26"/>
  <c r="BA96" i="26"/>
  <c r="O33" i="16"/>
  <c r="P111" i="27"/>
  <c r="Q111" i="27" s="1"/>
  <c r="S111" i="27" s="1"/>
  <c r="U111" i="27" s="1"/>
  <c r="AT111" i="27" s="1"/>
  <c r="AX111" i="27" s="1"/>
  <c r="BJ12" i="1"/>
  <c r="BK2" i="1" s="1"/>
  <c r="BL2" i="1" s="1"/>
  <c r="BL12" i="1" s="1"/>
  <c r="P95" i="6"/>
  <c r="Q95" i="6" s="1"/>
  <c r="S95" i="6" s="1"/>
  <c r="U95" i="6" s="1"/>
  <c r="AT95" i="6" s="1"/>
  <c r="P95" i="9"/>
  <c r="Q95" i="9" s="1"/>
  <c r="S95" i="9" s="1"/>
  <c r="U95" i="9" s="1"/>
  <c r="AT95" i="9" s="1"/>
  <c r="P81" i="25"/>
  <c r="Q81" i="25" s="1"/>
  <c r="S81" i="25" s="1"/>
  <c r="U81" i="25" s="1"/>
  <c r="AT81" i="25" s="1"/>
  <c r="AX81" i="25" s="1"/>
  <c r="BA95" i="28"/>
  <c r="AX95" i="28"/>
  <c r="P31" i="10"/>
  <c r="Q31" i="10" s="1"/>
  <c r="S31" i="10" s="1"/>
  <c r="U31" i="10" s="1"/>
  <c r="AQ31" i="10" s="1"/>
  <c r="AU31" i="10" s="1"/>
  <c r="P79" i="27"/>
  <c r="Q79" i="27" s="1"/>
  <c r="S79" i="27" s="1"/>
  <c r="U79" i="27" s="1"/>
  <c r="AT79" i="27" s="1"/>
  <c r="AX79" i="27" s="1"/>
  <c r="AP5" i="1" s="1"/>
  <c r="P67" i="18"/>
  <c r="Q67" i="18" s="1"/>
  <c r="S67" i="18" s="1"/>
  <c r="U67" i="18" s="1"/>
  <c r="AB67" i="18" s="1"/>
  <c r="AF67" i="18" s="1"/>
  <c r="O68" i="18"/>
  <c r="P79" i="17"/>
  <c r="Q79" i="17" s="1"/>
  <c r="S79" i="17" s="1"/>
  <c r="U79" i="17" s="1"/>
  <c r="AT79" i="17" s="1"/>
  <c r="AX79" i="17" s="1"/>
  <c r="O80" i="17"/>
  <c r="P97" i="10"/>
  <c r="Q97" i="10" s="1"/>
  <c r="S97" i="10" s="1"/>
  <c r="U97" i="10" s="1"/>
  <c r="AT97" i="10" s="1"/>
  <c r="O98" i="10"/>
  <c r="P32" i="13"/>
  <c r="Q32" i="13" s="1"/>
  <c r="S32" i="13" s="1"/>
  <c r="U32" i="13" s="1"/>
  <c r="AQ32" i="13" s="1"/>
  <c r="AU32" i="13" s="1"/>
  <c r="AA5" i="1" s="1"/>
  <c r="O33" i="13"/>
  <c r="P51" i="5"/>
  <c r="Q51" i="5" s="1"/>
  <c r="S51" i="5" s="1"/>
  <c r="U51" i="5" s="1"/>
  <c r="AQ51" i="5" s="1"/>
  <c r="AU51" i="5" s="1"/>
  <c r="P63" i="28"/>
  <c r="Q63" i="28" s="1"/>
  <c r="S63" i="28" s="1"/>
  <c r="U63" i="28" s="1"/>
  <c r="AB63" i="28" s="1"/>
  <c r="AF63" i="28" s="1"/>
  <c r="P64" i="19"/>
  <c r="Q64" i="19" s="1"/>
  <c r="S64" i="19" s="1"/>
  <c r="U64" i="19" s="1"/>
  <c r="AB64" i="19" s="1"/>
  <c r="AF64" i="19" s="1"/>
  <c r="P33" i="5"/>
  <c r="Q33" i="5" s="1"/>
  <c r="S33" i="5" s="1"/>
  <c r="U33" i="5" s="1"/>
  <c r="AQ33" i="5" s="1"/>
  <c r="AU33" i="5" s="1"/>
  <c r="P64" i="5"/>
  <c r="Q64" i="5" s="1"/>
  <c r="S64" i="5" s="1"/>
  <c r="U64" i="5" s="1"/>
  <c r="AB64" i="5" s="1"/>
  <c r="AF64" i="5" s="1"/>
  <c r="O50" i="20"/>
  <c r="O81" i="23"/>
  <c r="O64" i="6"/>
  <c r="O81" i="1"/>
  <c r="O34" i="9"/>
  <c r="O68" i="27"/>
  <c r="O33" i="12"/>
  <c r="O63" i="14"/>
  <c r="O48" i="22"/>
  <c r="O81" i="3"/>
  <c r="O96" i="31"/>
  <c r="O48" i="28"/>
  <c r="O81" i="20"/>
  <c r="P32" i="25"/>
  <c r="Q32" i="25" s="1"/>
  <c r="S32" i="25" s="1"/>
  <c r="U32" i="25" s="1"/>
  <c r="AQ32" i="25" s="1"/>
  <c r="AU32" i="25" s="1"/>
  <c r="AN5" i="1" s="1"/>
  <c r="O33" i="25"/>
  <c r="O47" i="4"/>
  <c r="O34" i="14"/>
  <c r="O49" i="30"/>
  <c r="O96" i="11"/>
  <c r="O32" i="21"/>
  <c r="O49" i="27"/>
  <c r="O48" i="14"/>
  <c r="P80" i="13"/>
  <c r="Q80" i="13" s="1"/>
  <c r="S80" i="13" s="1"/>
  <c r="U80" i="13" s="1"/>
  <c r="AT80" i="13" s="1"/>
  <c r="AX80" i="13" s="1"/>
  <c r="P82" i="29"/>
  <c r="Q82" i="29" s="1"/>
  <c r="S82" i="29" s="1"/>
  <c r="U82" i="29" s="1"/>
  <c r="AT82" i="29" s="1"/>
  <c r="AX82" i="29" s="1"/>
  <c r="P32" i="20"/>
  <c r="Q32" i="20" s="1"/>
  <c r="S32" i="20" s="1"/>
  <c r="U32" i="20" s="1"/>
  <c r="AQ32" i="20" s="1"/>
  <c r="AU32" i="20" s="1"/>
  <c r="AI5" i="1" s="1"/>
  <c r="P81" i="4"/>
  <c r="Q81" i="4" s="1"/>
  <c r="S81" i="4" s="1"/>
  <c r="U81" i="4" s="1"/>
  <c r="AT81" i="4" s="1"/>
  <c r="AX81" i="4" s="1"/>
  <c r="P32" i="15"/>
  <c r="Q32" i="15" s="1"/>
  <c r="S32" i="15" s="1"/>
  <c r="U32" i="15" s="1"/>
  <c r="AQ32" i="15" s="1"/>
  <c r="AU32" i="15" s="1"/>
  <c r="P96" i="21"/>
  <c r="Q96" i="21" s="1"/>
  <c r="S96" i="21" s="1"/>
  <c r="U96" i="21" s="1"/>
  <c r="AT96" i="21" s="1"/>
  <c r="P96" i="18"/>
  <c r="Q96" i="18" s="1"/>
  <c r="S96" i="18" s="1"/>
  <c r="U96" i="18" s="1"/>
  <c r="AT96" i="18" s="1"/>
  <c r="P32" i="11"/>
  <c r="Q32" i="11" s="1"/>
  <c r="S32" i="11" s="1"/>
  <c r="U32" i="11" s="1"/>
  <c r="AQ32" i="11" s="1"/>
  <c r="AU32" i="11" s="1"/>
  <c r="O33" i="11"/>
  <c r="P80" i="10"/>
  <c r="Q80" i="10" s="1"/>
  <c r="S80" i="10" s="1"/>
  <c r="U80" i="10" s="1"/>
  <c r="AT80" i="10" s="1"/>
  <c r="AX80" i="10" s="1"/>
  <c r="O81" i="10"/>
  <c r="P48" i="24"/>
  <c r="Q48" i="24" s="1"/>
  <c r="S48" i="24" s="1"/>
  <c r="U48" i="24" s="1"/>
  <c r="AQ48" i="24" s="1"/>
  <c r="AU48" i="24" s="1"/>
  <c r="O49" i="24"/>
  <c r="O68" i="31"/>
  <c r="P96" i="7"/>
  <c r="Q96" i="7" s="1"/>
  <c r="S96" i="7" s="1"/>
  <c r="U96" i="7" s="1"/>
  <c r="AT96" i="7" s="1"/>
  <c r="O63" i="11"/>
  <c r="AX94" i="6"/>
  <c r="BA94" i="6"/>
  <c r="AX94" i="9"/>
  <c r="BA94" i="9"/>
  <c r="P35" i="1"/>
  <c r="Q35" i="1" s="1"/>
  <c r="S35" i="1" s="1"/>
  <c r="U35" i="1" s="1"/>
  <c r="AQ35" i="1" s="1"/>
  <c r="AU35" i="1" s="1"/>
  <c r="O36" i="1"/>
  <c r="P96" i="12"/>
  <c r="Q96" i="12" s="1"/>
  <c r="S96" i="12" s="1"/>
  <c r="U96" i="12" s="1"/>
  <c r="AT96" i="12" s="1"/>
  <c r="O97" i="12"/>
  <c r="P33" i="7"/>
  <c r="Q33" i="7" s="1"/>
  <c r="S33" i="7" s="1"/>
  <c r="U33" i="7" s="1"/>
  <c r="AQ33" i="7" s="1"/>
  <c r="AU33" i="7" s="1"/>
  <c r="P47" i="7"/>
  <c r="Q47" i="7" s="1"/>
  <c r="S47" i="7" s="1"/>
  <c r="U47" i="7" s="1"/>
  <c r="AQ47" i="7" s="1"/>
  <c r="AU47" i="7" s="1"/>
  <c r="U5" i="1" s="1"/>
  <c r="P33" i="18"/>
  <c r="Q33" i="18" s="1"/>
  <c r="S33" i="18" s="1"/>
  <c r="U33" i="18" s="1"/>
  <c r="AQ33" i="18" s="1"/>
  <c r="AU33" i="18" s="1"/>
  <c r="O48" i="29"/>
  <c r="O96" i="3"/>
  <c r="AX95" i="31"/>
  <c r="BA95" i="31"/>
  <c r="P47" i="19"/>
  <c r="Q47" i="19" s="1"/>
  <c r="S47" i="19" s="1"/>
  <c r="U47" i="19" s="1"/>
  <c r="AQ47" i="19" s="1"/>
  <c r="AU47" i="19" s="1"/>
  <c r="P48" i="13"/>
  <c r="Q48" i="13" s="1"/>
  <c r="S48" i="13" s="1"/>
  <c r="U48" i="13" s="1"/>
  <c r="AQ48" i="13" s="1"/>
  <c r="AU48" i="13" s="1"/>
  <c r="O49" i="25"/>
  <c r="P81" i="2"/>
  <c r="Q81" i="2" s="1"/>
  <c r="S81" i="2" s="1"/>
  <c r="U81" i="2" s="1"/>
  <c r="AT81" i="2" s="1"/>
  <c r="AX81" i="2" s="1"/>
  <c r="O82" i="2"/>
  <c r="O49" i="2"/>
  <c r="O81" i="30"/>
  <c r="AX95" i="11"/>
  <c r="BA95" i="11"/>
  <c r="P95" i="17"/>
  <c r="Q95" i="17" s="1"/>
  <c r="S95" i="17" s="1"/>
  <c r="U95" i="17" s="1"/>
  <c r="AT95" i="17" s="1"/>
  <c r="P33" i="22"/>
  <c r="Q33" i="22" s="1"/>
  <c r="S33" i="22" s="1"/>
  <c r="U33" i="22" s="1"/>
  <c r="AQ33" i="22" s="1"/>
  <c r="AU33" i="22" s="1"/>
  <c r="AX95" i="21"/>
  <c r="BA95" i="21"/>
  <c r="P96" i="13"/>
  <c r="Q96" i="13" s="1"/>
  <c r="S96" i="13" s="1"/>
  <c r="U96" i="13" s="1"/>
  <c r="AT96" i="13" s="1"/>
  <c r="O97" i="13"/>
  <c r="O47" i="16"/>
  <c r="O47" i="10"/>
  <c r="P96" i="22"/>
  <c r="Q96" i="22" s="1"/>
  <c r="S96" i="22" s="1"/>
  <c r="U96" i="22" s="1"/>
  <c r="AT96" i="22" s="1"/>
  <c r="O97" i="22"/>
  <c r="P80" i="21"/>
  <c r="Q80" i="21" s="1"/>
  <c r="S80" i="21" s="1"/>
  <c r="U80" i="21" s="1"/>
  <c r="AT80" i="21" s="1"/>
  <c r="AX80" i="21" s="1"/>
  <c r="O81" i="21"/>
  <c r="P94" i="15"/>
  <c r="Q94" i="15" s="1"/>
  <c r="S94" i="15" s="1"/>
  <c r="U94" i="15" s="1"/>
  <c r="AT94" i="15" s="1"/>
  <c r="O95" i="15"/>
  <c r="N68" i="31"/>
  <c r="AX95" i="7"/>
  <c r="BA95" i="7"/>
  <c r="O65" i="29"/>
  <c r="O63" i="26"/>
  <c r="P80" i="7"/>
  <c r="Q80" i="7" s="1"/>
  <c r="S80" i="7" s="1"/>
  <c r="U80" i="7" s="1"/>
  <c r="AT80" i="7" s="1"/>
  <c r="AX80" i="7" s="1"/>
  <c r="P34" i="2"/>
  <c r="Q34" i="2" s="1"/>
  <c r="S34" i="2" s="1"/>
  <c r="U34" i="2" s="1"/>
  <c r="AQ34" i="2" s="1"/>
  <c r="AU34" i="2" s="1"/>
  <c r="N68" i="13"/>
  <c r="P67" i="13"/>
  <c r="Q67" i="13" s="1"/>
  <c r="S67" i="13" s="1"/>
  <c r="U67" i="13" s="1"/>
  <c r="AB67" i="13" s="1"/>
  <c r="AF67" i="13" s="1"/>
  <c r="O68" i="13"/>
  <c r="AX95" i="3"/>
  <c r="BA95" i="3"/>
  <c r="O32" i="4"/>
  <c r="O81" i="14"/>
  <c r="P94" i="19"/>
  <c r="Q94" i="19" s="1"/>
  <c r="S94" i="19" s="1"/>
  <c r="U94" i="19" s="1"/>
  <c r="AT94" i="19" s="1"/>
  <c r="O95" i="19"/>
  <c r="O33" i="29"/>
  <c r="O111" i="30"/>
  <c r="O96" i="28"/>
  <c r="O64" i="12"/>
  <c r="O66" i="15"/>
  <c r="O64" i="2"/>
  <c r="O98" i="4"/>
  <c r="P95" i="1"/>
  <c r="Q95" i="1" s="1"/>
  <c r="S95" i="1" s="1"/>
  <c r="U95" i="1" s="1"/>
  <c r="AT95" i="1" s="1"/>
  <c r="O63" i="17"/>
  <c r="O33" i="19"/>
  <c r="O97" i="14"/>
  <c r="O49" i="3"/>
  <c r="O96" i="8"/>
  <c r="O95" i="24"/>
  <c r="O113" i="28"/>
  <c r="O111" i="29"/>
  <c r="O81" i="15"/>
  <c r="O66" i="24"/>
  <c r="O34" i="28"/>
  <c r="O97" i="27"/>
  <c r="O64" i="22"/>
  <c r="P63" i="4"/>
  <c r="Q63" i="4" s="1"/>
  <c r="S63" i="4" s="1"/>
  <c r="U63" i="4" s="1"/>
  <c r="AB63" i="4" s="1"/>
  <c r="AF63" i="4" s="1"/>
  <c r="O64" i="4"/>
  <c r="O34" i="8"/>
  <c r="AV4" i="1"/>
  <c r="BA4" i="1" s="1"/>
  <c r="AX4" i="1"/>
  <c r="AY4" i="1" s="1"/>
  <c r="O48" i="23"/>
  <c r="O98" i="20"/>
  <c r="P64" i="3"/>
  <c r="Q64" i="3" s="1"/>
  <c r="S64" i="3" s="1"/>
  <c r="U64" i="3" s="1"/>
  <c r="AB64" i="3" s="1"/>
  <c r="AF64" i="3" s="1"/>
  <c r="O33" i="6"/>
  <c r="P112" i="5"/>
  <c r="Q112" i="5" s="1"/>
  <c r="S112" i="5" s="1"/>
  <c r="U112" i="5" s="1"/>
  <c r="AT112" i="5" s="1"/>
  <c r="AX112" i="5" s="1"/>
  <c r="O113" i="5"/>
  <c r="P80" i="9"/>
  <c r="Q80" i="9" s="1"/>
  <c r="S80" i="9" s="1"/>
  <c r="U80" i="9" s="1"/>
  <c r="AT80" i="9" s="1"/>
  <c r="AX80" i="9" s="1"/>
  <c r="O81" i="9"/>
  <c r="O79" i="16"/>
  <c r="O65" i="30"/>
  <c r="O81" i="22"/>
  <c r="O33" i="23"/>
  <c r="O80" i="26"/>
  <c r="O63" i="21"/>
  <c r="BE3" i="1" l="1"/>
  <c r="BF3" i="1" s="1"/>
  <c r="P97" i="22"/>
  <c r="Q97" i="22" s="1"/>
  <c r="S97" i="22" s="1"/>
  <c r="U97" i="22" s="1"/>
  <c r="AT97" i="22" s="1"/>
  <c r="O98" i="22"/>
  <c r="P48" i="29"/>
  <c r="Q48" i="29" s="1"/>
  <c r="S48" i="29" s="1"/>
  <c r="U48" i="29" s="1"/>
  <c r="AQ48" i="29" s="1"/>
  <c r="AU48" i="29" s="1"/>
  <c r="P80" i="26"/>
  <c r="Q80" i="26" s="1"/>
  <c r="S80" i="26" s="1"/>
  <c r="U80" i="26" s="1"/>
  <c r="AT80" i="26" s="1"/>
  <c r="AX80" i="26" s="1"/>
  <c r="O81" i="26"/>
  <c r="P64" i="4"/>
  <c r="Q64" i="4" s="1"/>
  <c r="S64" i="4" s="1"/>
  <c r="U64" i="4" s="1"/>
  <c r="AB64" i="4" s="1"/>
  <c r="AF64" i="4" s="1"/>
  <c r="O65" i="4"/>
  <c r="P95" i="19"/>
  <c r="Q95" i="19" s="1"/>
  <c r="S95" i="19" s="1"/>
  <c r="U95" i="19" s="1"/>
  <c r="AT95" i="19" s="1"/>
  <c r="BA96" i="7"/>
  <c r="AX96" i="7"/>
  <c r="P33" i="11"/>
  <c r="Q33" i="11" s="1"/>
  <c r="S33" i="11" s="1"/>
  <c r="U33" i="11" s="1"/>
  <c r="AQ33" i="11" s="1"/>
  <c r="AU33" i="11" s="1"/>
  <c r="O34" i="11"/>
  <c r="P49" i="27"/>
  <c r="Q49" i="27" s="1"/>
  <c r="S49" i="27" s="1"/>
  <c r="U49" i="27" s="1"/>
  <c r="AQ49" i="27" s="1"/>
  <c r="AU49" i="27" s="1"/>
  <c r="P64" i="6"/>
  <c r="Q64" i="6" s="1"/>
  <c r="S64" i="6" s="1"/>
  <c r="U64" i="6" s="1"/>
  <c r="AB64" i="6" s="1"/>
  <c r="AF64" i="6" s="1"/>
  <c r="P33" i="13"/>
  <c r="Q33" i="13" s="1"/>
  <c r="S33" i="13" s="1"/>
  <c r="U33" i="13" s="1"/>
  <c r="AQ33" i="13" s="1"/>
  <c r="AU33" i="13" s="1"/>
  <c r="O34" i="13"/>
  <c r="BA95" i="9"/>
  <c r="AX95" i="9"/>
  <c r="P98" i="20"/>
  <c r="Q98" i="20" s="1"/>
  <c r="S98" i="20" s="1"/>
  <c r="U98" i="20" s="1"/>
  <c r="AT98" i="20" s="1"/>
  <c r="P81" i="22"/>
  <c r="Q81" i="22" s="1"/>
  <c r="S81" i="22" s="1"/>
  <c r="U81" i="22" s="1"/>
  <c r="AT81" i="22" s="1"/>
  <c r="AX81" i="22" s="1"/>
  <c r="O82" i="22"/>
  <c r="P48" i="23"/>
  <c r="Q48" i="23" s="1"/>
  <c r="S48" i="23" s="1"/>
  <c r="U48" i="23" s="1"/>
  <c r="AQ48" i="23" s="1"/>
  <c r="AU48" i="23" s="1"/>
  <c r="P64" i="22"/>
  <c r="Q64" i="22" s="1"/>
  <c r="S64" i="22" s="1"/>
  <c r="U64" i="22" s="1"/>
  <c r="AB64" i="22" s="1"/>
  <c r="AF64" i="22" s="1"/>
  <c r="P63" i="17"/>
  <c r="Q63" i="17" s="1"/>
  <c r="S63" i="17" s="1"/>
  <c r="U63" i="17" s="1"/>
  <c r="AB63" i="17" s="1"/>
  <c r="AF63" i="17" s="1"/>
  <c r="O64" i="17"/>
  <c r="P64" i="12"/>
  <c r="Q64" i="12" s="1"/>
  <c r="S64" i="12" s="1"/>
  <c r="U64" i="12" s="1"/>
  <c r="AB64" i="12" s="1"/>
  <c r="AF64" i="12" s="1"/>
  <c r="P65" i="29"/>
  <c r="Q65" i="29" s="1"/>
  <c r="S65" i="29" s="1"/>
  <c r="U65" i="29" s="1"/>
  <c r="AB65" i="29" s="1"/>
  <c r="AF65" i="29" s="1"/>
  <c r="P81" i="21"/>
  <c r="Q81" i="21" s="1"/>
  <c r="S81" i="21" s="1"/>
  <c r="U81" i="21" s="1"/>
  <c r="AT81" i="21" s="1"/>
  <c r="AX81" i="21" s="1"/>
  <c r="O82" i="21"/>
  <c r="P97" i="13"/>
  <c r="Q97" i="13" s="1"/>
  <c r="S97" i="13" s="1"/>
  <c r="U97" i="13" s="1"/>
  <c r="AT97" i="13" s="1"/>
  <c r="N37" i="1"/>
  <c r="P36" i="1"/>
  <c r="Q36" i="1" s="1"/>
  <c r="S36" i="1" s="1"/>
  <c r="U36" i="1" s="1"/>
  <c r="AQ36" i="1" s="1"/>
  <c r="AU36" i="1" s="1"/>
  <c r="O37" i="1"/>
  <c r="P65" i="30"/>
  <c r="Q65" i="30" s="1"/>
  <c r="S65" i="30" s="1"/>
  <c r="U65" i="30" s="1"/>
  <c r="AB65" i="30" s="1"/>
  <c r="AF65" i="30" s="1"/>
  <c r="O66" i="30"/>
  <c r="BC4" i="1"/>
  <c r="BD4" i="1" s="1"/>
  <c r="BE4" i="1" s="1"/>
  <c r="BF4" i="1" s="1"/>
  <c r="BI4" i="1"/>
  <c r="BJ4" i="1" s="1"/>
  <c r="BK4" i="1" s="1"/>
  <c r="BL4" i="1" s="1"/>
  <c r="P97" i="27"/>
  <c r="Q97" i="27" s="1"/>
  <c r="S97" i="27" s="1"/>
  <c r="U97" i="27" s="1"/>
  <c r="AT97" i="27" s="1"/>
  <c r="O98" i="27"/>
  <c r="P95" i="24"/>
  <c r="Q95" i="24" s="1"/>
  <c r="S95" i="24" s="1"/>
  <c r="U95" i="24" s="1"/>
  <c r="AT95" i="24" s="1"/>
  <c r="O96" i="24"/>
  <c r="O96" i="1"/>
  <c r="P96" i="28"/>
  <c r="Q96" i="28" s="1"/>
  <c r="S96" i="28" s="1"/>
  <c r="U96" i="28" s="1"/>
  <c r="AT96" i="28" s="1"/>
  <c r="P32" i="4"/>
  <c r="Q32" i="4" s="1"/>
  <c r="S32" i="4" s="1"/>
  <c r="U32" i="4" s="1"/>
  <c r="AQ32" i="4" s="1"/>
  <c r="AU32" i="4" s="1"/>
  <c r="O33" i="4"/>
  <c r="O35" i="2"/>
  <c r="AX96" i="13"/>
  <c r="BA96" i="13"/>
  <c r="O96" i="17"/>
  <c r="P49" i="2"/>
  <c r="Q49" i="2" s="1"/>
  <c r="S49" i="2" s="1"/>
  <c r="U49" i="2" s="1"/>
  <c r="AQ49" i="2" s="1"/>
  <c r="AU49" i="2" s="1"/>
  <c r="O50" i="2"/>
  <c r="O48" i="19"/>
  <c r="P96" i="3"/>
  <c r="Q96" i="3" s="1"/>
  <c r="S96" i="3" s="1"/>
  <c r="U96" i="3" s="1"/>
  <c r="AT96" i="3" s="1"/>
  <c r="O97" i="3"/>
  <c r="O34" i="7"/>
  <c r="P63" i="11"/>
  <c r="Q63" i="11" s="1"/>
  <c r="S63" i="11" s="1"/>
  <c r="U63" i="11" s="1"/>
  <c r="AB63" i="11" s="1"/>
  <c r="AF63" i="11" s="1"/>
  <c r="O64" i="11"/>
  <c r="O97" i="18"/>
  <c r="O82" i="4"/>
  <c r="O81" i="13"/>
  <c r="P49" i="30"/>
  <c r="Q49" i="30" s="1"/>
  <c r="S49" i="30" s="1"/>
  <c r="U49" i="30" s="1"/>
  <c r="AQ49" i="30" s="1"/>
  <c r="AU49" i="30" s="1"/>
  <c r="O50" i="30"/>
  <c r="P48" i="28"/>
  <c r="Q48" i="28" s="1"/>
  <c r="S48" i="28" s="1"/>
  <c r="U48" i="28" s="1"/>
  <c r="AQ48" i="28" s="1"/>
  <c r="AU48" i="28" s="1"/>
  <c r="P68" i="27"/>
  <c r="Q68" i="27" s="1"/>
  <c r="S68" i="27" s="1"/>
  <c r="U68" i="27" s="1"/>
  <c r="AB68" i="27" s="1"/>
  <c r="AF68" i="27" s="1"/>
  <c r="P50" i="20"/>
  <c r="Q50" i="20" s="1"/>
  <c r="S50" i="20" s="1"/>
  <c r="U50" i="20" s="1"/>
  <c r="AQ50" i="20" s="1"/>
  <c r="AU50" i="20" s="1"/>
  <c r="O51" i="20"/>
  <c r="O34" i="5"/>
  <c r="AX97" i="10"/>
  <c r="BA97" i="10"/>
  <c r="O80" i="27"/>
  <c r="O82" i="25"/>
  <c r="O98" i="25"/>
  <c r="O82" i="6"/>
  <c r="O33" i="17"/>
  <c r="O95" i="23"/>
  <c r="O96" i="2"/>
  <c r="O99" i="16"/>
  <c r="O36" i="26"/>
  <c r="O35" i="24"/>
  <c r="O35" i="30"/>
  <c r="P47" i="17"/>
  <c r="Q47" i="17" s="1"/>
  <c r="S47" i="17" s="1"/>
  <c r="U47" i="17" s="1"/>
  <c r="AQ47" i="17" s="1"/>
  <c r="AU47" i="17" s="1"/>
  <c r="O48" i="17"/>
  <c r="O49" i="12"/>
  <c r="BA95" i="30"/>
  <c r="AX95" i="30"/>
  <c r="P96" i="8"/>
  <c r="Q96" i="8" s="1"/>
  <c r="S96" i="8" s="1"/>
  <c r="U96" i="8" s="1"/>
  <c r="AT96" i="8" s="1"/>
  <c r="BA96" i="18"/>
  <c r="AX96" i="18"/>
  <c r="P96" i="31"/>
  <c r="Q96" i="31" s="1"/>
  <c r="S96" i="31" s="1"/>
  <c r="U96" i="31" s="1"/>
  <c r="AT96" i="31" s="1"/>
  <c r="P81" i="12"/>
  <c r="Q81" i="12" s="1"/>
  <c r="S81" i="12" s="1"/>
  <c r="U81" i="12" s="1"/>
  <c r="AT81" i="12" s="1"/>
  <c r="AX81" i="12" s="1"/>
  <c r="BA97" i="25"/>
  <c r="AX97" i="25"/>
  <c r="P65" i="9"/>
  <c r="Q65" i="9" s="1"/>
  <c r="S65" i="9" s="1"/>
  <c r="U65" i="9" s="1"/>
  <c r="AB65" i="9" s="1"/>
  <c r="AF65" i="9" s="1"/>
  <c r="AX94" i="23"/>
  <c r="BA94" i="23"/>
  <c r="AX95" i="2"/>
  <c r="BA95" i="2"/>
  <c r="BA98" i="16"/>
  <c r="AX98" i="16"/>
  <c r="P80" i="24"/>
  <c r="Q80" i="24" s="1"/>
  <c r="S80" i="24" s="1"/>
  <c r="U80" i="24" s="1"/>
  <c r="AT80" i="24" s="1"/>
  <c r="AX80" i="24" s="1"/>
  <c r="P66" i="23"/>
  <c r="Q66" i="23" s="1"/>
  <c r="S66" i="23" s="1"/>
  <c r="U66" i="23" s="1"/>
  <c r="AB66" i="23" s="1"/>
  <c r="AF66" i="23" s="1"/>
  <c r="P63" i="21"/>
  <c r="Q63" i="21" s="1"/>
  <c r="S63" i="21" s="1"/>
  <c r="U63" i="21" s="1"/>
  <c r="AB63" i="21" s="1"/>
  <c r="AF63" i="21" s="1"/>
  <c r="O64" i="21"/>
  <c r="P79" i="16"/>
  <c r="Q79" i="16" s="1"/>
  <c r="S79" i="16" s="1"/>
  <c r="U79" i="16" s="1"/>
  <c r="AT79" i="16" s="1"/>
  <c r="AX79" i="16" s="1"/>
  <c r="O65" i="3"/>
  <c r="P34" i="8"/>
  <c r="Q34" i="8" s="1"/>
  <c r="S34" i="8" s="1"/>
  <c r="U34" i="8" s="1"/>
  <c r="AQ34" i="8" s="1"/>
  <c r="AU34" i="8" s="1"/>
  <c r="O35" i="8"/>
  <c r="P66" i="24"/>
  <c r="Q66" i="24" s="1"/>
  <c r="S66" i="24" s="1"/>
  <c r="U66" i="24" s="1"/>
  <c r="AB66" i="24" s="1"/>
  <c r="AF66" i="24" s="1"/>
  <c r="O67" i="24"/>
  <c r="P49" i="3"/>
  <c r="Q49" i="3" s="1"/>
  <c r="S49" i="3" s="1"/>
  <c r="U49" i="3" s="1"/>
  <c r="AQ49" i="3" s="1"/>
  <c r="AU49" i="3" s="1"/>
  <c r="O50" i="3"/>
  <c r="P98" i="4"/>
  <c r="Q98" i="4" s="1"/>
  <c r="S98" i="4" s="1"/>
  <c r="U98" i="4" s="1"/>
  <c r="AT98" i="4" s="1"/>
  <c r="O99" i="4"/>
  <c r="P33" i="29"/>
  <c r="Q33" i="29" s="1"/>
  <c r="S33" i="29" s="1"/>
  <c r="U33" i="29" s="1"/>
  <c r="AQ33" i="29" s="1"/>
  <c r="AU33" i="29" s="1"/>
  <c r="AR6" i="1" s="1"/>
  <c r="O34" i="29"/>
  <c r="Q5" i="1"/>
  <c r="O81" i="7"/>
  <c r="AX96" i="22"/>
  <c r="BA96" i="22"/>
  <c r="O34" i="18"/>
  <c r="O97" i="7"/>
  <c r="O97" i="21"/>
  <c r="O33" i="20"/>
  <c r="P48" i="14"/>
  <c r="Q48" i="14" s="1"/>
  <c r="S48" i="14" s="1"/>
  <c r="U48" i="14" s="1"/>
  <c r="AQ48" i="14" s="1"/>
  <c r="AU48" i="14" s="1"/>
  <c r="O49" i="14"/>
  <c r="P47" i="4"/>
  <c r="Q47" i="4" s="1"/>
  <c r="S47" i="4" s="1"/>
  <c r="U47" i="4" s="1"/>
  <c r="AQ47" i="4" s="1"/>
  <c r="AU47" i="4" s="1"/>
  <c r="O48" i="4"/>
  <c r="P81" i="3"/>
  <c r="Q81" i="3" s="1"/>
  <c r="S81" i="3" s="1"/>
  <c r="U81" i="3" s="1"/>
  <c r="AT81" i="3" s="1"/>
  <c r="AX81" i="3" s="1"/>
  <c r="O82" i="3"/>
  <c r="P81" i="1"/>
  <c r="Q81" i="1" s="1"/>
  <c r="S81" i="1" s="1"/>
  <c r="U81" i="1" s="1"/>
  <c r="AT81" i="1" s="1"/>
  <c r="BC81" i="1" s="1"/>
  <c r="O82" i="1"/>
  <c r="O65" i="19"/>
  <c r="N52" i="5"/>
  <c r="O52" i="5" s="1"/>
  <c r="O32" i="10"/>
  <c r="O96" i="9"/>
  <c r="O112" i="27"/>
  <c r="O65" i="7"/>
  <c r="O65" i="20"/>
  <c r="O98" i="26"/>
  <c r="O65" i="16"/>
  <c r="O65" i="25"/>
  <c r="O35" i="27"/>
  <c r="O99" i="29"/>
  <c r="O83" i="18"/>
  <c r="P47" i="31"/>
  <c r="Q47" i="31" s="1"/>
  <c r="S47" i="31" s="1"/>
  <c r="U47" i="31" s="1"/>
  <c r="AQ47" i="31" s="1"/>
  <c r="AU47" i="31" s="1"/>
  <c r="AH5" i="1" s="1"/>
  <c r="P33" i="6"/>
  <c r="Q33" i="6" s="1"/>
  <c r="S33" i="6" s="1"/>
  <c r="U33" i="6" s="1"/>
  <c r="AQ33" i="6" s="1"/>
  <c r="AU33" i="6" s="1"/>
  <c r="P34" i="28"/>
  <c r="Q34" i="28" s="1"/>
  <c r="S34" i="28" s="1"/>
  <c r="U34" i="28" s="1"/>
  <c r="AQ34" i="28" s="1"/>
  <c r="AU34" i="28" s="1"/>
  <c r="O35" i="28"/>
  <c r="P111" i="30"/>
  <c r="Q111" i="30" s="1"/>
  <c r="S111" i="30" s="1"/>
  <c r="U111" i="30" s="1"/>
  <c r="AT111" i="30" s="1"/>
  <c r="AX111" i="30" s="1"/>
  <c r="P82" i="2"/>
  <c r="Q82" i="2" s="1"/>
  <c r="S82" i="2" s="1"/>
  <c r="U82" i="2" s="1"/>
  <c r="AT82" i="2" s="1"/>
  <c r="AX82" i="2" s="1"/>
  <c r="P34" i="14"/>
  <c r="Q34" i="14" s="1"/>
  <c r="S34" i="14" s="1"/>
  <c r="U34" i="14" s="1"/>
  <c r="AQ34" i="14" s="1"/>
  <c r="AU34" i="14" s="1"/>
  <c r="O35" i="14"/>
  <c r="P80" i="17"/>
  <c r="Q80" i="17" s="1"/>
  <c r="S80" i="17" s="1"/>
  <c r="U80" i="17" s="1"/>
  <c r="AT80" i="17" s="1"/>
  <c r="AX80" i="17" s="1"/>
  <c r="P97" i="14"/>
  <c r="Q97" i="14" s="1"/>
  <c r="S97" i="14" s="1"/>
  <c r="U97" i="14" s="1"/>
  <c r="AT97" i="14" s="1"/>
  <c r="BK3" i="1"/>
  <c r="BL3" i="1" s="1"/>
  <c r="P47" i="9"/>
  <c r="Q47" i="9" s="1"/>
  <c r="S47" i="9" s="1"/>
  <c r="U47" i="9" s="1"/>
  <c r="AQ47" i="9" s="1"/>
  <c r="AU47" i="9" s="1"/>
  <c r="W5" i="1" s="1"/>
  <c r="O48" i="9"/>
  <c r="BA97" i="26"/>
  <c r="AX97" i="26"/>
  <c r="AX98" i="29"/>
  <c r="BA98" i="29"/>
  <c r="P35" i="3"/>
  <c r="Q35" i="3" s="1"/>
  <c r="S35" i="3" s="1"/>
  <c r="U35" i="3" s="1"/>
  <c r="AQ35" i="3" s="1"/>
  <c r="AU35" i="3" s="1"/>
  <c r="P79" i="11"/>
  <c r="Q79" i="11" s="1"/>
  <c r="S79" i="11" s="1"/>
  <c r="U79" i="11" s="1"/>
  <c r="AT79" i="11" s="1"/>
  <c r="AX79" i="11" s="1"/>
  <c r="P96" i="5"/>
  <c r="Q96" i="5" s="1"/>
  <c r="S96" i="5" s="1"/>
  <c r="U96" i="5" s="1"/>
  <c r="AT96" i="5" s="1"/>
  <c r="O97" i="5"/>
  <c r="P48" i="26"/>
  <c r="Q48" i="26" s="1"/>
  <c r="S48" i="26" s="1"/>
  <c r="U48" i="26" s="1"/>
  <c r="AQ48" i="26" s="1"/>
  <c r="AU48" i="26" s="1"/>
  <c r="N52" i="6"/>
  <c r="P51" i="6"/>
  <c r="Q51" i="6" s="1"/>
  <c r="S51" i="6" s="1"/>
  <c r="U51" i="6" s="1"/>
  <c r="AQ51" i="6" s="1"/>
  <c r="AU51" i="6" s="1"/>
  <c r="O52" i="6"/>
  <c r="P63" i="8"/>
  <c r="Q63" i="8" s="1"/>
  <c r="S63" i="8" s="1"/>
  <c r="U63" i="8" s="1"/>
  <c r="AB63" i="8" s="1"/>
  <c r="AF63" i="8" s="1"/>
  <c r="V5" i="1" s="1"/>
  <c r="O64" i="8"/>
  <c r="BC95" i="1"/>
  <c r="BF95" i="1"/>
  <c r="AX95" i="17"/>
  <c r="BA95" i="17"/>
  <c r="AE5" i="1" s="1"/>
  <c r="P34" i="9"/>
  <c r="Q34" i="9" s="1"/>
  <c r="S34" i="9" s="1"/>
  <c r="U34" i="9" s="1"/>
  <c r="AQ34" i="9" s="1"/>
  <c r="AU34" i="9" s="1"/>
  <c r="O35" i="9"/>
  <c r="P81" i="9"/>
  <c r="Q81" i="9" s="1"/>
  <c r="S81" i="9" s="1"/>
  <c r="U81" i="9" s="1"/>
  <c r="AT81" i="9" s="1"/>
  <c r="AX81" i="9" s="1"/>
  <c r="O82" i="9"/>
  <c r="P81" i="15"/>
  <c r="Q81" i="15" s="1"/>
  <c r="S81" i="15" s="1"/>
  <c r="U81" i="15" s="1"/>
  <c r="AT81" i="15" s="1"/>
  <c r="AX81" i="15" s="1"/>
  <c r="O82" i="15"/>
  <c r="P64" i="2"/>
  <c r="Q64" i="2" s="1"/>
  <c r="S64" i="2" s="1"/>
  <c r="U64" i="2" s="1"/>
  <c r="AB64" i="2" s="1"/>
  <c r="AF64" i="2" s="1"/>
  <c r="O65" i="2"/>
  <c r="P68" i="13"/>
  <c r="Q68" i="13" s="1"/>
  <c r="S68" i="13" s="1"/>
  <c r="U68" i="13" s="1"/>
  <c r="AB68" i="13" s="1"/>
  <c r="AF68" i="13" s="1"/>
  <c r="O69" i="13"/>
  <c r="P69" i="13" s="1"/>
  <c r="Q69" i="13" s="1"/>
  <c r="S69" i="13" s="1"/>
  <c r="U69" i="13" s="1"/>
  <c r="AB69" i="13" s="1"/>
  <c r="AF69" i="13" s="1"/>
  <c r="AG69" i="13" s="1"/>
  <c r="P95" i="15"/>
  <c r="Q95" i="15" s="1"/>
  <c r="S95" i="15" s="1"/>
  <c r="U95" i="15" s="1"/>
  <c r="AT95" i="15" s="1"/>
  <c r="O96" i="15"/>
  <c r="P49" i="25"/>
  <c r="Q49" i="25" s="1"/>
  <c r="S49" i="25" s="1"/>
  <c r="U49" i="25" s="1"/>
  <c r="AQ49" i="25" s="1"/>
  <c r="AU49" i="25" s="1"/>
  <c r="O50" i="25"/>
  <c r="P48" i="22"/>
  <c r="Q48" i="22" s="1"/>
  <c r="S48" i="22" s="1"/>
  <c r="U48" i="22" s="1"/>
  <c r="AQ48" i="22" s="1"/>
  <c r="AU48" i="22" s="1"/>
  <c r="O49" i="22"/>
  <c r="P111" i="29"/>
  <c r="Q111" i="29" s="1"/>
  <c r="S111" i="29" s="1"/>
  <c r="U111" i="29" s="1"/>
  <c r="AT111" i="29" s="1"/>
  <c r="AX111" i="29" s="1"/>
  <c r="O112" i="29"/>
  <c r="P33" i="19"/>
  <c r="Q33" i="19" s="1"/>
  <c r="S33" i="19" s="1"/>
  <c r="U33" i="19" s="1"/>
  <c r="AQ33" i="19" s="1"/>
  <c r="AU33" i="19" s="1"/>
  <c r="O34" i="19"/>
  <c r="P66" i="15"/>
  <c r="Q66" i="15" s="1"/>
  <c r="S66" i="15" s="1"/>
  <c r="U66" i="15" s="1"/>
  <c r="AB66" i="15" s="1"/>
  <c r="AF66" i="15" s="1"/>
  <c r="O67" i="15"/>
  <c r="BA94" i="19"/>
  <c r="AX94" i="19"/>
  <c r="P63" i="26"/>
  <c r="Q63" i="26" s="1"/>
  <c r="S63" i="26" s="1"/>
  <c r="U63" i="26" s="1"/>
  <c r="AB63" i="26" s="1"/>
  <c r="AF63" i="26" s="1"/>
  <c r="O64" i="26"/>
  <c r="AX94" i="15"/>
  <c r="BA94" i="15"/>
  <c r="P47" i="16"/>
  <c r="Q47" i="16" s="1"/>
  <c r="S47" i="16" s="1"/>
  <c r="U47" i="16" s="1"/>
  <c r="AQ47" i="16" s="1"/>
  <c r="AU47" i="16" s="1"/>
  <c r="O48" i="16"/>
  <c r="O34" i="22"/>
  <c r="O49" i="13"/>
  <c r="O48" i="7"/>
  <c r="BA96" i="12"/>
  <c r="AX96" i="12"/>
  <c r="P68" i="31"/>
  <c r="Q68" i="31" s="1"/>
  <c r="S68" i="31" s="1"/>
  <c r="U68" i="31" s="1"/>
  <c r="AB68" i="31" s="1"/>
  <c r="AF68" i="31" s="1"/>
  <c r="O69" i="31"/>
  <c r="P69" i="31" s="1"/>
  <c r="Q69" i="31" s="1"/>
  <c r="S69" i="31" s="1"/>
  <c r="U69" i="31" s="1"/>
  <c r="AB69" i="31" s="1"/>
  <c r="AF69" i="31" s="1"/>
  <c r="AG69" i="31" s="1"/>
  <c r="Y5" i="1"/>
  <c r="O33" i="15"/>
  <c r="O83" i="29"/>
  <c r="P32" i="21"/>
  <c r="Q32" i="21" s="1"/>
  <c r="S32" i="21" s="1"/>
  <c r="U32" i="21" s="1"/>
  <c r="AQ32" i="21" s="1"/>
  <c r="AU32" i="21" s="1"/>
  <c r="O33" i="21"/>
  <c r="P63" i="14"/>
  <c r="Q63" i="14" s="1"/>
  <c r="S63" i="14" s="1"/>
  <c r="U63" i="14" s="1"/>
  <c r="AB63" i="14" s="1"/>
  <c r="AF63" i="14" s="1"/>
  <c r="AB5" i="1" s="1"/>
  <c r="O64" i="14"/>
  <c r="P81" i="23"/>
  <c r="Q81" i="23" s="1"/>
  <c r="S81" i="23" s="1"/>
  <c r="U81" i="23" s="1"/>
  <c r="AT81" i="23" s="1"/>
  <c r="AX81" i="23" s="1"/>
  <c r="O82" i="23"/>
  <c r="O65" i="5"/>
  <c r="O64" i="28"/>
  <c r="O96" i="6"/>
  <c r="P33" i="16"/>
  <c r="Q33" i="16" s="1"/>
  <c r="S33" i="16" s="1"/>
  <c r="U33" i="16" s="1"/>
  <c r="AQ33" i="16" s="1"/>
  <c r="AU33" i="16" s="1"/>
  <c r="O66" i="10"/>
  <c r="O48" i="1"/>
  <c r="O82" i="5"/>
  <c r="O66" i="1"/>
  <c r="O82" i="31"/>
  <c r="P33" i="31"/>
  <c r="Q33" i="31" s="1"/>
  <c r="S33" i="31" s="1"/>
  <c r="U33" i="31" s="1"/>
  <c r="AQ33" i="31" s="1"/>
  <c r="AU33" i="31" s="1"/>
  <c r="O34" i="31"/>
  <c r="P81" i="19"/>
  <c r="Q81" i="19" s="1"/>
  <c r="S81" i="19" s="1"/>
  <c r="U81" i="19" s="1"/>
  <c r="AT81" i="19" s="1"/>
  <c r="AX81" i="19" s="1"/>
  <c r="O82" i="19"/>
  <c r="P48" i="11"/>
  <c r="Q48" i="11" s="1"/>
  <c r="S48" i="11" s="1"/>
  <c r="U48" i="11" s="1"/>
  <c r="AQ48" i="11" s="1"/>
  <c r="AU48" i="11" s="1"/>
  <c r="O49" i="11"/>
  <c r="P81" i="8"/>
  <c r="Q81" i="8" s="1"/>
  <c r="S81" i="8" s="1"/>
  <c r="U81" i="8" s="1"/>
  <c r="AT81" i="8" s="1"/>
  <c r="AX81" i="8" s="1"/>
  <c r="P79" i="28"/>
  <c r="Q79" i="28" s="1"/>
  <c r="S79" i="28" s="1"/>
  <c r="U79" i="28" s="1"/>
  <c r="AT79" i="28" s="1"/>
  <c r="AX79" i="28" s="1"/>
  <c r="O80" i="28"/>
  <c r="AX95" i="5"/>
  <c r="S5" i="1" s="1"/>
  <c r="BA95" i="5"/>
  <c r="P50" i="21"/>
  <c r="Q50" i="21" s="1"/>
  <c r="S50" i="21" s="1"/>
  <c r="U50" i="21" s="1"/>
  <c r="AQ50" i="21" s="1"/>
  <c r="AU50" i="21" s="1"/>
  <c r="P48" i="18"/>
  <c r="Q48" i="18" s="1"/>
  <c r="S48" i="18" s="1"/>
  <c r="U48" i="18" s="1"/>
  <c r="AQ48" i="18" s="1"/>
  <c r="AU48" i="18" s="1"/>
  <c r="O49" i="18"/>
  <c r="P81" i="10"/>
  <c r="Q81" i="10" s="1"/>
  <c r="S81" i="10" s="1"/>
  <c r="U81" i="10" s="1"/>
  <c r="AT81" i="10" s="1"/>
  <c r="AX81" i="10" s="1"/>
  <c r="P47" i="10"/>
  <c r="Q47" i="10" s="1"/>
  <c r="S47" i="10" s="1"/>
  <c r="U47" i="10" s="1"/>
  <c r="AQ47" i="10" s="1"/>
  <c r="AU47" i="10" s="1"/>
  <c r="O48" i="10"/>
  <c r="P97" i="12"/>
  <c r="Q97" i="12" s="1"/>
  <c r="S97" i="12" s="1"/>
  <c r="U97" i="12" s="1"/>
  <c r="AT97" i="12" s="1"/>
  <c r="BA96" i="21"/>
  <c r="AX96" i="21"/>
  <c r="P33" i="25"/>
  <c r="Q33" i="25" s="1"/>
  <c r="S33" i="25" s="1"/>
  <c r="U33" i="25" s="1"/>
  <c r="AQ33" i="25" s="1"/>
  <c r="AU33" i="25" s="1"/>
  <c r="AN6" i="1" s="1"/>
  <c r="O34" i="25"/>
  <c r="P68" i="18"/>
  <c r="Q68" i="18" s="1"/>
  <c r="S68" i="18" s="1"/>
  <c r="U68" i="18" s="1"/>
  <c r="AB68" i="18" s="1"/>
  <c r="AF68" i="18" s="1"/>
  <c r="P33" i="23"/>
  <c r="Q33" i="23" s="1"/>
  <c r="S33" i="23" s="1"/>
  <c r="U33" i="23" s="1"/>
  <c r="AQ33" i="23" s="1"/>
  <c r="AU33" i="23" s="1"/>
  <c r="O34" i="23"/>
  <c r="P113" i="5"/>
  <c r="Q113" i="5" s="1"/>
  <c r="S113" i="5" s="1"/>
  <c r="U113" i="5" s="1"/>
  <c r="AT113" i="5" s="1"/>
  <c r="AX113" i="5" s="1"/>
  <c r="O114" i="5"/>
  <c r="P113" i="28"/>
  <c r="Q113" i="28" s="1"/>
  <c r="S113" i="28" s="1"/>
  <c r="U113" i="28" s="1"/>
  <c r="AT113" i="28" s="1"/>
  <c r="AX113" i="28" s="1"/>
  <c r="O114" i="28"/>
  <c r="P81" i="14"/>
  <c r="Q81" i="14" s="1"/>
  <c r="S81" i="14" s="1"/>
  <c r="U81" i="14" s="1"/>
  <c r="AT81" i="14" s="1"/>
  <c r="AX81" i="14" s="1"/>
  <c r="O82" i="14"/>
  <c r="AK6" i="1"/>
  <c r="P81" i="30"/>
  <c r="Q81" i="30" s="1"/>
  <c r="S81" i="30" s="1"/>
  <c r="U81" i="30" s="1"/>
  <c r="AT81" i="30" s="1"/>
  <c r="AX81" i="30" s="1"/>
  <c r="P49" i="24"/>
  <c r="Q49" i="24" s="1"/>
  <c r="S49" i="24" s="1"/>
  <c r="U49" i="24" s="1"/>
  <c r="AQ49" i="24" s="1"/>
  <c r="AU49" i="24" s="1"/>
  <c r="P96" i="11"/>
  <c r="Q96" i="11" s="1"/>
  <c r="S96" i="11" s="1"/>
  <c r="U96" i="11" s="1"/>
  <c r="AT96" i="11" s="1"/>
  <c r="O97" i="11"/>
  <c r="P81" i="20"/>
  <c r="Q81" i="20" s="1"/>
  <c r="S81" i="20" s="1"/>
  <c r="U81" i="20" s="1"/>
  <c r="AT81" i="20" s="1"/>
  <c r="AX81" i="20" s="1"/>
  <c r="O82" i="20"/>
  <c r="P33" i="12"/>
  <c r="Q33" i="12" s="1"/>
  <c r="S33" i="12" s="1"/>
  <c r="U33" i="12" s="1"/>
  <c r="AQ33" i="12" s="1"/>
  <c r="AU33" i="12" s="1"/>
  <c r="O34" i="12"/>
  <c r="AQ5" i="1"/>
  <c r="P98" i="10"/>
  <c r="Q98" i="10" s="1"/>
  <c r="S98" i="10" s="1"/>
  <c r="U98" i="10" s="1"/>
  <c r="AT98" i="10" s="1"/>
  <c r="AX95" i="6"/>
  <c r="T5" i="1" s="1"/>
  <c r="BA95" i="6"/>
  <c r="O5" i="1"/>
  <c r="AT5" i="1" s="1"/>
  <c r="AU5" i="1" s="1"/>
  <c r="P47" i="15"/>
  <c r="Q47" i="15" s="1"/>
  <c r="S47" i="15" s="1"/>
  <c r="U47" i="15" s="1"/>
  <c r="AQ47" i="15" s="1"/>
  <c r="AU47" i="15" s="1"/>
  <c r="O96" i="30"/>
  <c r="O49" i="8"/>
  <c r="P52" i="5" l="1"/>
  <c r="Q52" i="5" s="1"/>
  <c r="S52" i="5" s="1"/>
  <c r="U52" i="5" s="1"/>
  <c r="AQ52" i="5" s="1"/>
  <c r="AU52" i="5" s="1"/>
  <c r="O96" i="19"/>
  <c r="O49" i="29"/>
  <c r="P64" i="21"/>
  <c r="Q64" i="21" s="1"/>
  <c r="S64" i="21" s="1"/>
  <c r="U64" i="21" s="1"/>
  <c r="AB64" i="21" s="1"/>
  <c r="AF64" i="21" s="1"/>
  <c r="O65" i="21"/>
  <c r="P49" i="12"/>
  <c r="Q49" i="12" s="1"/>
  <c r="S49" i="12" s="1"/>
  <c r="U49" i="12" s="1"/>
  <c r="AQ49" i="12" s="1"/>
  <c r="AU49" i="12" s="1"/>
  <c r="P51" i="20"/>
  <c r="Q51" i="20" s="1"/>
  <c r="S51" i="20" s="1"/>
  <c r="U51" i="20" s="1"/>
  <c r="AQ51" i="20" s="1"/>
  <c r="AU51" i="20" s="1"/>
  <c r="N52" i="20"/>
  <c r="O52" i="20" s="1"/>
  <c r="P50" i="2"/>
  <c r="Q50" i="2" s="1"/>
  <c r="S50" i="2" s="1"/>
  <c r="U50" i="2" s="1"/>
  <c r="AQ50" i="2" s="1"/>
  <c r="AU50" i="2" s="1"/>
  <c r="P33" i="4"/>
  <c r="Q33" i="4" s="1"/>
  <c r="S33" i="4" s="1"/>
  <c r="U33" i="4" s="1"/>
  <c r="AQ33" i="4" s="1"/>
  <c r="AU33" i="4" s="1"/>
  <c r="O34" i="4"/>
  <c r="AX95" i="24"/>
  <c r="AM5" i="1" s="1"/>
  <c r="BA95" i="24"/>
  <c r="P82" i="21"/>
  <c r="Q82" i="21" s="1"/>
  <c r="S82" i="21" s="1"/>
  <c r="U82" i="21" s="1"/>
  <c r="AT82" i="21" s="1"/>
  <c r="AX82" i="21" s="1"/>
  <c r="P64" i="17"/>
  <c r="Q64" i="17" s="1"/>
  <c r="S64" i="17" s="1"/>
  <c r="U64" i="17" s="1"/>
  <c r="AB64" i="17" s="1"/>
  <c r="AF64" i="17" s="1"/>
  <c r="O65" i="17"/>
  <c r="P82" i="22"/>
  <c r="Q82" i="22" s="1"/>
  <c r="S82" i="22" s="1"/>
  <c r="U82" i="22" s="1"/>
  <c r="AT82" i="22" s="1"/>
  <c r="AX82" i="22" s="1"/>
  <c r="P34" i="13"/>
  <c r="Q34" i="13" s="1"/>
  <c r="S34" i="13" s="1"/>
  <c r="U34" i="13" s="1"/>
  <c r="AQ34" i="13" s="1"/>
  <c r="AU34" i="13" s="1"/>
  <c r="AA7" i="1" s="1"/>
  <c r="P34" i="11"/>
  <c r="Q34" i="11" s="1"/>
  <c r="S34" i="11" s="1"/>
  <c r="U34" i="11" s="1"/>
  <c r="AQ34" i="11" s="1"/>
  <c r="AU34" i="11" s="1"/>
  <c r="O35" i="11"/>
  <c r="BA95" i="19"/>
  <c r="AX95" i="19"/>
  <c r="P97" i="11"/>
  <c r="Q97" i="11" s="1"/>
  <c r="S97" i="11" s="1"/>
  <c r="U97" i="11" s="1"/>
  <c r="AT97" i="11" s="1"/>
  <c r="P82" i="31"/>
  <c r="Q82" i="31" s="1"/>
  <c r="S82" i="31" s="1"/>
  <c r="U82" i="31" s="1"/>
  <c r="AT82" i="31" s="1"/>
  <c r="AX82" i="31" s="1"/>
  <c r="P49" i="13"/>
  <c r="Q49" i="13" s="1"/>
  <c r="S49" i="13" s="1"/>
  <c r="U49" i="13" s="1"/>
  <c r="AQ49" i="13" s="1"/>
  <c r="AU49" i="13" s="1"/>
  <c r="P50" i="25"/>
  <c r="Q50" i="25" s="1"/>
  <c r="S50" i="25" s="1"/>
  <c r="U50" i="25" s="1"/>
  <c r="AQ50" i="25" s="1"/>
  <c r="AU50" i="25" s="1"/>
  <c r="P35" i="9"/>
  <c r="Q35" i="9" s="1"/>
  <c r="S35" i="9" s="1"/>
  <c r="U35" i="9" s="1"/>
  <c r="AQ35" i="9" s="1"/>
  <c r="AU35" i="9" s="1"/>
  <c r="P35" i="2"/>
  <c r="Q35" i="2" s="1"/>
  <c r="S35" i="2" s="1"/>
  <c r="U35" i="2" s="1"/>
  <c r="AQ35" i="2" s="1"/>
  <c r="AU35" i="2" s="1"/>
  <c r="P96" i="24"/>
  <c r="Q96" i="24" s="1"/>
  <c r="S96" i="24" s="1"/>
  <c r="U96" i="24" s="1"/>
  <c r="AT96" i="24" s="1"/>
  <c r="AX96" i="11"/>
  <c r="BA96" i="11"/>
  <c r="P5" i="1"/>
  <c r="P50" i="30"/>
  <c r="Q50" i="30" s="1"/>
  <c r="S50" i="30" s="1"/>
  <c r="U50" i="30" s="1"/>
  <c r="AQ50" i="30" s="1"/>
  <c r="AU50" i="30" s="1"/>
  <c r="P49" i="8"/>
  <c r="Q49" i="8" s="1"/>
  <c r="S49" i="8" s="1"/>
  <c r="U49" i="8" s="1"/>
  <c r="AQ49" i="8" s="1"/>
  <c r="AU49" i="8" s="1"/>
  <c r="P34" i="12"/>
  <c r="Q34" i="12" s="1"/>
  <c r="S34" i="12" s="1"/>
  <c r="U34" i="12" s="1"/>
  <c r="AQ34" i="12" s="1"/>
  <c r="AU34" i="12" s="1"/>
  <c r="P82" i="14"/>
  <c r="Q82" i="14" s="1"/>
  <c r="S82" i="14" s="1"/>
  <c r="U82" i="14" s="1"/>
  <c r="AT82" i="14" s="1"/>
  <c r="AX82" i="14" s="1"/>
  <c r="P34" i="23"/>
  <c r="Q34" i="23" s="1"/>
  <c r="S34" i="23" s="1"/>
  <c r="U34" i="23" s="1"/>
  <c r="AQ34" i="23" s="1"/>
  <c r="AU34" i="23" s="1"/>
  <c r="AF5" i="1"/>
  <c r="P82" i="19"/>
  <c r="Q82" i="19" s="1"/>
  <c r="S82" i="19" s="1"/>
  <c r="U82" i="19" s="1"/>
  <c r="AT82" i="19" s="1"/>
  <c r="AX82" i="19" s="1"/>
  <c r="O83" i="19"/>
  <c r="P64" i="28"/>
  <c r="Q64" i="28" s="1"/>
  <c r="S64" i="28" s="1"/>
  <c r="U64" i="28" s="1"/>
  <c r="AB64" i="28" s="1"/>
  <c r="AF64" i="28" s="1"/>
  <c r="AQ6" i="1" s="1"/>
  <c r="O65" i="28"/>
  <c r="P33" i="21"/>
  <c r="Q33" i="21" s="1"/>
  <c r="S33" i="21" s="1"/>
  <c r="U33" i="21" s="1"/>
  <c r="AQ33" i="21" s="1"/>
  <c r="AU33" i="21" s="1"/>
  <c r="AJ6" i="1" s="1"/>
  <c r="O34" i="21"/>
  <c r="P82" i="15"/>
  <c r="Q82" i="15" s="1"/>
  <c r="S82" i="15" s="1"/>
  <c r="U82" i="15" s="1"/>
  <c r="AT82" i="15" s="1"/>
  <c r="AX82" i="15" s="1"/>
  <c r="O83" i="15"/>
  <c r="P52" i="6"/>
  <c r="Q52" i="6" s="1"/>
  <c r="S52" i="6" s="1"/>
  <c r="U52" i="6" s="1"/>
  <c r="AQ52" i="6" s="1"/>
  <c r="AU52" i="6" s="1"/>
  <c r="O53" i="6"/>
  <c r="P53" i="6" s="1"/>
  <c r="Q53" i="6" s="1"/>
  <c r="S53" i="6" s="1"/>
  <c r="U53" i="6" s="1"/>
  <c r="AQ53" i="6" s="1"/>
  <c r="AU53" i="6" s="1"/>
  <c r="AV53" i="6" s="1"/>
  <c r="P82" i="1"/>
  <c r="Q82" i="1" s="1"/>
  <c r="S82" i="1" s="1"/>
  <c r="U82" i="1" s="1"/>
  <c r="AT82" i="1" s="1"/>
  <c r="BC82" i="1" s="1"/>
  <c r="O83" i="1"/>
  <c r="AA6" i="1"/>
  <c r="P65" i="4"/>
  <c r="Q65" i="4" s="1"/>
  <c r="S65" i="4" s="1"/>
  <c r="U65" i="4" s="1"/>
  <c r="AB65" i="4" s="1"/>
  <c r="AF65" i="4" s="1"/>
  <c r="O66" i="4"/>
  <c r="P98" i="22"/>
  <c r="Q98" i="22" s="1"/>
  <c r="S98" i="22" s="1"/>
  <c r="U98" i="22" s="1"/>
  <c r="AT98" i="22" s="1"/>
  <c r="O99" i="22"/>
  <c r="P114" i="5"/>
  <c r="Q114" i="5" s="1"/>
  <c r="S114" i="5" s="1"/>
  <c r="U114" i="5" s="1"/>
  <c r="AT114" i="5" s="1"/>
  <c r="AX114" i="5" s="1"/>
  <c r="P64" i="26"/>
  <c r="Q64" i="26" s="1"/>
  <c r="S64" i="26" s="1"/>
  <c r="U64" i="26" s="1"/>
  <c r="AB64" i="26" s="1"/>
  <c r="AF64" i="26" s="1"/>
  <c r="O65" i="26"/>
  <c r="P65" i="2"/>
  <c r="Q65" i="2" s="1"/>
  <c r="S65" i="2" s="1"/>
  <c r="U65" i="2" s="1"/>
  <c r="AB65" i="2" s="1"/>
  <c r="AF65" i="2" s="1"/>
  <c r="O66" i="2"/>
  <c r="P48" i="9"/>
  <c r="Q48" i="9" s="1"/>
  <c r="S48" i="9" s="1"/>
  <c r="U48" i="9" s="1"/>
  <c r="AQ48" i="9" s="1"/>
  <c r="AU48" i="9" s="1"/>
  <c r="P97" i="7"/>
  <c r="Q97" i="7" s="1"/>
  <c r="S97" i="7" s="1"/>
  <c r="U97" i="7" s="1"/>
  <c r="AT97" i="7" s="1"/>
  <c r="N68" i="24"/>
  <c r="P67" i="24"/>
  <c r="Q67" i="24" s="1"/>
  <c r="S67" i="24" s="1"/>
  <c r="U67" i="24" s="1"/>
  <c r="AB67" i="24" s="1"/>
  <c r="AF67" i="24" s="1"/>
  <c r="O68" i="24"/>
  <c r="BA96" i="31"/>
  <c r="AX96" i="31"/>
  <c r="P98" i="25"/>
  <c r="Q98" i="25" s="1"/>
  <c r="S98" i="25" s="1"/>
  <c r="U98" i="25" s="1"/>
  <c r="AT98" i="25" s="1"/>
  <c r="O99" i="25"/>
  <c r="BA97" i="13"/>
  <c r="AX97" i="13"/>
  <c r="P34" i="25"/>
  <c r="Q34" i="25" s="1"/>
  <c r="S34" i="25" s="1"/>
  <c r="U34" i="25" s="1"/>
  <c r="AQ34" i="25" s="1"/>
  <c r="AU34" i="25" s="1"/>
  <c r="AN7" i="1" s="1"/>
  <c r="P48" i="10"/>
  <c r="Q48" i="10" s="1"/>
  <c r="S48" i="10" s="1"/>
  <c r="U48" i="10" s="1"/>
  <c r="AQ48" i="10" s="1"/>
  <c r="AU48" i="10" s="1"/>
  <c r="P49" i="18"/>
  <c r="Q49" i="18" s="1"/>
  <c r="S49" i="18" s="1"/>
  <c r="U49" i="18" s="1"/>
  <c r="AQ49" i="18" s="1"/>
  <c r="AU49" i="18" s="1"/>
  <c r="P80" i="28"/>
  <c r="Q80" i="28" s="1"/>
  <c r="S80" i="28" s="1"/>
  <c r="U80" i="28" s="1"/>
  <c r="AT80" i="28" s="1"/>
  <c r="AX80" i="28" s="1"/>
  <c r="P66" i="1"/>
  <c r="Q66" i="1" s="1"/>
  <c r="S66" i="1" s="1"/>
  <c r="U66" i="1" s="1"/>
  <c r="AB66" i="1" s="1"/>
  <c r="AF66" i="1" s="1"/>
  <c r="AO5" i="1"/>
  <c r="P35" i="14"/>
  <c r="Q35" i="14" s="1"/>
  <c r="S35" i="14" s="1"/>
  <c r="U35" i="14" s="1"/>
  <c r="AQ35" i="14" s="1"/>
  <c r="AU35" i="14" s="1"/>
  <c r="O36" i="14"/>
  <c r="P83" i="18"/>
  <c r="Q83" i="18" s="1"/>
  <c r="S83" i="18" s="1"/>
  <c r="U83" i="18" s="1"/>
  <c r="AT83" i="18" s="1"/>
  <c r="AX83" i="18" s="1"/>
  <c r="O84" i="18"/>
  <c r="P65" i="19"/>
  <c r="Q65" i="19" s="1"/>
  <c r="S65" i="19" s="1"/>
  <c r="U65" i="19" s="1"/>
  <c r="AB65" i="19" s="1"/>
  <c r="AF65" i="19" s="1"/>
  <c r="O66" i="19"/>
  <c r="AX5" i="1"/>
  <c r="AY5" i="1" s="1"/>
  <c r="AV5" i="1"/>
  <c r="BA5" i="1" s="1"/>
  <c r="P82" i="5"/>
  <c r="Q82" i="5" s="1"/>
  <c r="S82" i="5" s="1"/>
  <c r="U82" i="5" s="1"/>
  <c r="AT82" i="5" s="1"/>
  <c r="AX82" i="5" s="1"/>
  <c r="O83" i="5"/>
  <c r="P48" i="16"/>
  <c r="Q48" i="16" s="1"/>
  <c r="S48" i="16" s="1"/>
  <c r="U48" i="16" s="1"/>
  <c r="AQ48" i="16" s="1"/>
  <c r="AU48" i="16" s="1"/>
  <c r="O49" i="16"/>
  <c r="P112" i="29"/>
  <c r="Q112" i="29" s="1"/>
  <c r="S112" i="29" s="1"/>
  <c r="U112" i="29" s="1"/>
  <c r="AT112" i="29" s="1"/>
  <c r="AX112" i="29" s="1"/>
  <c r="O113" i="29"/>
  <c r="P96" i="15"/>
  <c r="Q96" i="15" s="1"/>
  <c r="S96" i="15" s="1"/>
  <c r="U96" i="15" s="1"/>
  <c r="AT96" i="15" s="1"/>
  <c r="O97" i="15"/>
  <c r="AX96" i="5"/>
  <c r="BA96" i="5"/>
  <c r="P99" i="29"/>
  <c r="Q99" i="29" s="1"/>
  <c r="S99" i="29" s="1"/>
  <c r="U99" i="29" s="1"/>
  <c r="AT99" i="29" s="1"/>
  <c r="P65" i="7"/>
  <c r="Q65" i="7" s="1"/>
  <c r="S65" i="7" s="1"/>
  <c r="U65" i="7" s="1"/>
  <c r="AB65" i="7" s="1"/>
  <c r="AF65" i="7" s="1"/>
  <c r="P49" i="14"/>
  <c r="Q49" i="14" s="1"/>
  <c r="S49" i="14" s="1"/>
  <c r="U49" i="14" s="1"/>
  <c r="AQ49" i="14" s="1"/>
  <c r="AU49" i="14" s="1"/>
  <c r="P99" i="4"/>
  <c r="Q99" i="4" s="1"/>
  <c r="S99" i="4" s="1"/>
  <c r="U99" i="4" s="1"/>
  <c r="AT99" i="4" s="1"/>
  <c r="P35" i="8"/>
  <c r="Q35" i="8" s="1"/>
  <c r="S35" i="8" s="1"/>
  <c r="U35" i="8" s="1"/>
  <c r="AQ35" i="8" s="1"/>
  <c r="AU35" i="8" s="1"/>
  <c r="O36" i="8"/>
  <c r="P48" i="17"/>
  <c r="Q48" i="17" s="1"/>
  <c r="S48" i="17" s="1"/>
  <c r="U48" i="17" s="1"/>
  <c r="AQ48" i="17" s="1"/>
  <c r="AU48" i="17" s="1"/>
  <c r="O49" i="17"/>
  <c r="P96" i="2"/>
  <c r="Q96" i="2" s="1"/>
  <c r="S96" i="2" s="1"/>
  <c r="U96" i="2" s="1"/>
  <c r="AT96" i="2" s="1"/>
  <c r="P80" i="27"/>
  <c r="Q80" i="27" s="1"/>
  <c r="S80" i="27" s="1"/>
  <c r="U80" i="27" s="1"/>
  <c r="AT80" i="27" s="1"/>
  <c r="AX80" i="27" s="1"/>
  <c r="AP6" i="1" s="1"/>
  <c r="O81" i="27"/>
  <c r="R5" i="1"/>
  <c r="P98" i="27"/>
  <c r="Q98" i="27" s="1"/>
  <c r="S98" i="27" s="1"/>
  <c r="U98" i="27" s="1"/>
  <c r="AT98" i="27" s="1"/>
  <c r="P37" i="1"/>
  <c r="Q37" i="1" s="1"/>
  <c r="S37" i="1" s="1"/>
  <c r="U37" i="1" s="1"/>
  <c r="AQ37" i="1" s="1"/>
  <c r="AU37" i="1" s="1"/>
  <c r="Z6" i="1"/>
  <c r="O50" i="24"/>
  <c r="O51" i="21"/>
  <c r="O82" i="8"/>
  <c r="P48" i="1"/>
  <c r="Q48" i="1" s="1"/>
  <c r="S48" i="1" s="1"/>
  <c r="U48" i="1" s="1"/>
  <c r="AQ48" i="1" s="1"/>
  <c r="AU48" i="1" s="1"/>
  <c r="O49" i="1"/>
  <c r="P65" i="5"/>
  <c r="Q65" i="5" s="1"/>
  <c r="S65" i="5" s="1"/>
  <c r="U65" i="5" s="1"/>
  <c r="AB65" i="5" s="1"/>
  <c r="AF65" i="5" s="1"/>
  <c r="O66" i="5"/>
  <c r="AJ5" i="1"/>
  <c r="AD5" i="1"/>
  <c r="BA95" i="15"/>
  <c r="AX95" i="15"/>
  <c r="AC5" i="1" s="1"/>
  <c r="O80" i="11"/>
  <c r="O98" i="14"/>
  <c r="O83" i="2"/>
  <c r="O34" i="6"/>
  <c r="P35" i="27"/>
  <c r="Q35" i="27" s="1"/>
  <c r="S35" i="27" s="1"/>
  <c r="U35" i="27" s="1"/>
  <c r="AQ35" i="27" s="1"/>
  <c r="AU35" i="27" s="1"/>
  <c r="P112" i="27"/>
  <c r="Q112" i="27" s="1"/>
  <c r="S112" i="27" s="1"/>
  <c r="U112" i="27" s="1"/>
  <c r="AT112" i="27" s="1"/>
  <c r="AX112" i="27" s="1"/>
  <c r="O113" i="27"/>
  <c r="BA98" i="4"/>
  <c r="AX98" i="4"/>
  <c r="O67" i="23"/>
  <c r="O82" i="12"/>
  <c r="O97" i="8"/>
  <c r="P95" i="23"/>
  <c r="Q95" i="23" s="1"/>
  <c r="S95" i="23" s="1"/>
  <c r="U95" i="23" s="1"/>
  <c r="AT95" i="23" s="1"/>
  <c r="O69" i="27"/>
  <c r="P69" i="27" s="1"/>
  <c r="Q69" i="27" s="1"/>
  <c r="S69" i="27" s="1"/>
  <c r="U69" i="27" s="1"/>
  <c r="AB69" i="27" s="1"/>
  <c r="AF69" i="27" s="1"/>
  <c r="AG69" i="27" s="1"/>
  <c r="P81" i="13"/>
  <c r="Q81" i="13" s="1"/>
  <c r="S81" i="13" s="1"/>
  <c r="U81" i="13" s="1"/>
  <c r="AT81" i="13" s="1"/>
  <c r="AX81" i="13" s="1"/>
  <c r="O82" i="13"/>
  <c r="P34" i="7"/>
  <c r="Q34" i="7" s="1"/>
  <c r="S34" i="7" s="1"/>
  <c r="U34" i="7" s="1"/>
  <c r="AQ34" i="7" s="1"/>
  <c r="AU34" i="7" s="1"/>
  <c r="O35" i="7"/>
  <c r="P96" i="17"/>
  <c r="Q96" i="17" s="1"/>
  <c r="S96" i="17" s="1"/>
  <c r="U96" i="17" s="1"/>
  <c r="AT96" i="17" s="1"/>
  <c r="O97" i="28"/>
  <c r="BA97" i="27"/>
  <c r="AX97" i="27"/>
  <c r="O66" i="29"/>
  <c r="O65" i="22"/>
  <c r="O99" i="20"/>
  <c r="O65" i="6"/>
  <c r="BA97" i="22"/>
  <c r="AX97" i="22"/>
  <c r="P49" i="11"/>
  <c r="Q49" i="11" s="1"/>
  <c r="S49" i="11" s="1"/>
  <c r="U49" i="11" s="1"/>
  <c r="AQ49" i="11" s="1"/>
  <c r="AU49" i="11" s="1"/>
  <c r="P64" i="14"/>
  <c r="Q64" i="14" s="1"/>
  <c r="S64" i="14" s="1"/>
  <c r="U64" i="14" s="1"/>
  <c r="AB64" i="14" s="1"/>
  <c r="AF64" i="14" s="1"/>
  <c r="AB6" i="1" s="1"/>
  <c r="O65" i="14"/>
  <c r="P34" i="19"/>
  <c r="Q34" i="19" s="1"/>
  <c r="S34" i="19" s="1"/>
  <c r="U34" i="19" s="1"/>
  <c r="AQ34" i="19" s="1"/>
  <c r="AU34" i="19" s="1"/>
  <c r="O35" i="19"/>
  <c r="P64" i="8"/>
  <c r="Q64" i="8" s="1"/>
  <c r="S64" i="8" s="1"/>
  <c r="U64" i="8" s="1"/>
  <c r="AB64" i="8" s="1"/>
  <c r="AF64" i="8" s="1"/>
  <c r="P96" i="6"/>
  <c r="Q96" i="6" s="1"/>
  <c r="S96" i="6" s="1"/>
  <c r="U96" i="6" s="1"/>
  <c r="AT96" i="6" s="1"/>
  <c r="O97" i="6"/>
  <c r="P34" i="22"/>
  <c r="Q34" i="22" s="1"/>
  <c r="S34" i="22" s="1"/>
  <c r="U34" i="22" s="1"/>
  <c r="AQ34" i="22" s="1"/>
  <c r="AU34" i="22" s="1"/>
  <c r="O35" i="22"/>
  <c r="P65" i="20"/>
  <c r="Q65" i="20" s="1"/>
  <c r="S65" i="20" s="1"/>
  <c r="U65" i="20" s="1"/>
  <c r="AB65" i="20" s="1"/>
  <c r="AF65" i="20" s="1"/>
  <c r="P34" i="18"/>
  <c r="Q34" i="18" s="1"/>
  <c r="S34" i="18" s="1"/>
  <c r="U34" i="18" s="1"/>
  <c r="AQ34" i="18" s="1"/>
  <c r="AU34" i="18" s="1"/>
  <c r="O35" i="18"/>
  <c r="P99" i="16"/>
  <c r="Q99" i="16" s="1"/>
  <c r="S99" i="16" s="1"/>
  <c r="U99" i="16" s="1"/>
  <c r="AT99" i="16" s="1"/>
  <c r="P96" i="30"/>
  <c r="Q96" i="30" s="1"/>
  <c r="S96" i="30" s="1"/>
  <c r="U96" i="30" s="1"/>
  <c r="AT96" i="30" s="1"/>
  <c r="O97" i="30"/>
  <c r="P82" i="20"/>
  <c r="Q82" i="20" s="1"/>
  <c r="S82" i="20" s="1"/>
  <c r="U82" i="20" s="1"/>
  <c r="AT82" i="20" s="1"/>
  <c r="AX82" i="20" s="1"/>
  <c r="O69" i="18"/>
  <c r="N68" i="15"/>
  <c r="P67" i="15"/>
  <c r="Q67" i="15" s="1"/>
  <c r="S67" i="15" s="1"/>
  <c r="U67" i="15" s="1"/>
  <c r="AB67" i="15" s="1"/>
  <c r="AF67" i="15" s="1"/>
  <c r="AX98" i="10"/>
  <c r="BA98" i="10"/>
  <c r="AX97" i="12"/>
  <c r="BA97" i="12"/>
  <c r="AO6" i="1"/>
  <c r="P98" i="26"/>
  <c r="Q98" i="26" s="1"/>
  <c r="S98" i="26" s="1"/>
  <c r="U98" i="26" s="1"/>
  <c r="AT98" i="26" s="1"/>
  <c r="O99" i="26"/>
  <c r="P48" i="4"/>
  <c r="Q48" i="4" s="1"/>
  <c r="S48" i="4" s="1"/>
  <c r="U48" i="4" s="1"/>
  <c r="AQ48" i="4" s="1"/>
  <c r="AU48" i="4" s="1"/>
  <c r="O49" i="4"/>
  <c r="P34" i="29"/>
  <c r="Q34" i="29" s="1"/>
  <c r="S34" i="29" s="1"/>
  <c r="U34" i="29" s="1"/>
  <c r="AQ34" i="29" s="1"/>
  <c r="AU34" i="29" s="1"/>
  <c r="P36" i="26"/>
  <c r="Q36" i="26" s="1"/>
  <c r="S36" i="26" s="1"/>
  <c r="U36" i="26" s="1"/>
  <c r="AQ36" i="26" s="1"/>
  <c r="AU36" i="26" s="1"/>
  <c r="P34" i="5"/>
  <c r="Q34" i="5" s="1"/>
  <c r="S34" i="5" s="1"/>
  <c r="U34" i="5" s="1"/>
  <c r="AQ34" i="5" s="1"/>
  <c r="AU34" i="5" s="1"/>
  <c r="P64" i="11"/>
  <c r="Q64" i="11" s="1"/>
  <c r="S64" i="11" s="1"/>
  <c r="U64" i="11" s="1"/>
  <c r="AB64" i="11" s="1"/>
  <c r="AF64" i="11" s="1"/>
  <c r="P48" i="19"/>
  <c r="Q48" i="19" s="1"/>
  <c r="S48" i="19" s="1"/>
  <c r="U48" i="19" s="1"/>
  <c r="AQ48" i="19" s="1"/>
  <c r="AU48" i="19" s="1"/>
  <c r="P66" i="30"/>
  <c r="Q66" i="30" s="1"/>
  <c r="S66" i="30" s="1"/>
  <c r="U66" i="30" s="1"/>
  <c r="AB66" i="30" s="1"/>
  <c r="AF66" i="30" s="1"/>
  <c r="P97" i="5"/>
  <c r="Q97" i="5" s="1"/>
  <c r="S97" i="5" s="1"/>
  <c r="U97" i="5" s="1"/>
  <c r="AT97" i="5" s="1"/>
  <c r="P35" i="28"/>
  <c r="Q35" i="28" s="1"/>
  <c r="S35" i="28" s="1"/>
  <c r="U35" i="28" s="1"/>
  <c r="AQ35" i="28" s="1"/>
  <c r="AU35" i="28" s="1"/>
  <c r="P82" i="25"/>
  <c r="Q82" i="25" s="1"/>
  <c r="S82" i="25" s="1"/>
  <c r="U82" i="25" s="1"/>
  <c r="AT82" i="25" s="1"/>
  <c r="AX82" i="25" s="1"/>
  <c r="N115" i="28"/>
  <c r="P114" i="28"/>
  <c r="Q114" i="28" s="1"/>
  <c r="S114" i="28" s="1"/>
  <c r="U114" i="28" s="1"/>
  <c r="AT114" i="28" s="1"/>
  <c r="AX114" i="28" s="1"/>
  <c r="O115" i="28"/>
  <c r="P34" i="31"/>
  <c r="Q34" i="31" s="1"/>
  <c r="S34" i="31" s="1"/>
  <c r="U34" i="31" s="1"/>
  <c r="AQ34" i="31" s="1"/>
  <c r="AU34" i="31" s="1"/>
  <c r="P66" i="10"/>
  <c r="Q66" i="10" s="1"/>
  <c r="S66" i="10" s="1"/>
  <c r="U66" i="10" s="1"/>
  <c r="AB66" i="10" s="1"/>
  <c r="AF66" i="10" s="1"/>
  <c r="O67" i="10"/>
  <c r="P82" i="23"/>
  <c r="Q82" i="23" s="1"/>
  <c r="S82" i="23" s="1"/>
  <c r="U82" i="23" s="1"/>
  <c r="AT82" i="23" s="1"/>
  <c r="AX82" i="23" s="1"/>
  <c r="O83" i="23"/>
  <c r="N84" i="29"/>
  <c r="P83" i="29"/>
  <c r="Q83" i="29" s="1"/>
  <c r="S83" i="29" s="1"/>
  <c r="U83" i="29" s="1"/>
  <c r="AT83" i="29" s="1"/>
  <c r="AX83" i="29" s="1"/>
  <c r="P49" i="22"/>
  <c r="Q49" i="22" s="1"/>
  <c r="S49" i="22" s="1"/>
  <c r="U49" i="22" s="1"/>
  <c r="AQ49" i="22" s="1"/>
  <c r="AU49" i="22" s="1"/>
  <c r="P82" i="9"/>
  <c r="Q82" i="9" s="1"/>
  <c r="S82" i="9" s="1"/>
  <c r="U82" i="9" s="1"/>
  <c r="AT82" i="9" s="1"/>
  <c r="AX82" i="9" s="1"/>
  <c r="BA97" i="14"/>
  <c r="AX97" i="14"/>
  <c r="P65" i="25"/>
  <c r="Q65" i="25" s="1"/>
  <c r="S65" i="25" s="1"/>
  <c r="U65" i="25" s="1"/>
  <c r="AB65" i="25" s="1"/>
  <c r="AF65" i="25" s="1"/>
  <c r="O66" i="25"/>
  <c r="P96" i="9"/>
  <c r="Q96" i="9" s="1"/>
  <c r="S96" i="9" s="1"/>
  <c r="U96" i="9" s="1"/>
  <c r="AT96" i="9" s="1"/>
  <c r="P82" i="3"/>
  <c r="Q82" i="3" s="1"/>
  <c r="S82" i="3" s="1"/>
  <c r="U82" i="3" s="1"/>
  <c r="AT82" i="3" s="1"/>
  <c r="AX82" i="3" s="1"/>
  <c r="O83" i="3"/>
  <c r="P33" i="20"/>
  <c r="Q33" i="20" s="1"/>
  <c r="S33" i="20" s="1"/>
  <c r="U33" i="20" s="1"/>
  <c r="AQ33" i="20" s="1"/>
  <c r="AU33" i="20" s="1"/>
  <c r="AI6" i="1" s="1"/>
  <c r="O34" i="20"/>
  <c r="P81" i="7"/>
  <c r="Q81" i="7" s="1"/>
  <c r="S81" i="7" s="1"/>
  <c r="U81" i="7" s="1"/>
  <c r="AT81" i="7" s="1"/>
  <c r="AX81" i="7" s="1"/>
  <c r="P50" i="3"/>
  <c r="Q50" i="3" s="1"/>
  <c r="S50" i="3" s="1"/>
  <c r="U50" i="3" s="1"/>
  <c r="AQ50" i="3" s="1"/>
  <c r="AU50" i="3" s="1"/>
  <c r="O51" i="3"/>
  <c r="P65" i="3"/>
  <c r="Q65" i="3" s="1"/>
  <c r="S65" i="3" s="1"/>
  <c r="U65" i="3" s="1"/>
  <c r="AB65" i="3" s="1"/>
  <c r="AF65" i="3" s="1"/>
  <c r="O66" i="3"/>
  <c r="BA96" i="8"/>
  <c r="AX96" i="8"/>
  <c r="P35" i="30"/>
  <c r="Q35" i="30" s="1"/>
  <c r="S35" i="30" s="1"/>
  <c r="U35" i="30" s="1"/>
  <c r="AQ35" i="30" s="1"/>
  <c r="AU35" i="30" s="1"/>
  <c r="O36" i="30"/>
  <c r="P33" i="17"/>
  <c r="Q33" i="17" s="1"/>
  <c r="S33" i="17" s="1"/>
  <c r="U33" i="17" s="1"/>
  <c r="AQ33" i="17" s="1"/>
  <c r="AU33" i="17" s="1"/>
  <c r="O34" i="17"/>
  <c r="O83" i="4"/>
  <c r="P82" i="4"/>
  <c r="Q82" i="4" s="1"/>
  <c r="S82" i="4" s="1"/>
  <c r="U82" i="4" s="1"/>
  <c r="AT82" i="4" s="1"/>
  <c r="AX82" i="4" s="1"/>
  <c r="P97" i="3"/>
  <c r="Q97" i="3" s="1"/>
  <c r="S97" i="3" s="1"/>
  <c r="U97" i="3" s="1"/>
  <c r="AT97" i="3" s="1"/>
  <c r="O98" i="3"/>
  <c r="AX96" i="28"/>
  <c r="BA96" i="28"/>
  <c r="AX98" i="20"/>
  <c r="BA98" i="20"/>
  <c r="P81" i="26"/>
  <c r="Q81" i="26" s="1"/>
  <c r="S81" i="26" s="1"/>
  <c r="U81" i="26" s="1"/>
  <c r="AT81" i="26" s="1"/>
  <c r="AX81" i="26" s="1"/>
  <c r="O82" i="26"/>
  <c r="O48" i="15"/>
  <c r="O99" i="10"/>
  <c r="O82" i="30"/>
  <c r="N69" i="18"/>
  <c r="O98" i="12"/>
  <c r="O82" i="10"/>
  <c r="O34" i="16"/>
  <c r="P33" i="15"/>
  <c r="Q33" i="15" s="1"/>
  <c r="S33" i="15" s="1"/>
  <c r="U33" i="15" s="1"/>
  <c r="AQ33" i="15" s="1"/>
  <c r="AU33" i="15" s="1"/>
  <c r="P48" i="7"/>
  <c r="Q48" i="7" s="1"/>
  <c r="S48" i="7" s="1"/>
  <c r="U48" i="7" s="1"/>
  <c r="AQ48" i="7" s="1"/>
  <c r="AU48" i="7" s="1"/>
  <c r="U6" i="1" s="1"/>
  <c r="O49" i="7"/>
  <c r="O49" i="26"/>
  <c r="O36" i="3"/>
  <c r="O81" i="17"/>
  <c r="O112" i="30"/>
  <c r="O48" i="31"/>
  <c r="P65" i="16"/>
  <c r="Q65" i="16" s="1"/>
  <c r="S65" i="16" s="1"/>
  <c r="U65" i="16" s="1"/>
  <c r="AB65" i="16" s="1"/>
  <c r="AF65" i="16" s="1"/>
  <c r="O66" i="16"/>
  <c r="P32" i="10"/>
  <c r="Q32" i="10" s="1"/>
  <c r="S32" i="10" s="1"/>
  <c r="U32" i="10" s="1"/>
  <c r="AQ32" i="10" s="1"/>
  <c r="AU32" i="10" s="1"/>
  <c r="X5" i="1" s="1"/>
  <c r="P97" i="21"/>
  <c r="Q97" i="21" s="1"/>
  <c r="S97" i="21" s="1"/>
  <c r="U97" i="21" s="1"/>
  <c r="AT97" i="21" s="1"/>
  <c r="O98" i="21"/>
  <c r="O80" i="16"/>
  <c r="O81" i="24"/>
  <c r="O66" i="9"/>
  <c r="O97" i="31"/>
  <c r="AS5" i="1"/>
  <c r="P35" i="24"/>
  <c r="Q35" i="24" s="1"/>
  <c r="S35" i="24" s="1"/>
  <c r="U35" i="24" s="1"/>
  <c r="AQ35" i="24" s="1"/>
  <c r="AU35" i="24" s="1"/>
  <c r="P82" i="6"/>
  <c r="Q82" i="6" s="1"/>
  <c r="S82" i="6" s="1"/>
  <c r="U82" i="6" s="1"/>
  <c r="AT82" i="6" s="1"/>
  <c r="AX82" i="6" s="1"/>
  <c r="O83" i="6"/>
  <c r="O49" i="28"/>
  <c r="P97" i="18"/>
  <c r="Q97" i="18" s="1"/>
  <c r="S97" i="18" s="1"/>
  <c r="U97" i="18" s="1"/>
  <c r="AT97" i="18" s="1"/>
  <c r="O98" i="18"/>
  <c r="BA96" i="3"/>
  <c r="AX96" i="3"/>
  <c r="Q6" i="1" s="1"/>
  <c r="P96" i="1"/>
  <c r="Q96" i="1" s="1"/>
  <c r="S96" i="1" s="1"/>
  <c r="U96" i="1" s="1"/>
  <c r="AT96" i="1" s="1"/>
  <c r="O98" i="13"/>
  <c r="O65" i="12"/>
  <c r="O49" i="23"/>
  <c r="O50" i="27"/>
  <c r="P52" i="20" l="1"/>
  <c r="Q52" i="20" s="1"/>
  <c r="S52" i="20" s="1"/>
  <c r="U52" i="20" s="1"/>
  <c r="AQ52" i="20" s="1"/>
  <c r="AU52" i="20" s="1"/>
  <c r="P83" i="6"/>
  <c r="Q83" i="6" s="1"/>
  <c r="S83" i="6" s="1"/>
  <c r="U83" i="6" s="1"/>
  <c r="AT83" i="6" s="1"/>
  <c r="AX83" i="6" s="1"/>
  <c r="P66" i="9"/>
  <c r="Q66" i="9" s="1"/>
  <c r="S66" i="9" s="1"/>
  <c r="U66" i="9" s="1"/>
  <c r="AB66" i="9" s="1"/>
  <c r="AF66" i="9" s="1"/>
  <c r="P36" i="3"/>
  <c r="Q36" i="3" s="1"/>
  <c r="S36" i="3" s="1"/>
  <c r="U36" i="3" s="1"/>
  <c r="AQ36" i="3" s="1"/>
  <c r="AU36" i="3" s="1"/>
  <c r="N37" i="3"/>
  <c r="O37" i="3"/>
  <c r="P82" i="30"/>
  <c r="Q82" i="30" s="1"/>
  <c r="S82" i="30" s="1"/>
  <c r="U82" i="30" s="1"/>
  <c r="AT82" i="30" s="1"/>
  <c r="AX82" i="30" s="1"/>
  <c r="N84" i="4"/>
  <c r="P83" i="4"/>
  <c r="Q83" i="4" s="1"/>
  <c r="S83" i="4" s="1"/>
  <c r="U83" i="4" s="1"/>
  <c r="AT83" i="4" s="1"/>
  <c r="AX83" i="4" s="1"/>
  <c r="O84" i="4"/>
  <c r="AX96" i="9"/>
  <c r="BA96" i="9"/>
  <c r="W6" i="1" s="1"/>
  <c r="O83" i="9"/>
  <c r="O36" i="28"/>
  <c r="O67" i="30"/>
  <c r="O35" i="5"/>
  <c r="AR7" i="1"/>
  <c r="V6" i="1"/>
  <c r="P66" i="29"/>
  <c r="Q66" i="29" s="1"/>
  <c r="S66" i="29" s="1"/>
  <c r="U66" i="29" s="1"/>
  <c r="AB66" i="29" s="1"/>
  <c r="AF66" i="29" s="1"/>
  <c r="O67" i="29"/>
  <c r="AX96" i="17"/>
  <c r="BA96" i="17"/>
  <c r="AE6" i="1" s="1"/>
  <c r="O96" i="23"/>
  <c r="O38" i="1"/>
  <c r="P38" i="1" s="1"/>
  <c r="Q38" i="1" s="1"/>
  <c r="S38" i="1" s="1"/>
  <c r="U38" i="1" s="1"/>
  <c r="AQ38" i="1" s="1"/>
  <c r="AU38" i="1" s="1"/>
  <c r="O66" i="7"/>
  <c r="BC5" i="1"/>
  <c r="BD5" i="1" s="1"/>
  <c r="BE5" i="1" s="1"/>
  <c r="BF5" i="1" s="1"/>
  <c r="BI5" i="1"/>
  <c r="BJ5" i="1" s="1"/>
  <c r="BK5" i="1" s="1"/>
  <c r="BL5" i="1" s="1"/>
  <c r="O81" i="28"/>
  <c r="O35" i="25"/>
  <c r="AX98" i="25"/>
  <c r="BA98" i="25"/>
  <c r="O98" i="7"/>
  <c r="N115" i="5"/>
  <c r="O35" i="12"/>
  <c r="O36" i="2"/>
  <c r="O51" i="25"/>
  <c r="O98" i="11"/>
  <c r="O35" i="13"/>
  <c r="O83" i="21"/>
  <c r="O51" i="2"/>
  <c r="O53" i="5"/>
  <c r="P53" i="5" s="1"/>
  <c r="Q53" i="5" s="1"/>
  <c r="S53" i="5" s="1"/>
  <c r="U53" i="5" s="1"/>
  <c r="AQ53" i="5" s="1"/>
  <c r="AU53" i="5" s="1"/>
  <c r="AV53" i="5" s="1"/>
  <c r="P34" i="16"/>
  <c r="Q34" i="16" s="1"/>
  <c r="S34" i="16" s="1"/>
  <c r="U34" i="16" s="1"/>
  <c r="AQ34" i="16" s="1"/>
  <c r="AU34" i="16" s="1"/>
  <c r="N84" i="23"/>
  <c r="P83" i="23"/>
  <c r="Q83" i="23" s="1"/>
  <c r="S83" i="23" s="1"/>
  <c r="U83" i="23" s="1"/>
  <c r="AT83" i="23" s="1"/>
  <c r="AX83" i="23" s="1"/>
  <c r="O84" i="23"/>
  <c r="P49" i="4"/>
  <c r="Q49" i="4" s="1"/>
  <c r="S49" i="4" s="1"/>
  <c r="U49" i="4" s="1"/>
  <c r="AQ49" i="4" s="1"/>
  <c r="AU49" i="4" s="1"/>
  <c r="O50" i="4"/>
  <c r="P35" i="22"/>
  <c r="Q35" i="22" s="1"/>
  <c r="S35" i="22" s="1"/>
  <c r="U35" i="22" s="1"/>
  <c r="AQ35" i="22" s="1"/>
  <c r="AU35" i="22" s="1"/>
  <c r="O36" i="22"/>
  <c r="P35" i="7"/>
  <c r="Q35" i="7" s="1"/>
  <c r="S35" i="7" s="1"/>
  <c r="U35" i="7" s="1"/>
  <c r="AQ35" i="7" s="1"/>
  <c r="AU35" i="7" s="1"/>
  <c r="P65" i="26"/>
  <c r="Q65" i="26" s="1"/>
  <c r="S65" i="26" s="1"/>
  <c r="U65" i="26" s="1"/>
  <c r="AB65" i="26" s="1"/>
  <c r="AF65" i="26" s="1"/>
  <c r="BA97" i="11"/>
  <c r="AX97" i="11"/>
  <c r="P65" i="21"/>
  <c r="Q65" i="21" s="1"/>
  <c r="S65" i="21" s="1"/>
  <c r="U65" i="21" s="1"/>
  <c r="AB65" i="21" s="1"/>
  <c r="AF65" i="21" s="1"/>
  <c r="P49" i="23"/>
  <c r="Q49" i="23" s="1"/>
  <c r="S49" i="23" s="1"/>
  <c r="U49" i="23" s="1"/>
  <c r="AQ49" i="23" s="1"/>
  <c r="AU49" i="23" s="1"/>
  <c r="O50" i="23"/>
  <c r="O36" i="24"/>
  <c r="P80" i="16"/>
  <c r="Q80" i="16" s="1"/>
  <c r="S80" i="16" s="1"/>
  <c r="U80" i="16" s="1"/>
  <c r="AT80" i="16" s="1"/>
  <c r="AX80" i="16" s="1"/>
  <c r="AD6" i="1" s="1"/>
  <c r="O81" i="16"/>
  <c r="P48" i="15"/>
  <c r="Q48" i="15" s="1"/>
  <c r="S48" i="15" s="1"/>
  <c r="U48" i="15" s="1"/>
  <c r="AQ48" i="15" s="1"/>
  <c r="AU48" i="15" s="1"/>
  <c r="AC6" i="1" s="1"/>
  <c r="O49" i="15"/>
  <c r="O50" i="22"/>
  <c r="O98" i="5"/>
  <c r="O49" i="19"/>
  <c r="O83" i="20"/>
  <c r="N100" i="16"/>
  <c r="O100" i="16" s="1"/>
  <c r="P97" i="8"/>
  <c r="Q97" i="8" s="1"/>
  <c r="S97" i="8" s="1"/>
  <c r="U97" i="8" s="1"/>
  <c r="AT97" i="8" s="1"/>
  <c r="O98" i="8"/>
  <c r="P83" i="2"/>
  <c r="Q83" i="2" s="1"/>
  <c r="S83" i="2" s="1"/>
  <c r="U83" i="2" s="1"/>
  <c r="AT83" i="2" s="1"/>
  <c r="AX83" i="2" s="1"/>
  <c r="P51" i="21"/>
  <c r="Q51" i="21" s="1"/>
  <c r="S51" i="21" s="1"/>
  <c r="U51" i="21" s="1"/>
  <c r="AQ51" i="21" s="1"/>
  <c r="AU51" i="21" s="1"/>
  <c r="O99" i="27"/>
  <c r="O97" i="2"/>
  <c r="N100" i="4"/>
  <c r="O100" i="4" s="1"/>
  <c r="S6" i="1"/>
  <c r="O50" i="18"/>
  <c r="O49" i="9"/>
  <c r="AX98" i="22"/>
  <c r="BA98" i="22"/>
  <c r="O35" i="23"/>
  <c r="O50" i="8"/>
  <c r="O50" i="13"/>
  <c r="AG5" i="1"/>
  <c r="O83" i="22"/>
  <c r="P65" i="12"/>
  <c r="Q65" i="12" s="1"/>
  <c r="S65" i="12" s="1"/>
  <c r="U65" i="12" s="1"/>
  <c r="AB65" i="12" s="1"/>
  <c r="AF65" i="12" s="1"/>
  <c r="Z7" i="1" s="1"/>
  <c r="P98" i="21"/>
  <c r="Q98" i="21" s="1"/>
  <c r="S98" i="21" s="1"/>
  <c r="U98" i="21" s="1"/>
  <c r="AT98" i="21" s="1"/>
  <c r="P98" i="3"/>
  <c r="Q98" i="3" s="1"/>
  <c r="S98" i="3" s="1"/>
  <c r="U98" i="3" s="1"/>
  <c r="AT98" i="3" s="1"/>
  <c r="O99" i="3"/>
  <c r="P83" i="3"/>
  <c r="Q83" i="3" s="1"/>
  <c r="S83" i="3" s="1"/>
  <c r="U83" i="3" s="1"/>
  <c r="AT83" i="3" s="1"/>
  <c r="AX83" i="3" s="1"/>
  <c r="P97" i="6"/>
  <c r="Q97" i="6" s="1"/>
  <c r="S97" i="6" s="1"/>
  <c r="U97" i="6" s="1"/>
  <c r="AT97" i="6" s="1"/>
  <c r="O98" i="6"/>
  <c r="P82" i="13"/>
  <c r="Q82" i="13" s="1"/>
  <c r="S82" i="13" s="1"/>
  <c r="U82" i="13" s="1"/>
  <c r="AT82" i="13" s="1"/>
  <c r="AX82" i="13" s="1"/>
  <c r="P98" i="14"/>
  <c r="Q98" i="14" s="1"/>
  <c r="S98" i="14" s="1"/>
  <c r="U98" i="14" s="1"/>
  <c r="AT98" i="14" s="1"/>
  <c r="P66" i="5"/>
  <c r="Q66" i="5" s="1"/>
  <c r="S66" i="5" s="1"/>
  <c r="U66" i="5" s="1"/>
  <c r="AB66" i="5" s="1"/>
  <c r="AF66" i="5" s="1"/>
  <c r="O67" i="5"/>
  <c r="P49" i="17"/>
  <c r="Q49" i="17" s="1"/>
  <c r="S49" i="17" s="1"/>
  <c r="U49" i="17" s="1"/>
  <c r="AQ49" i="17" s="1"/>
  <c r="AU49" i="17" s="1"/>
  <c r="BA99" i="4"/>
  <c r="AX99" i="4"/>
  <c r="P83" i="5"/>
  <c r="Q83" i="5" s="1"/>
  <c r="S83" i="5" s="1"/>
  <c r="U83" i="5" s="1"/>
  <c r="AT83" i="5" s="1"/>
  <c r="AX83" i="5" s="1"/>
  <c r="P84" i="18"/>
  <c r="Q84" i="18" s="1"/>
  <c r="S84" i="18" s="1"/>
  <c r="U84" i="18" s="1"/>
  <c r="AT84" i="18" s="1"/>
  <c r="AX84" i="18" s="1"/>
  <c r="P68" i="24"/>
  <c r="Q68" i="24" s="1"/>
  <c r="S68" i="24" s="1"/>
  <c r="U68" i="24" s="1"/>
  <c r="AB68" i="24" s="1"/>
  <c r="AF68" i="24" s="1"/>
  <c r="O69" i="24"/>
  <c r="P69" i="24" s="1"/>
  <c r="Q69" i="24" s="1"/>
  <c r="S69" i="24" s="1"/>
  <c r="U69" i="24" s="1"/>
  <c r="AB69" i="24" s="1"/>
  <c r="AF69" i="24" s="1"/>
  <c r="AG69" i="24" s="1"/>
  <c r="P66" i="4"/>
  <c r="Q66" i="4" s="1"/>
  <c r="S66" i="4" s="1"/>
  <c r="U66" i="4" s="1"/>
  <c r="AB66" i="4" s="1"/>
  <c r="AF66" i="4" s="1"/>
  <c r="P65" i="28"/>
  <c r="Q65" i="28" s="1"/>
  <c r="S65" i="28" s="1"/>
  <c r="U65" i="28" s="1"/>
  <c r="AB65" i="28" s="1"/>
  <c r="AF65" i="28" s="1"/>
  <c r="O66" i="28"/>
  <c r="BF96" i="1"/>
  <c r="BC96" i="1"/>
  <c r="O6" i="1" s="1"/>
  <c r="AT6" i="1" s="1"/>
  <c r="AU6" i="1" s="1"/>
  <c r="P50" i="27"/>
  <c r="Q50" i="27" s="1"/>
  <c r="S50" i="27" s="1"/>
  <c r="U50" i="27" s="1"/>
  <c r="AQ50" i="27" s="1"/>
  <c r="AU50" i="27" s="1"/>
  <c r="O51" i="27"/>
  <c r="P81" i="24"/>
  <c r="Q81" i="24" s="1"/>
  <c r="S81" i="24" s="1"/>
  <c r="U81" i="24" s="1"/>
  <c r="AT81" i="24" s="1"/>
  <c r="AX81" i="24" s="1"/>
  <c r="O82" i="24"/>
  <c r="P66" i="16"/>
  <c r="Q66" i="16" s="1"/>
  <c r="S66" i="16" s="1"/>
  <c r="U66" i="16" s="1"/>
  <c r="AB66" i="16" s="1"/>
  <c r="AF66" i="16" s="1"/>
  <c r="O67" i="16"/>
  <c r="P99" i="10"/>
  <c r="Q99" i="10" s="1"/>
  <c r="S99" i="10" s="1"/>
  <c r="U99" i="10" s="1"/>
  <c r="AT99" i="10" s="1"/>
  <c r="P34" i="17"/>
  <c r="Q34" i="17" s="1"/>
  <c r="S34" i="17" s="1"/>
  <c r="U34" i="17" s="1"/>
  <c r="AQ34" i="17" s="1"/>
  <c r="AU34" i="17" s="1"/>
  <c r="P34" i="20"/>
  <c r="Q34" i="20" s="1"/>
  <c r="S34" i="20" s="1"/>
  <c r="U34" i="20" s="1"/>
  <c r="AQ34" i="20" s="1"/>
  <c r="AU34" i="20" s="1"/>
  <c r="AI7" i="1" s="1"/>
  <c r="AX99" i="16"/>
  <c r="BA99" i="16"/>
  <c r="P35" i="19"/>
  <c r="Q35" i="19" s="1"/>
  <c r="S35" i="19" s="1"/>
  <c r="U35" i="19" s="1"/>
  <c r="AQ35" i="19" s="1"/>
  <c r="AU35" i="19" s="1"/>
  <c r="O36" i="19"/>
  <c r="P34" i="6"/>
  <c r="Q34" i="6" s="1"/>
  <c r="S34" i="6" s="1"/>
  <c r="U34" i="6" s="1"/>
  <c r="AQ34" i="6" s="1"/>
  <c r="AU34" i="6" s="1"/>
  <c r="O35" i="6"/>
  <c r="P82" i="8"/>
  <c r="Q82" i="8" s="1"/>
  <c r="S82" i="8" s="1"/>
  <c r="U82" i="8" s="1"/>
  <c r="AT82" i="8" s="1"/>
  <c r="AX82" i="8" s="1"/>
  <c r="O83" i="8"/>
  <c r="P49" i="16"/>
  <c r="Q49" i="16" s="1"/>
  <c r="S49" i="16" s="1"/>
  <c r="U49" i="16" s="1"/>
  <c r="AQ49" i="16" s="1"/>
  <c r="AU49" i="16" s="1"/>
  <c r="O50" i="16"/>
  <c r="P99" i="22"/>
  <c r="Q99" i="22" s="1"/>
  <c r="S99" i="22" s="1"/>
  <c r="U99" i="22" s="1"/>
  <c r="AT99" i="22" s="1"/>
  <c r="P34" i="21"/>
  <c r="Q34" i="21" s="1"/>
  <c r="S34" i="21" s="1"/>
  <c r="U34" i="21" s="1"/>
  <c r="AQ34" i="21" s="1"/>
  <c r="AU34" i="21" s="1"/>
  <c r="AJ7" i="1" s="1"/>
  <c r="P98" i="18"/>
  <c r="Q98" i="18" s="1"/>
  <c r="S98" i="18" s="1"/>
  <c r="U98" i="18" s="1"/>
  <c r="AT98" i="18" s="1"/>
  <c r="P48" i="31"/>
  <c r="Q48" i="31" s="1"/>
  <c r="S48" i="31" s="1"/>
  <c r="U48" i="31" s="1"/>
  <c r="AQ48" i="31" s="1"/>
  <c r="AU48" i="31" s="1"/>
  <c r="AH6" i="1" s="1"/>
  <c r="O49" i="31"/>
  <c r="P82" i="26"/>
  <c r="Q82" i="26" s="1"/>
  <c r="S82" i="26" s="1"/>
  <c r="U82" i="26" s="1"/>
  <c r="AT82" i="26" s="1"/>
  <c r="AX82" i="26" s="1"/>
  <c r="O83" i="26"/>
  <c r="P99" i="26"/>
  <c r="Q99" i="26" s="1"/>
  <c r="S99" i="26" s="1"/>
  <c r="U99" i="26" s="1"/>
  <c r="AT99" i="26" s="1"/>
  <c r="P35" i="18"/>
  <c r="Q35" i="18" s="1"/>
  <c r="S35" i="18" s="1"/>
  <c r="U35" i="18" s="1"/>
  <c r="AQ35" i="18" s="1"/>
  <c r="AU35" i="18" s="1"/>
  <c r="O36" i="18"/>
  <c r="P65" i="6"/>
  <c r="Q65" i="6" s="1"/>
  <c r="S65" i="6" s="1"/>
  <c r="U65" i="6" s="1"/>
  <c r="AB65" i="6" s="1"/>
  <c r="AF65" i="6" s="1"/>
  <c r="P113" i="27"/>
  <c r="Q113" i="27" s="1"/>
  <c r="S113" i="27" s="1"/>
  <c r="U113" i="27" s="1"/>
  <c r="AT113" i="27" s="1"/>
  <c r="AX113" i="27" s="1"/>
  <c r="O114" i="27"/>
  <c r="BA99" i="29"/>
  <c r="AX99" i="29"/>
  <c r="P98" i="13"/>
  <c r="Q98" i="13" s="1"/>
  <c r="S98" i="13" s="1"/>
  <c r="U98" i="13" s="1"/>
  <c r="AT98" i="13" s="1"/>
  <c r="P98" i="12"/>
  <c r="Q98" i="12" s="1"/>
  <c r="S98" i="12" s="1"/>
  <c r="U98" i="12" s="1"/>
  <c r="AT98" i="12" s="1"/>
  <c r="O99" i="12"/>
  <c r="BA97" i="3"/>
  <c r="AX97" i="3"/>
  <c r="Q7" i="1" s="1"/>
  <c r="O84" i="29"/>
  <c r="O83" i="25"/>
  <c r="O65" i="11"/>
  <c r="N37" i="26"/>
  <c r="O37" i="26" s="1"/>
  <c r="BA98" i="26"/>
  <c r="AX98" i="26"/>
  <c r="O68" i="15"/>
  <c r="P97" i="30"/>
  <c r="Q97" i="30" s="1"/>
  <c r="S97" i="30" s="1"/>
  <c r="U97" i="30" s="1"/>
  <c r="AT97" i="30" s="1"/>
  <c r="O98" i="30"/>
  <c r="BA96" i="6"/>
  <c r="AX96" i="6"/>
  <c r="T6" i="1" s="1"/>
  <c r="N100" i="20"/>
  <c r="O100" i="20" s="1"/>
  <c r="P99" i="20"/>
  <c r="Q99" i="20" s="1"/>
  <c r="S99" i="20" s="1"/>
  <c r="U99" i="20" s="1"/>
  <c r="AT99" i="20" s="1"/>
  <c r="P97" i="28"/>
  <c r="Q97" i="28" s="1"/>
  <c r="S97" i="28" s="1"/>
  <c r="U97" i="28" s="1"/>
  <c r="AT97" i="28" s="1"/>
  <c r="O98" i="28"/>
  <c r="P67" i="23"/>
  <c r="Q67" i="23" s="1"/>
  <c r="S67" i="23" s="1"/>
  <c r="U67" i="23" s="1"/>
  <c r="AB67" i="23" s="1"/>
  <c r="AF67" i="23" s="1"/>
  <c r="P80" i="11"/>
  <c r="Q80" i="11" s="1"/>
  <c r="S80" i="11" s="1"/>
  <c r="U80" i="11" s="1"/>
  <c r="AT80" i="11" s="1"/>
  <c r="AX80" i="11" s="1"/>
  <c r="Y6" i="1" s="1"/>
  <c r="O81" i="11"/>
  <c r="P50" i="24"/>
  <c r="Q50" i="24" s="1"/>
  <c r="S50" i="24" s="1"/>
  <c r="U50" i="24" s="1"/>
  <c r="AQ50" i="24" s="1"/>
  <c r="AU50" i="24" s="1"/>
  <c r="O51" i="24"/>
  <c r="O50" i="14"/>
  <c r="N100" i="29"/>
  <c r="O100" i="29" s="1"/>
  <c r="AX96" i="15"/>
  <c r="BA96" i="15"/>
  <c r="O67" i="1"/>
  <c r="O49" i="10"/>
  <c r="O115" i="5"/>
  <c r="O83" i="14"/>
  <c r="O51" i="30"/>
  <c r="O97" i="24"/>
  <c r="O36" i="9"/>
  <c r="O83" i="31"/>
  <c r="P35" i="11"/>
  <c r="Q35" i="11" s="1"/>
  <c r="S35" i="11" s="1"/>
  <c r="U35" i="11" s="1"/>
  <c r="AQ35" i="11" s="1"/>
  <c r="AU35" i="11" s="1"/>
  <c r="P65" i="17"/>
  <c r="Q65" i="17" s="1"/>
  <c r="S65" i="17" s="1"/>
  <c r="U65" i="17" s="1"/>
  <c r="AB65" i="17" s="1"/>
  <c r="AF65" i="17" s="1"/>
  <c r="O66" i="17"/>
  <c r="P34" i="4"/>
  <c r="Q34" i="4" s="1"/>
  <c r="S34" i="4" s="1"/>
  <c r="U34" i="4" s="1"/>
  <c r="AQ34" i="4" s="1"/>
  <c r="AU34" i="4" s="1"/>
  <c r="R7" i="1" s="1"/>
  <c r="O35" i="4"/>
  <c r="P49" i="29"/>
  <c r="Q49" i="29" s="1"/>
  <c r="S49" i="29" s="1"/>
  <c r="U49" i="29" s="1"/>
  <c r="AQ49" i="29" s="1"/>
  <c r="AU49" i="29" s="1"/>
  <c r="P49" i="26"/>
  <c r="Q49" i="26" s="1"/>
  <c r="S49" i="26" s="1"/>
  <c r="U49" i="26" s="1"/>
  <c r="AQ49" i="26" s="1"/>
  <c r="AU49" i="26" s="1"/>
  <c r="O50" i="26"/>
  <c r="P66" i="3"/>
  <c r="Q66" i="3" s="1"/>
  <c r="S66" i="3" s="1"/>
  <c r="U66" i="3" s="1"/>
  <c r="AB66" i="3" s="1"/>
  <c r="AF66" i="3" s="1"/>
  <c r="O67" i="3"/>
  <c r="P66" i="25"/>
  <c r="Q66" i="25" s="1"/>
  <c r="S66" i="25" s="1"/>
  <c r="U66" i="25" s="1"/>
  <c r="AB66" i="25" s="1"/>
  <c r="AF66" i="25" s="1"/>
  <c r="P115" i="28"/>
  <c r="Q115" i="28" s="1"/>
  <c r="S115" i="28" s="1"/>
  <c r="U115" i="28" s="1"/>
  <c r="AT115" i="28" s="1"/>
  <c r="AX115" i="28" s="1"/>
  <c r="O116" i="28"/>
  <c r="P116" i="28" s="1"/>
  <c r="Q116" i="28" s="1"/>
  <c r="S116" i="28" s="1"/>
  <c r="U116" i="28" s="1"/>
  <c r="AT116" i="28" s="1"/>
  <c r="AX116" i="28" s="1"/>
  <c r="AY116" i="28" s="1"/>
  <c r="S7" i="1"/>
  <c r="P69" i="18"/>
  <c r="Q69" i="18" s="1"/>
  <c r="S69" i="18" s="1"/>
  <c r="U69" i="18" s="1"/>
  <c r="AB69" i="18" s="1"/>
  <c r="AF69" i="18" s="1"/>
  <c r="AX95" i="23"/>
  <c r="BA95" i="23"/>
  <c r="AX96" i="2"/>
  <c r="BA96" i="2"/>
  <c r="P66" i="19"/>
  <c r="Q66" i="19" s="1"/>
  <c r="S66" i="19" s="1"/>
  <c r="U66" i="19" s="1"/>
  <c r="AB66" i="19" s="1"/>
  <c r="AF66" i="19" s="1"/>
  <c r="AX97" i="7"/>
  <c r="BA97" i="7"/>
  <c r="P83" i="1"/>
  <c r="Q83" i="1" s="1"/>
  <c r="S83" i="1" s="1"/>
  <c r="U83" i="1" s="1"/>
  <c r="AT83" i="1" s="1"/>
  <c r="BC83" i="1" s="1"/>
  <c r="P49" i="7"/>
  <c r="Q49" i="7" s="1"/>
  <c r="S49" i="7" s="1"/>
  <c r="U49" i="7" s="1"/>
  <c r="AQ49" i="7" s="1"/>
  <c r="AU49" i="7" s="1"/>
  <c r="U7" i="1" s="1"/>
  <c r="O50" i="7"/>
  <c r="P82" i="10"/>
  <c r="Q82" i="10" s="1"/>
  <c r="S82" i="10" s="1"/>
  <c r="U82" i="10" s="1"/>
  <c r="AT82" i="10" s="1"/>
  <c r="AX82" i="10" s="1"/>
  <c r="O83" i="10"/>
  <c r="N37" i="30"/>
  <c r="P36" i="30"/>
  <c r="Q36" i="30" s="1"/>
  <c r="S36" i="30" s="1"/>
  <c r="U36" i="30" s="1"/>
  <c r="AQ36" i="30" s="1"/>
  <c r="AU36" i="30" s="1"/>
  <c r="P51" i="3"/>
  <c r="Q51" i="3" s="1"/>
  <c r="S51" i="3" s="1"/>
  <c r="U51" i="3" s="1"/>
  <c r="AQ51" i="3" s="1"/>
  <c r="AU51" i="3" s="1"/>
  <c r="P67" i="10"/>
  <c r="Q67" i="10" s="1"/>
  <c r="S67" i="10" s="1"/>
  <c r="U67" i="10" s="1"/>
  <c r="AB67" i="10" s="1"/>
  <c r="AF67" i="10" s="1"/>
  <c r="AX97" i="5"/>
  <c r="BA97" i="5"/>
  <c r="P65" i="14"/>
  <c r="Q65" i="14" s="1"/>
  <c r="S65" i="14" s="1"/>
  <c r="U65" i="14" s="1"/>
  <c r="AB65" i="14" s="1"/>
  <c r="AF65" i="14" s="1"/>
  <c r="AB7" i="1" s="1"/>
  <c r="O66" i="14"/>
  <c r="P82" i="12"/>
  <c r="Q82" i="12" s="1"/>
  <c r="S82" i="12" s="1"/>
  <c r="U82" i="12" s="1"/>
  <c r="AT82" i="12" s="1"/>
  <c r="AX82" i="12" s="1"/>
  <c r="AX98" i="27"/>
  <c r="BA98" i="27"/>
  <c r="P97" i="15"/>
  <c r="Q97" i="15" s="1"/>
  <c r="S97" i="15" s="1"/>
  <c r="U97" i="15" s="1"/>
  <c r="AT97" i="15" s="1"/>
  <c r="O98" i="15"/>
  <c r="AX97" i="18"/>
  <c r="AF6" i="1" s="1"/>
  <c r="BA97" i="18"/>
  <c r="BA97" i="21"/>
  <c r="AX97" i="21"/>
  <c r="P112" i="30"/>
  <c r="Q112" i="30" s="1"/>
  <c r="S112" i="30" s="1"/>
  <c r="U112" i="30" s="1"/>
  <c r="AT112" i="30" s="1"/>
  <c r="AX112" i="30" s="1"/>
  <c r="O113" i="30"/>
  <c r="O97" i="1"/>
  <c r="P49" i="28"/>
  <c r="Q49" i="28" s="1"/>
  <c r="S49" i="28" s="1"/>
  <c r="U49" i="28" s="1"/>
  <c r="AQ49" i="28" s="1"/>
  <c r="AU49" i="28" s="1"/>
  <c r="O50" i="28"/>
  <c r="P97" i="31"/>
  <c r="Q97" i="31" s="1"/>
  <c r="S97" i="31" s="1"/>
  <c r="U97" i="31" s="1"/>
  <c r="AT97" i="31" s="1"/>
  <c r="O98" i="31"/>
  <c r="O33" i="10"/>
  <c r="P81" i="17"/>
  <c r="Q81" i="17" s="1"/>
  <c r="S81" i="17" s="1"/>
  <c r="U81" i="17" s="1"/>
  <c r="AT81" i="17" s="1"/>
  <c r="AX81" i="17" s="1"/>
  <c r="O34" i="15"/>
  <c r="O82" i="7"/>
  <c r="O97" i="9"/>
  <c r="O35" i="31"/>
  <c r="O35" i="29"/>
  <c r="AX96" i="30"/>
  <c r="BA96" i="30"/>
  <c r="O66" i="20"/>
  <c r="O65" i="8"/>
  <c r="O50" i="11"/>
  <c r="P65" i="22"/>
  <c r="Q65" i="22" s="1"/>
  <c r="S65" i="22" s="1"/>
  <c r="U65" i="22" s="1"/>
  <c r="AB65" i="22" s="1"/>
  <c r="AF65" i="22" s="1"/>
  <c r="AK7" i="1" s="1"/>
  <c r="O97" i="17"/>
  <c r="O36" i="27"/>
  <c r="P49" i="1"/>
  <c r="Q49" i="1" s="1"/>
  <c r="S49" i="1" s="1"/>
  <c r="U49" i="1" s="1"/>
  <c r="AQ49" i="1" s="1"/>
  <c r="AU49" i="1" s="1"/>
  <c r="O50" i="1"/>
  <c r="P81" i="27"/>
  <c r="Q81" i="27" s="1"/>
  <c r="S81" i="27" s="1"/>
  <c r="U81" i="27" s="1"/>
  <c r="AT81" i="27" s="1"/>
  <c r="AX81" i="27" s="1"/>
  <c r="AP7" i="1" s="1"/>
  <c r="P36" i="8"/>
  <c r="Q36" i="8" s="1"/>
  <c r="S36" i="8" s="1"/>
  <c r="U36" i="8" s="1"/>
  <c r="AQ36" i="8" s="1"/>
  <c r="AU36" i="8" s="1"/>
  <c r="N37" i="8"/>
  <c r="O37" i="8"/>
  <c r="P113" i="29"/>
  <c r="Q113" i="29" s="1"/>
  <c r="S113" i="29" s="1"/>
  <c r="U113" i="29" s="1"/>
  <c r="AT113" i="29" s="1"/>
  <c r="AX113" i="29" s="1"/>
  <c r="P36" i="14"/>
  <c r="Q36" i="14" s="1"/>
  <c r="S36" i="14" s="1"/>
  <c r="U36" i="14" s="1"/>
  <c r="AQ36" i="14" s="1"/>
  <c r="AU36" i="14" s="1"/>
  <c r="N37" i="14"/>
  <c r="O37" i="14"/>
  <c r="P99" i="25"/>
  <c r="Q99" i="25" s="1"/>
  <c r="S99" i="25" s="1"/>
  <c r="U99" i="25" s="1"/>
  <c r="AT99" i="25" s="1"/>
  <c r="N100" i="25"/>
  <c r="P66" i="2"/>
  <c r="Q66" i="2" s="1"/>
  <c r="S66" i="2" s="1"/>
  <c r="U66" i="2" s="1"/>
  <c r="AB66" i="2" s="1"/>
  <c r="AF66" i="2" s="1"/>
  <c r="P83" i="15"/>
  <c r="Q83" i="15" s="1"/>
  <c r="S83" i="15" s="1"/>
  <c r="U83" i="15" s="1"/>
  <c r="AT83" i="15" s="1"/>
  <c r="AX83" i="15" s="1"/>
  <c r="N84" i="19"/>
  <c r="O84" i="19" s="1"/>
  <c r="P83" i="19"/>
  <c r="Q83" i="19" s="1"/>
  <c r="S83" i="19" s="1"/>
  <c r="U83" i="19" s="1"/>
  <c r="AT83" i="19" s="1"/>
  <c r="AX83" i="19" s="1"/>
  <c r="BA96" i="24"/>
  <c r="AX96" i="24"/>
  <c r="AM6" i="1" s="1"/>
  <c r="R6" i="1"/>
  <c r="O50" i="12"/>
  <c r="P96" i="19"/>
  <c r="Q96" i="19" s="1"/>
  <c r="S96" i="19" s="1"/>
  <c r="U96" i="19" s="1"/>
  <c r="AT96" i="19" s="1"/>
  <c r="O97" i="19"/>
  <c r="P100" i="16" l="1"/>
  <c r="Q100" i="16" s="1"/>
  <c r="S100" i="16" s="1"/>
  <c r="U100" i="16" s="1"/>
  <c r="AT100" i="16" s="1"/>
  <c r="O101" i="16"/>
  <c r="P101" i="16" s="1"/>
  <c r="Q101" i="16" s="1"/>
  <c r="S101" i="16" s="1"/>
  <c r="U101" i="16" s="1"/>
  <c r="AT101" i="16" s="1"/>
  <c r="AX6" i="1"/>
  <c r="AY6" i="1" s="1"/>
  <c r="AV6" i="1"/>
  <c r="BA6" i="1" s="1"/>
  <c r="P84" i="19"/>
  <c r="Q84" i="19" s="1"/>
  <c r="S84" i="19" s="1"/>
  <c r="U84" i="19" s="1"/>
  <c r="AT84" i="19" s="1"/>
  <c r="AX84" i="19" s="1"/>
  <c r="O85" i="19"/>
  <c r="P85" i="19" s="1"/>
  <c r="Q85" i="19" s="1"/>
  <c r="S85" i="19" s="1"/>
  <c r="U85" i="19" s="1"/>
  <c r="AT85" i="19" s="1"/>
  <c r="AX85" i="19" s="1"/>
  <c r="AY85" i="19" s="1"/>
  <c r="P37" i="26"/>
  <c r="Q37" i="26" s="1"/>
  <c r="S37" i="26" s="1"/>
  <c r="U37" i="26" s="1"/>
  <c r="AQ37" i="26" s="1"/>
  <c r="AU37" i="26" s="1"/>
  <c r="O38" i="26"/>
  <c r="P38" i="26" s="1"/>
  <c r="Q38" i="26" s="1"/>
  <c r="S38" i="26" s="1"/>
  <c r="U38" i="26" s="1"/>
  <c r="AQ38" i="26" s="1"/>
  <c r="AU38" i="26" s="1"/>
  <c r="P100" i="29"/>
  <c r="Q100" i="29" s="1"/>
  <c r="S100" i="29" s="1"/>
  <c r="U100" i="29" s="1"/>
  <c r="AT100" i="29" s="1"/>
  <c r="P100" i="20"/>
  <c r="Q100" i="20" s="1"/>
  <c r="S100" i="20" s="1"/>
  <c r="U100" i="20" s="1"/>
  <c r="AT100" i="20" s="1"/>
  <c r="O101" i="20"/>
  <c r="P101" i="20" s="1"/>
  <c r="Q101" i="20" s="1"/>
  <c r="S101" i="20" s="1"/>
  <c r="U101" i="20" s="1"/>
  <c r="AT101" i="20" s="1"/>
  <c r="P50" i="1"/>
  <c r="Q50" i="1" s="1"/>
  <c r="S50" i="1" s="1"/>
  <c r="U50" i="1" s="1"/>
  <c r="AQ50" i="1" s="1"/>
  <c r="AU50" i="1" s="1"/>
  <c r="P33" i="10"/>
  <c r="Q33" i="10" s="1"/>
  <c r="S33" i="10" s="1"/>
  <c r="U33" i="10" s="1"/>
  <c r="AQ33" i="10" s="1"/>
  <c r="AU33" i="10" s="1"/>
  <c r="X6" i="1" s="1"/>
  <c r="P98" i="15"/>
  <c r="Q98" i="15" s="1"/>
  <c r="S98" i="15" s="1"/>
  <c r="U98" i="15" s="1"/>
  <c r="AT98" i="15" s="1"/>
  <c r="O99" i="15"/>
  <c r="N68" i="3"/>
  <c r="O68" i="3" s="1"/>
  <c r="P67" i="3"/>
  <c r="Q67" i="3" s="1"/>
  <c r="S67" i="3" s="1"/>
  <c r="U67" i="3" s="1"/>
  <c r="AB67" i="3" s="1"/>
  <c r="AF67" i="3" s="1"/>
  <c r="BA99" i="25"/>
  <c r="AX99" i="25"/>
  <c r="P65" i="8"/>
  <c r="Q65" i="8" s="1"/>
  <c r="S65" i="8" s="1"/>
  <c r="U65" i="8" s="1"/>
  <c r="AB65" i="8" s="1"/>
  <c r="AF65" i="8" s="1"/>
  <c r="V7" i="1" s="1"/>
  <c r="P98" i="31"/>
  <c r="Q98" i="31" s="1"/>
  <c r="S98" i="31" s="1"/>
  <c r="U98" i="31" s="1"/>
  <c r="AT98" i="31" s="1"/>
  <c r="O99" i="31"/>
  <c r="BA97" i="15"/>
  <c r="AX97" i="15"/>
  <c r="N84" i="1"/>
  <c r="O84" i="1" s="1"/>
  <c r="N37" i="9"/>
  <c r="O37" i="9" s="1"/>
  <c r="P36" i="9"/>
  <c r="Q36" i="9" s="1"/>
  <c r="S36" i="9" s="1"/>
  <c r="U36" i="9" s="1"/>
  <c r="AQ36" i="9" s="1"/>
  <c r="AU36" i="9" s="1"/>
  <c r="P98" i="28"/>
  <c r="Q98" i="28" s="1"/>
  <c r="S98" i="28" s="1"/>
  <c r="U98" i="28" s="1"/>
  <c r="AT98" i="28" s="1"/>
  <c r="O99" i="28"/>
  <c r="N84" i="8"/>
  <c r="P83" i="8"/>
  <c r="Q83" i="8" s="1"/>
  <c r="S83" i="8" s="1"/>
  <c r="U83" i="8" s="1"/>
  <c r="AT83" i="8" s="1"/>
  <c r="AX83" i="8" s="1"/>
  <c r="P37" i="14"/>
  <c r="Q37" i="14" s="1"/>
  <c r="S37" i="14" s="1"/>
  <c r="U37" i="14" s="1"/>
  <c r="AQ37" i="14" s="1"/>
  <c r="AU37" i="14" s="1"/>
  <c r="O38" i="14"/>
  <c r="P38" i="14" s="1"/>
  <c r="Q38" i="14" s="1"/>
  <c r="S38" i="14" s="1"/>
  <c r="U38" i="14" s="1"/>
  <c r="AQ38" i="14" s="1"/>
  <c r="AU38" i="14" s="1"/>
  <c r="P66" i="20"/>
  <c r="Q66" i="20" s="1"/>
  <c r="S66" i="20" s="1"/>
  <c r="U66" i="20" s="1"/>
  <c r="AB66" i="20" s="1"/>
  <c r="AF66" i="20" s="1"/>
  <c r="P82" i="7"/>
  <c r="Q82" i="7" s="1"/>
  <c r="S82" i="7" s="1"/>
  <c r="U82" i="7" s="1"/>
  <c r="AT82" i="7" s="1"/>
  <c r="AX82" i="7" s="1"/>
  <c r="O83" i="7"/>
  <c r="P6" i="1"/>
  <c r="P50" i="26"/>
  <c r="Q50" i="26" s="1"/>
  <c r="S50" i="26" s="1"/>
  <c r="U50" i="26" s="1"/>
  <c r="AQ50" i="26" s="1"/>
  <c r="AU50" i="26" s="1"/>
  <c r="P66" i="17"/>
  <c r="Q66" i="17" s="1"/>
  <c r="S66" i="17" s="1"/>
  <c r="U66" i="17" s="1"/>
  <c r="AB66" i="17" s="1"/>
  <c r="AF66" i="17" s="1"/>
  <c r="O67" i="17"/>
  <c r="P97" i="24"/>
  <c r="Q97" i="24" s="1"/>
  <c r="S97" i="24" s="1"/>
  <c r="U97" i="24" s="1"/>
  <c r="AT97" i="24" s="1"/>
  <c r="O98" i="24"/>
  <c r="P81" i="11"/>
  <c r="Q81" i="11" s="1"/>
  <c r="S81" i="11" s="1"/>
  <c r="U81" i="11" s="1"/>
  <c r="AT81" i="11" s="1"/>
  <c r="AX81" i="11" s="1"/>
  <c r="BA97" i="28"/>
  <c r="AX97" i="28"/>
  <c r="P49" i="31"/>
  <c r="Q49" i="31" s="1"/>
  <c r="S49" i="31" s="1"/>
  <c r="U49" i="31" s="1"/>
  <c r="AQ49" i="31" s="1"/>
  <c r="AU49" i="31" s="1"/>
  <c r="O50" i="31"/>
  <c r="P66" i="28"/>
  <c r="Q66" i="28" s="1"/>
  <c r="S66" i="28" s="1"/>
  <c r="U66" i="28" s="1"/>
  <c r="AB66" i="28" s="1"/>
  <c r="AF66" i="28" s="1"/>
  <c r="O67" i="28"/>
  <c r="P67" i="5"/>
  <c r="Q67" i="5" s="1"/>
  <c r="S67" i="5" s="1"/>
  <c r="U67" i="5" s="1"/>
  <c r="AB67" i="5" s="1"/>
  <c r="AF67" i="5" s="1"/>
  <c r="N68" i="5"/>
  <c r="O68" i="5"/>
  <c r="P98" i="6"/>
  <c r="Q98" i="6" s="1"/>
  <c r="S98" i="6" s="1"/>
  <c r="U98" i="6" s="1"/>
  <c r="AT98" i="6" s="1"/>
  <c r="P99" i="3"/>
  <c r="Q99" i="3" s="1"/>
  <c r="S99" i="3" s="1"/>
  <c r="U99" i="3" s="1"/>
  <c r="AT99" i="3" s="1"/>
  <c r="N84" i="22"/>
  <c r="P83" i="22"/>
  <c r="Q83" i="22" s="1"/>
  <c r="S83" i="22" s="1"/>
  <c r="U83" i="22" s="1"/>
  <c r="AT83" i="22" s="1"/>
  <c r="AX83" i="22" s="1"/>
  <c r="P97" i="2"/>
  <c r="Q97" i="2" s="1"/>
  <c r="S97" i="2" s="1"/>
  <c r="U97" i="2" s="1"/>
  <c r="AT97" i="2" s="1"/>
  <c r="P50" i="22"/>
  <c r="Q50" i="22" s="1"/>
  <c r="S50" i="22" s="1"/>
  <c r="U50" i="22" s="1"/>
  <c r="AQ50" i="22" s="1"/>
  <c r="AU50" i="22" s="1"/>
  <c r="O51" i="22"/>
  <c r="P36" i="2"/>
  <c r="Q36" i="2" s="1"/>
  <c r="S36" i="2" s="1"/>
  <c r="U36" i="2" s="1"/>
  <c r="AQ36" i="2" s="1"/>
  <c r="AU36" i="2" s="1"/>
  <c r="P35" i="25"/>
  <c r="Q35" i="25" s="1"/>
  <c r="S35" i="25" s="1"/>
  <c r="U35" i="25" s="1"/>
  <c r="AQ35" i="25" s="1"/>
  <c r="AU35" i="25" s="1"/>
  <c r="AN8" i="1" s="1"/>
  <c r="O36" i="25"/>
  <c r="P35" i="5"/>
  <c r="Q35" i="5" s="1"/>
  <c r="S35" i="5" s="1"/>
  <c r="U35" i="5" s="1"/>
  <c r="AQ35" i="5" s="1"/>
  <c r="AU35" i="5" s="1"/>
  <c r="P50" i="11"/>
  <c r="Q50" i="11" s="1"/>
  <c r="S50" i="11" s="1"/>
  <c r="U50" i="11" s="1"/>
  <c r="AQ50" i="11" s="1"/>
  <c r="AU50" i="11" s="1"/>
  <c r="O51" i="11"/>
  <c r="P113" i="30"/>
  <c r="Q113" i="30" s="1"/>
  <c r="S113" i="30" s="1"/>
  <c r="U113" i="30" s="1"/>
  <c r="AT113" i="30" s="1"/>
  <c r="AX113" i="30" s="1"/>
  <c r="O114" i="30"/>
  <c r="P66" i="14"/>
  <c r="Q66" i="14" s="1"/>
  <c r="S66" i="14" s="1"/>
  <c r="U66" i="14" s="1"/>
  <c r="AB66" i="14" s="1"/>
  <c r="AF66" i="14" s="1"/>
  <c r="P35" i="4"/>
  <c r="Q35" i="4" s="1"/>
  <c r="S35" i="4" s="1"/>
  <c r="U35" i="4" s="1"/>
  <c r="AQ35" i="4" s="1"/>
  <c r="AU35" i="4" s="1"/>
  <c r="O36" i="4"/>
  <c r="P83" i="31"/>
  <c r="Q83" i="31" s="1"/>
  <c r="S83" i="31" s="1"/>
  <c r="U83" i="31" s="1"/>
  <c r="AT83" i="31" s="1"/>
  <c r="AX83" i="31" s="1"/>
  <c r="P49" i="10"/>
  <c r="Q49" i="10" s="1"/>
  <c r="S49" i="10" s="1"/>
  <c r="U49" i="10" s="1"/>
  <c r="AQ49" i="10" s="1"/>
  <c r="AU49" i="10" s="1"/>
  <c r="N52" i="24"/>
  <c r="O52" i="24" s="1"/>
  <c r="P51" i="24"/>
  <c r="Q51" i="24" s="1"/>
  <c r="S51" i="24" s="1"/>
  <c r="U51" i="24" s="1"/>
  <c r="AQ51" i="24" s="1"/>
  <c r="AU51" i="24" s="1"/>
  <c r="AX98" i="13"/>
  <c r="BA98" i="13"/>
  <c r="P97" i="19"/>
  <c r="Q97" i="19" s="1"/>
  <c r="S97" i="19" s="1"/>
  <c r="U97" i="19" s="1"/>
  <c r="AT97" i="19" s="1"/>
  <c r="O98" i="19"/>
  <c r="P83" i="10"/>
  <c r="Q83" i="10" s="1"/>
  <c r="S83" i="10" s="1"/>
  <c r="U83" i="10" s="1"/>
  <c r="AT83" i="10" s="1"/>
  <c r="AX83" i="10" s="1"/>
  <c r="P100" i="4"/>
  <c r="Q100" i="4" s="1"/>
  <c r="S100" i="4" s="1"/>
  <c r="U100" i="4" s="1"/>
  <c r="AT100" i="4" s="1"/>
  <c r="O101" i="4"/>
  <c r="P101" i="4" s="1"/>
  <c r="Q101" i="4" s="1"/>
  <c r="S101" i="4" s="1"/>
  <c r="U101" i="4" s="1"/>
  <c r="AT101" i="4" s="1"/>
  <c r="P51" i="25"/>
  <c r="Q51" i="25" s="1"/>
  <c r="S51" i="25" s="1"/>
  <c r="U51" i="25" s="1"/>
  <c r="AQ51" i="25" s="1"/>
  <c r="AU51" i="25" s="1"/>
  <c r="BA96" i="19"/>
  <c r="AX96" i="19"/>
  <c r="N84" i="15"/>
  <c r="O84" i="15" s="1"/>
  <c r="BA97" i="31"/>
  <c r="AX97" i="31"/>
  <c r="P97" i="17"/>
  <c r="Q97" i="17" s="1"/>
  <c r="S97" i="17" s="1"/>
  <c r="U97" i="17" s="1"/>
  <c r="AT97" i="17" s="1"/>
  <c r="P34" i="15"/>
  <c r="Q34" i="15" s="1"/>
  <c r="S34" i="15" s="1"/>
  <c r="U34" i="15" s="1"/>
  <c r="AQ34" i="15" s="1"/>
  <c r="AU34" i="15" s="1"/>
  <c r="P50" i="28"/>
  <c r="Q50" i="28" s="1"/>
  <c r="S50" i="28" s="1"/>
  <c r="U50" i="28" s="1"/>
  <c r="AQ50" i="28" s="1"/>
  <c r="AU50" i="28" s="1"/>
  <c r="O51" i="28"/>
  <c r="N52" i="3"/>
  <c r="O52" i="3" s="1"/>
  <c r="P50" i="7"/>
  <c r="Q50" i="7" s="1"/>
  <c r="S50" i="7" s="1"/>
  <c r="U50" i="7" s="1"/>
  <c r="AQ50" i="7" s="1"/>
  <c r="AU50" i="7" s="1"/>
  <c r="O51" i="7"/>
  <c r="AO7" i="1"/>
  <c r="P51" i="30"/>
  <c r="Q51" i="30" s="1"/>
  <c r="S51" i="30" s="1"/>
  <c r="U51" i="30" s="1"/>
  <c r="AQ51" i="30" s="1"/>
  <c r="AU51" i="30" s="1"/>
  <c r="P98" i="30"/>
  <c r="Q98" i="30" s="1"/>
  <c r="S98" i="30" s="1"/>
  <c r="U98" i="30" s="1"/>
  <c r="AT98" i="30" s="1"/>
  <c r="O99" i="30"/>
  <c r="P65" i="11"/>
  <c r="Q65" i="11" s="1"/>
  <c r="S65" i="11" s="1"/>
  <c r="U65" i="11" s="1"/>
  <c r="AB65" i="11" s="1"/>
  <c r="AF65" i="11" s="1"/>
  <c r="O66" i="11"/>
  <c r="N100" i="12"/>
  <c r="P99" i="12"/>
  <c r="Q99" i="12" s="1"/>
  <c r="S99" i="12" s="1"/>
  <c r="U99" i="12" s="1"/>
  <c r="AT99" i="12" s="1"/>
  <c r="N115" i="27"/>
  <c r="O115" i="27" s="1"/>
  <c r="P114" i="27"/>
  <c r="Q114" i="27" s="1"/>
  <c r="S114" i="27" s="1"/>
  <c r="U114" i="27" s="1"/>
  <c r="AT114" i="27" s="1"/>
  <c r="AX114" i="27" s="1"/>
  <c r="O100" i="26"/>
  <c r="BA99" i="22"/>
  <c r="AX99" i="22"/>
  <c r="P35" i="6"/>
  <c r="Q35" i="6" s="1"/>
  <c r="S35" i="6" s="1"/>
  <c r="U35" i="6" s="1"/>
  <c r="AQ35" i="6" s="1"/>
  <c r="AU35" i="6" s="1"/>
  <c r="BA99" i="10"/>
  <c r="AX99" i="10"/>
  <c r="N52" i="27"/>
  <c r="O52" i="27" s="1"/>
  <c r="P51" i="27"/>
  <c r="Q51" i="27" s="1"/>
  <c r="S51" i="27" s="1"/>
  <c r="U51" i="27" s="1"/>
  <c r="AQ51" i="27" s="1"/>
  <c r="AU51" i="27" s="1"/>
  <c r="N84" i="5"/>
  <c r="O84" i="5" s="1"/>
  <c r="AX97" i="6"/>
  <c r="BA97" i="6"/>
  <c r="T7" i="1" s="1"/>
  <c r="AX98" i="3"/>
  <c r="Q8" i="1" s="1"/>
  <c r="BA98" i="3"/>
  <c r="P49" i="9"/>
  <c r="Q49" i="9" s="1"/>
  <c r="S49" i="9" s="1"/>
  <c r="U49" i="9" s="1"/>
  <c r="AQ49" i="9" s="1"/>
  <c r="AU49" i="9" s="1"/>
  <c r="P99" i="27"/>
  <c r="Q99" i="27" s="1"/>
  <c r="S99" i="27" s="1"/>
  <c r="U99" i="27" s="1"/>
  <c r="AT99" i="27" s="1"/>
  <c r="N84" i="2"/>
  <c r="O84" i="2" s="1"/>
  <c r="P36" i="24"/>
  <c r="Q36" i="24" s="1"/>
  <c r="S36" i="24" s="1"/>
  <c r="U36" i="24" s="1"/>
  <c r="AQ36" i="24" s="1"/>
  <c r="AU36" i="24" s="1"/>
  <c r="O36" i="7"/>
  <c r="P84" i="23"/>
  <c r="Q84" i="23" s="1"/>
  <c r="S84" i="23" s="1"/>
  <c r="U84" i="23" s="1"/>
  <c r="AT84" i="23" s="1"/>
  <c r="AX84" i="23" s="1"/>
  <c r="N52" i="2"/>
  <c r="O52" i="2" s="1"/>
  <c r="P51" i="2"/>
  <c r="Q51" i="2" s="1"/>
  <c r="S51" i="2" s="1"/>
  <c r="U51" i="2" s="1"/>
  <c r="AQ51" i="2" s="1"/>
  <c r="AU51" i="2" s="1"/>
  <c r="P35" i="12"/>
  <c r="Q35" i="12" s="1"/>
  <c r="S35" i="12" s="1"/>
  <c r="U35" i="12" s="1"/>
  <c r="AQ35" i="12" s="1"/>
  <c r="AU35" i="12" s="1"/>
  <c r="P81" i="28"/>
  <c r="Q81" i="28" s="1"/>
  <c r="S81" i="28" s="1"/>
  <c r="U81" i="28" s="1"/>
  <c r="AT81" i="28" s="1"/>
  <c r="AX81" i="28" s="1"/>
  <c r="O82" i="28"/>
  <c r="AV38" i="1"/>
  <c r="N68" i="29"/>
  <c r="P67" i="29"/>
  <c r="Q67" i="29" s="1"/>
  <c r="S67" i="29" s="1"/>
  <c r="U67" i="29" s="1"/>
  <c r="AB67" i="29" s="1"/>
  <c r="AF67" i="29" s="1"/>
  <c r="P67" i="30"/>
  <c r="Q67" i="30" s="1"/>
  <c r="S67" i="30" s="1"/>
  <c r="U67" i="30" s="1"/>
  <c r="AB67" i="30" s="1"/>
  <c r="AF67" i="30" s="1"/>
  <c r="P84" i="4"/>
  <c r="Q84" i="4" s="1"/>
  <c r="S84" i="4" s="1"/>
  <c r="U84" i="4" s="1"/>
  <c r="AT84" i="4" s="1"/>
  <c r="AX84" i="4" s="1"/>
  <c r="P37" i="3"/>
  <c r="Q37" i="3" s="1"/>
  <c r="S37" i="3" s="1"/>
  <c r="U37" i="3" s="1"/>
  <c r="AQ37" i="3" s="1"/>
  <c r="AU37" i="3" s="1"/>
  <c r="O38" i="3"/>
  <c r="P38" i="3" s="1"/>
  <c r="Q38" i="3" s="1"/>
  <c r="S38" i="3" s="1"/>
  <c r="U38" i="3" s="1"/>
  <c r="AQ38" i="3" s="1"/>
  <c r="AU38" i="3" s="1"/>
  <c r="P35" i="31"/>
  <c r="Q35" i="31" s="1"/>
  <c r="S35" i="31" s="1"/>
  <c r="U35" i="31" s="1"/>
  <c r="AQ35" i="31" s="1"/>
  <c r="AU35" i="31" s="1"/>
  <c r="O36" i="31"/>
  <c r="P37" i="8"/>
  <c r="Q37" i="8" s="1"/>
  <c r="S37" i="8" s="1"/>
  <c r="U37" i="8" s="1"/>
  <c r="AQ37" i="8" s="1"/>
  <c r="AU37" i="8" s="1"/>
  <c r="P97" i="9"/>
  <c r="Q97" i="9" s="1"/>
  <c r="S97" i="9" s="1"/>
  <c r="U97" i="9" s="1"/>
  <c r="AT97" i="9" s="1"/>
  <c r="O98" i="9"/>
  <c r="N68" i="1"/>
  <c r="P67" i="1"/>
  <c r="Q67" i="1" s="1"/>
  <c r="S67" i="1" s="1"/>
  <c r="U67" i="1" s="1"/>
  <c r="AB67" i="1" s="1"/>
  <c r="AF67" i="1" s="1"/>
  <c r="O68" i="1"/>
  <c r="P36" i="18"/>
  <c r="Q36" i="18" s="1"/>
  <c r="S36" i="18" s="1"/>
  <c r="U36" i="18" s="1"/>
  <c r="AQ36" i="18" s="1"/>
  <c r="AU36" i="18" s="1"/>
  <c r="P82" i="24"/>
  <c r="Q82" i="24" s="1"/>
  <c r="S82" i="24" s="1"/>
  <c r="U82" i="24" s="1"/>
  <c r="AT82" i="24" s="1"/>
  <c r="AX82" i="24" s="1"/>
  <c r="O83" i="24"/>
  <c r="P66" i="7"/>
  <c r="Q66" i="7" s="1"/>
  <c r="S66" i="7" s="1"/>
  <c r="U66" i="7" s="1"/>
  <c r="AB66" i="7" s="1"/>
  <c r="AF66" i="7" s="1"/>
  <c r="N37" i="27"/>
  <c r="O37" i="27" s="1"/>
  <c r="P36" i="27"/>
  <c r="Q36" i="27" s="1"/>
  <c r="S36" i="27" s="1"/>
  <c r="U36" i="27" s="1"/>
  <c r="AQ36" i="27" s="1"/>
  <c r="AU36" i="27" s="1"/>
  <c r="P50" i="12"/>
  <c r="Q50" i="12" s="1"/>
  <c r="S50" i="12" s="1"/>
  <c r="U50" i="12" s="1"/>
  <c r="AQ50" i="12" s="1"/>
  <c r="AU50" i="12" s="1"/>
  <c r="O67" i="2"/>
  <c r="O82" i="27"/>
  <c r="O66" i="22"/>
  <c r="AS6" i="1"/>
  <c r="O82" i="17"/>
  <c r="AQ7" i="1"/>
  <c r="O83" i="12"/>
  <c r="O37" i="30"/>
  <c r="AL5" i="1"/>
  <c r="O67" i="25"/>
  <c r="O50" i="29"/>
  <c r="O36" i="11"/>
  <c r="N84" i="14"/>
  <c r="P83" i="14"/>
  <c r="Q83" i="14" s="1"/>
  <c r="S83" i="14" s="1"/>
  <c r="U83" i="14" s="1"/>
  <c r="AT83" i="14" s="1"/>
  <c r="AX83" i="14" s="1"/>
  <c r="O84" i="14"/>
  <c r="AX99" i="20"/>
  <c r="BA99" i="20"/>
  <c r="BA97" i="30"/>
  <c r="AX97" i="30"/>
  <c r="P83" i="25"/>
  <c r="Q83" i="25" s="1"/>
  <c r="S83" i="25" s="1"/>
  <c r="U83" i="25" s="1"/>
  <c r="AT83" i="25" s="1"/>
  <c r="AX83" i="25" s="1"/>
  <c r="BA98" i="12"/>
  <c r="AX98" i="12"/>
  <c r="N100" i="26"/>
  <c r="O99" i="18"/>
  <c r="N100" i="22"/>
  <c r="O100" i="22" s="1"/>
  <c r="O35" i="20"/>
  <c r="N100" i="10"/>
  <c r="O100" i="10" s="1"/>
  <c r="O67" i="4"/>
  <c r="O85" i="18"/>
  <c r="O99" i="14"/>
  <c r="O99" i="21"/>
  <c r="P50" i="13"/>
  <c r="Q50" i="13" s="1"/>
  <c r="S50" i="13" s="1"/>
  <c r="U50" i="13" s="1"/>
  <c r="AQ50" i="13" s="1"/>
  <c r="AU50" i="13" s="1"/>
  <c r="O51" i="13"/>
  <c r="P50" i="18"/>
  <c r="Q50" i="18" s="1"/>
  <c r="S50" i="18" s="1"/>
  <c r="U50" i="18" s="1"/>
  <c r="AQ50" i="18" s="1"/>
  <c r="AU50" i="18" s="1"/>
  <c r="O51" i="18"/>
  <c r="P98" i="8"/>
  <c r="Q98" i="8" s="1"/>
  <c r="S98" i="8" s="1"/>
  <c r="U98" i="8" s="1"/>
  <c r="AT98" i="8" s="1"/>
  <c r="P83" i="20"/>
  <c r="Q83" i="20" s="1"/>
  <c r="S83" i="20" s="1"/>
  <c r="U83" i="20" s="1"/>
  <c r="AT83" i="20" s="1"/>
  <c r="AX83" i="20" s="1"/>
  <c r="N84" i="20"/>
  <c r="P50" i="23"/>
  <c r="Q50" i="23" s="1"/>
  <c r="S50" i="23" s="1"/>
  <c r="U50" i="23" s="1"/>
  <c r="AQ50" i="23" s="1"/>
  <c r="AU50" i="23" s="1"/>
  <c r="P83" i="21"/>
  <c r="Q83" i="21" s="1"/>
  <c r="S83" i="21" s="1"/>
  <c r="U83" i="21" s="1"/>
  <c r="AT83" i="21" s="1"/>
  <c r="AX83" i="21" s="1"/>
  <c r="N84" i="21"/>
  <c r="N37" i="28"/>
  <c r="P36" i="28"/>
  <c r="Q36" i="28" s="1"/>
  <c r="S36" i="28" s="1"/>
  <c r="U36" i="28" s="1"/>
  <c r="AQ36" i="28" s="1"/>
  <c r="AU36" i="28" s="1"/>
  <c r="N84" i="6"/>
  <c r="O84" i="6" s="1"/>
  <c r="P98" i="5"/>
  <c r="Q98" i="5" s="1"/>
  <c r="S98" i="5" s="1"/>
  <c r="U98" i="5" s="1"/>
  <c r="AT98" i="5" s="1"/>
  <c r="P81" i="16"/>
  <c r="Q81" i="16" s="1"/>
  <c r="S81" i="16" s="1"/>
  <c r="U81" i="16" s="1"/>
  <c r="AT81" i="16" s="1"/>
  <c r="AX81" i="16" s="1"/>
  <c r="AD7" i="1" s="1"/>
  <c r="P50" i="4"/>
  <c r="Q50" i="4" s="1"/>
  <c r="S50" i="4" s="1"/>
  <c r="U50" i="4" s="1"/>
  <c r="AQ50" i="4" s="1"/>
  <c r="AU50" i="4" s="1"/>
  <c r="O51" i="4"/>
  <c r="O100" i="25"/>
  <c r="O114" i="29"/>
  <c r="P35" i="29"/>
  <c r="Q35" i="29" s="1"/>
  <c r="S35" i="29" s="1"/>
  <c r="U35" i="29" s="1"/>
  <c r="AQ35" i="29" s="1"/>
  <c r="AU35" i="29" s="1"/>
  <c r="P97" i="1"/>
  <c r="Q97" i="1" s="1"/>
  <c r="S97" i="1" s="1"/>
  <c r="U97" i="1" s="1"/>
  <c r="AT97" i="1" s="1"/>
  <c r="O98" i="1"/>
  <c r="N68" i="10"/>
  <c r="O68" i="10" s="1"/>
  <c r="O67" i="19"/>
  <c r="O70" i="18"/>
  <c r="P70" i="18" s="1"/>
  <c r="Q70" i="18" s="1"/>
  <c r="S70" i="18" s="1"/>
  <c r="U70" i="18" s="1"/>
  <c r="AB70" i="18" s="1"/>
  <c r="AF70" i="18" s="1"/>
  <c r="AG70" i="18" s="1"/>
  <c r="P115" i="5"/>
  <c r="Q115" i="5" s="1"/>
  <c r="S115" i="5" s="1"/>
  <c r="U115" i="5" s="1"/>
  <c r="AT115" i="5" s="1"/>
  <c r="AX115" i="5" s="1"/>
  <c r="O116" i="5"/>
  <c r="P116" i="5" s="1"/>
  <c r="Q116" i="5" s="1"/>
  <c r="S116" i="5" s="1"/>
  <c r="U116" i="5" s="1"/>
  <c r="AT116" i="5" s="1"/>
  <c r="AX116" i="5" s="1"/>
  <c r="AY116" i="5" s="1"/>
  <c r="P50" i="14"/>
  <c r="Q50" i="14" s="1"/>
  <c r="S50" i="14" s="1"/>
  <c r="U50" i="14" s="1"/>
  <c r="AQ50" i="14" s="1"/>
  <c r="AU50" i="14" s="1"/>
  <c r="O51" i="14"/>
  <c r="N68" i="23"/>
  <c r="O68" i="23" s="1"/>
  <c r="P68" i="15"/>
  <c r="Q68" i="15" s="1"/>
  <c r="S68" i="15" s="1"/>
  <c r="U68" i="15" s="1"/>
  <c r="AB68" i="15" s="1"/>
  <c r="AF68" i="15" s="1"/>
  <c r="O69" i="15"/>
  <c r="P69" i="15" s="1"/>
  <c r="Q69" i="15" s="1"/>
  <c r="S69" i="15" s="1"/>
  <c r="U69" i="15" s="1"/>
  <c r="AB69" i="15" s="1"/>
  <c r="AF69" i="15" s="1"/>
  <c r="AG69" i="15" s="1"/>
  <c r="P84" i="29"/>
  <c r="Q84" i="29" s="1"/>
  <c r="S84" i="29" s="1"/>
  <c r="U84" i="29" s="1"/>
  <c r="AT84" i="29" s="1"/>
  <c r="AX84" i="29" s="1"/>
  <c r="O99" i="13"/>
  <c r="O66" i="6"/>
  <c r="BA99" i="26"/>
  <c r="AX99" i="26"/>
  <c r="AX98" i="18"/>
  <c r="BA98" i="18"/>
  <c r="P50" i="16"/>
  <c r="Q50" i="16" s="1"/>
  <c r="S50" i="16" s="1"/>
  <c r="U50" i="16" s="1"/>
  <c r="AQ50" i="16" s="1"/>
  <c r="AU50" i="16" s="1"/>
  <c r="P36" i="19"/>
  <c r="Q36" i="19" s="1"/>
  <c r="S36" i="19" s="1"/>
  <c r="U36" i="19" s="1"/>
  <c r="AQ36" i="19" s="1"/>
  <c r="AU36" i="19" s="1"/>
  <c r="P67" i="16"/>
  <c r="Q67" i="16" s="1"/>
  <c r="S67" i="16" s="1"/>
  <c r="U67" i="16" s="1"/>
  <c r="AB67" i="16" s="1"/>
  <c r="AF67" i="16" s="1"/>
  <c r="N68" i="16"/>
  <c r="O68" i="16" s="1"/>
  <c r="AX98" i="14"/>
  <c r="BA98" i="14"/>
  <c r="BA98" i="21"/>
  <c r="AX98" i="21"/>
  <c r="P50" i="8"/>
  <c r="Q50" i="8" s="1"/>
  <c r="S50" i="8" s="1"/>
  <c r="U50" i="8" s="1"/>
  <c r="AQ50" i="8" s="1"/>
  <c r="AU50" i="8" s="1"/>
  <c r="AX97" i="8"/>
  <c r="BA97" i="8"/>
  <c r="P49" i="15"/>
  <c r="Q49" i="15" s="1"/>
  <c r="S49" i="15" s="1"/>
  <c r="U49" i="15" s="1"/>
  <c r="AQ49" i="15" s="1"/>
  <c r="AU49" i="15" s="1"/>
  <c r="O50" i="15"/>
  <c r="N37" i="22"/>
  <c r="O37" i="22" s="1"/>
  <c r="P36" i="22"/>
  <c r="Q36" i="22" s="1"/>
  <c r="S36" i="22" s="1"/>
  <c r="U36" i="22" s="1"/>
  <c r="AQ36" i="22" s="1"/>
  <c r="AU36" i="22" s="1"/>
  <c r="P35" i="13"/>
  <c r="Q35" i="13" s="1"/>
  <c r="S35" i="13" s="1"/>
  <c r="U35" i="13" s="1"/>
  <c r="AQ35" i="13" s="1"/>
  <c r="AU35" i="13" s="1"/>
  <c r="P98" i="7"/>
  <c r="Q98" i="7" s="1"/>
  <c r="S98" i="7" s="1"/>
  <c r="U98" i="7" s="1"/>
  <c r="AT98" i="7" s="1"/>
  <c r="N84" i="26"/>
  <c r="P83" i="26"/>
  <c r="Q83" i="26" s="1"/>
  <c r="S83" i="26" s="1"/>
  <c r="U83" i="26" s="1"/>
  <c r="AT83" i="26" s="1"/>
  <c r="AX83" i="26" s="1"/>
  <c r="O84" i="26"/>
  <c r="O35" i="21"/>
  <c r="O35" i="17"/>
  <c r="N85" i="18"/>
  <c r="O50" i="17"/>
  <c r="O83" i="13"/>
  <c r="N84" i="3"/>
  <c r="O84" i="3" s="1"/>
  <c r="O66" i="12"/>
  <c r="P35" i="23"/>
  <c r="Q35" i="23" s="1"/>
  <c r="S35" i="23" s="1"/>
  <c r="U35" i="23" s="1"/>
  <c r="AQ35" i="23" s="1"/>
  <c r="AU35" i="23" s="1"/>
  <c r="O36" i="23"/>
  <c r="N52" i="21"/>
  <c r="O52" i="21" s="1"/>
  <c r="P49" i="19"/>
  <c r="Q49" i="19" s="1"/>
  <c r="S49" i="19" s="1"/>
  <c r="U49" i="19" s="1"/>
  <c r="AQ49" i="19" s="1"/>
  <c r="AU49" i="19" s="1"/>
  <c r="O66" i="21"/>
  <c r="O66" i="26"/>
  <c r="O35" i="16"/>
  <c r="P98" i="11"/>
  <c r="Q98" i="11" s="1"/>
  <c r="S98" i="11" s="1"/>
  <c r="U98" i="11" s="1"/>
  <c r="AT98" i="11" s="1"/>
  <c r="P96" i="23"/>
  <c r="Q96" i="23" s="1"/>
  <c r="S96" i="23" s="1"/>
  <c r="U96" i="23" s="1"/>
  <c r="AT96" i="23" s="1"/>
  <c r="N84" i="9"/>
  <c r="P83" i="9"/>
  <c r="Q83" i="9" s="1"/>
  <c r="S83" i="9" s="1"/>
  <c r="U83" i="9" s="1"/>
  <c r="AT83" i="9" s="1"/>
  <c r="AX83" i="9" s="1"/>
  <c r="O84" i="9"/>
  <c r="O83" i="30"/>
  <c r="O67" i="9"/>
  <c r="O53" i="20"/>
  <c r="P53" i="20" s="1"/>
  <c r="Q53" i="20" s="1"/>
  <c r="S53" i="20" s="1"/>
  <c r="U53" i="20" s="1"/>
  <c r="AQ53" i="20" s="1"/>
  <c r="AU53" i="20" s="1"/>
  <c r="AV53" i="20" s="1"/>
  <c r="P52" i="2" l="1"/>
  <c r="Q52" i="2" s="1"/>
  <c r="S52" i="2" s="1"/>
  <c r="U52" i="2" s="1"/>
  <c r="AQ52" i="2" s="1"/>
  <c r="AU52" i="2" s="1"/>
  <c r="O53" i="2"/>
  <c r="P53" i="2" s="1"/>
  <c r="Q53" i="2" s="1"/>
  <c r="S53" i="2" s="1"/>
  <c r="U53" i="2" s="1"/>
  <c r="AQ53" i="2" s="1"/>
  <c r="AU53" i="2" s="1"/>
  <c r="AV53" i="2" s="1"/>
  <c r="P84" i="3"/>
  <c r="Q84" i="3" s="1"/>
  <c r="S84" i="3" s="1"/>
  <c r="U84" i="3" s="1"/>
  <c r="AT84" i="3" s="1"/>
  <c r="AX84" i="3" s="1"/>
  <c r="O85" i="3"/>
  <c r="P85" i="3" s="1"/>
  <c r="Q85" i="3" s="1"/>
  <c r="S85" i="3" s="1"/>
  <c r="U85" i="3" s="1"/>
  <c r="AT85" i="3" s="1"/>
  <c r="AX85" i="3" s="1"/>
  <c r="AY85" i="3" s="1"/>
  <c r="P37" i="22"/>
  <c r="Q37" i="22" s="1"/>
  <c r="S37" i="22" s="1"/>
  <c r="U37" i="22" s="1"/>
  <c r="AQ37" i="22" s="1"/>
  <c r="AU37" i="22" s="1"/>
  <c r="P68" i="10"/>
  <c r="Q68" i="10" s="1"/>
  <c r="S68" i="10" s="1"/>
  <c r="U68" i="10" s="1"/>
  <c r="AB68" i="10" s="1"/>
  <c r="AF68" i="10" s="1"/>
  <c r="O69" i="10"/>
  <c r="P69" i="10" s="1"/>
  <c r="Q69" i="10" s="1"/>
  <c r="S69" i="10" s="1"/>
  <c r="U69" i="10" s="1"/>
  <c r="AB69" i="10" s="1"/>
  <c r="AF69" i="10" s="1"/>
  <c r="AG69" i="10" s="1"/>
  <c r="P52" i="27"/>
  <c r="Q52" i="27" s="1"/>
  <c r="S52" i="27" s="1"/>
  <c r="U52" i="27" s="1"/>
  <c r="AQ52" i="27" s="1"/>
  <c r="AU52" i="27" s="1"/>
  <c r="P68" i="3"/>
  <c r="Q68" i="3" s="1"/>
  <c r="S68" i="3" s="1"/>
  <c r="U68" i="3" s="1"/>
  <c r="AB68" i="3" s="1"/>
  <c r="AF68" i="3" s="1"/>
  <c r="O69" i="3"/>
  <c r="P69" i="3" s="1"/>
  <c r="Q69" i="3" s="1"/>
  <c r="S69" i="3" s="1"/>
  <c r="U69" i="3" s="1"/>
  <c r="AB69" i="3" s="1"/>
  <c r="AF69" i="3" s="1"/>
  <c r="AG69" i="3" s="1"/>
  <c r="P68" i="16"/>
  <c r="Q68" i="16" s="1"/>
  <c r="S68" i="16" s="1"/>
  <c r="U68" i="16" s="1"/>
  <c r="AB68" i="16" s="1"/>
  <c r="AF68" i="16" s="1"/>
  <c r="O69" i="16"/>
  <c r="P69" i="16" s="1"/>
  <c r="Q69" i="16" s="1"/>
  <c r="S69" i="16" s="1"/>
  <c r="U69" i="16" s="1"/>
  <c r="AB69" i="16" s="1"/>
  <c r="AF69" i="16" s="1"/>
  <c r="AG69" i="16" s="1"/>
  <c r="P37" i="9"/>
  <c r="Q37" i="9" s="1"/>
  <c r="S37" i="9" s="1"/>
  <c r="U37" i="9" s="1"/>
  <c r="AQ37" i="9" s="1"/>
  <c r="AU37" i="9" s="1"/>
  <c r="P37" i="27"/>
  <c r="Q37" i="27" s="1"/>
  <c r="S37" i="27" s="1"/>
  <c r="U37" i="27" s="1"/>
  <c r="AQ37" i="27" s="1"/>
  <c r="AU37" i="27" s="1"/>
  <c r="O38" i="27"/>
  <c r="P38" i="27" s="1"/>
  <c r="Q38" i="27" s="1"/>
  <c r="S38" i="27" s="1"/>
  <c r="U38" i="27" s="1"/>
  <c r="AQ38" i="27" s="1"/>
  <c r="AU38" i="27" s="1"/>
  <c r="P68" i="23"/>
  <c r="Q68" i="23" s="1"/>
  <c r="S68" i="23" s="1"/>
  <c r="U68" i="23" s="1"/>
  <c r="AB68" i="23" s="1"/>
  <c r="AF68" i="23" s="1"/>
  <c r="O69" i="23"/>
  <c r="P69" i="23" s="1"/>
  <c r="Q69" i="23" s="1"/>
  <c r="S69" i="23" s="1"/>
  <c r="U69" i="23" s="1"/>
  <c r="AB69" i="23" s="1"/>
  <c r="AF69" i="23" s="1"/>
  <c r="AG69" i="23" s="1"/>
  <c r="P115" i="27"/>
  <c r="Q115" i="27" s="1"/>
  <c r="S115" i="27" s="1"/>
  <c r="U115" i="27" s="1"/>
  <c r="AT115" i="27" s="1"/>
  <c r="AX115" i="27" s="1"/>
  <c r="O116" i="27"/>
  <c r="P116" i="27" s="1"/>
  <c r="Q116" i="27" s="1"/>
  <c r="S116" i="27" s="1"/>
  <c r="U116" i="27" s="1"/>
  <c r="AT116" i="27" s="1"/>
  <c r="AX116" i="27" s="1"/>
  <c r="AY116" i="27" s="1"/>
  <c r="P52" i="24"/>
  <c r="Q52" i="24" s="1"/>
  <c r="S52" i="24" s="1"/>
  <c r="U52" i="24" s="1"/>
  <c r="AQ52" i="24" s="1"/>
  <c r="AU52" i="24" s="1"/>
  <c r="P84" i="1"/>
  <c r="Q84" i="1" s="1"/>
  <c r="S84" i="1" s="1"/>
  <c r="U84" i="1" s="1"/>
  <c r="AT84" i="1" s="1"/>
  <c r="BC84" i="1" s="1"/>
  <c r="O85" i="1"/>
  <c r="P85" i="1" s="1"/>
  <c r="Q85" i="1" s="1"/>
  <c r="S85" i="1" s="1"/>
  <c r="U85" i="1" s="1"/>
  <c r="AT85" i="1" s="1"/>
  <c r="BC85" i="1" s="1"/>
  <c r="BD85" i="1" s="1"/>
  <c r="P84" i="9"/>
  <c r="Q84" i="9" s="1"/>
  <c r="S84" i="9" s="1"/>
  <c r="U84" i="9" s="1"/>
  <c r="AT84" i="9" s="1"/>
  <c r="AX84" i="9" s="1"/>
  <c r="O85" i="9"/>
  <c r="P85" i="9" s="1"/>
  <c r="Q85" i="9" s="1"/>
  <c r="S85" i="9" s="1"/>
  <c r="U85" i="9" s="1"/>
  <c r="AT85" i="9" s="1"/>
  <c r="AX85" i="9" s="1"/>
  <c r="AY85" i="9" s="1"/>
  <c r="N84" i="13"/>
  <c r="P83" i="13"/>
  <c r="Q83" i="13" s="1"/>
  <c r="S83" i="13" s="1"/>
  <c r="U83" i="13" s="1"/>
  <c r="AT83" i="13" s="1"/>
  <c r="AX83" i="13" s="1"/>
  <c r="O84" i="13"/>
  <c r="P84" i="26"/>
  <c r="Q84" i="26" s="1"/>
  <c r="S84" i="26" s="1"/>
  <c r="U84" i="26" s="1"/>
  <c r="AT84" i="26" s="1"/>
  <c r="AX84" i="26" s="1"/>
  <c r="P50" i="15"/>
  <c r="Q50" i="15" s="1"/>
  <c r="S50" i="15" s="1"/>
  <c r="U50" i="15" s="1"/>
  <c r="AQ50" i="15" s="1"/>
  <c r="AU50" i="15" s="1"/>
  <c r="O51" i="15"/>
  <c r="P84" i="14"/>
  <c r="Q84" i="14" s="1"/>
  <c r="S84" i="14" s="1"/>
  <c r="U84" i="14" s="1"/>
  <c r="AT84" i="14" s="1"/>
  <c r="AX84" i="14" s="1"/>
  <c r="O85" i="14"/>
  <c r="P85" i="14" s="1"/>
  <c r="Q85" i="14" s="1"/>
  <c r="S85" i="14" s="1"/>
  <c r="U85" i="14" s="1"/>
  <c r="AT85" i="14" s="1"/>
  <c r="AX85" i="14" s="1"/>
  <c r="AY85" i="14" s="1"/>
  <c r="P83" i="24"/>
  <c r="Q83" i="24" s="1"/>
  <c r="S83" i="24" s="1"/>
  <c r="U83" i="24" s="1"/>
  <c r="AT83" i="24" s="1"/>
  <c r="AX83" i="24" s="1"/>
  <c r="P36" i="7"/>
  <c r="Q36" i="7" s="1"/>
  <c r="S36" i="7" s="1"/>
  <c r="U36" i="7" s="1"/>
  <c r="AQ36" i="7" s="1"/>
  <c r="AU36" i="7" s="1"/>
  <c r="P83" i="30"/>
  <c r="Q83" i="30" s="1"/>
  <c r="S83" i="30" s="1"/>
  <c r="U83" i="30" s="1"/>
  <c r="AT83" i="30" s="1"/>
  <c r="AX83" i="30" s="1"/>
  <c r="N84" i="30"/>
  <c r="O84" i="30" s="1"/>
  <c r="O99" i="11"/>
  <c r="O50" i="19"/>
  <c r="P35" i="21"/>
  <c r="Q35" i="21" s="1"/>
  <c r="S35" i="21" s="1"/>
  <c r="U35" i="21" s="1"/>
  <c r="AQ35" i="21" s="1"/>
  <c r="AU35" i="21" s="1"/>
  <c r="AJ8" i="1" s="1"/>
  <c r="O99" i="7"/>
  <c r="O51" i="16"/>
  <c r="P66" i="6"/>
  <c r="Q66" i="6" s="1"/>
  <c r="S66" i="6" s="1"/>
  <c r="U66" i="6" s="1"/>
  <c r="AB66" i="6" s="1"/>
  <c r="AF66" i="6" s="1"/>
  <c r="O67" i="6"/>
  <c r="O36" i="29"/>
  <c r="O82" i="16"/>
  <c r="O51" i="23"/>
  <c r="AX98" i="8"/>
  <c r="BA98" i="8"/>
  <c r="P99" i="14"/>
  <c r="Q99" i="14" s="1"/>
  <c r="S99" i="14" s="1"/>
  <c r="U99" i="14" s="1"/>
  <c r="AT99" i="14" s="1"/>
  <c r="P100" i="22"/>
  <c r="Q100" i="22" s="1"/>
  <c r="S100" i="22" s="1"/>
  <c r="U100" i="22" s="1"/>
  <c r="AT100" i="22" s="1"/>
  <c r="O101" i="22"/>
  <c r="P101" i="22" s="1"/>
  <c r="Q101" i="22" s="1"/>
  <c r="S101" i="22" s="1"/>
  <c r="U101" i="22" s="1"/>
  <c r="AT101" i="22" s="1"/>
  <c r="N84" i="25"/>
  <c r="O84" i="25" s="1"/>
  <c r="P67" i="25"/>
  <c r="Q67" i="25" s="1"/>
  <c r="S67" i="25" s="1"/>
  <c r="U67" i="25" s="1"/>
  <c r="AB67" i="25" s="1"/>
  <c r="AF67" i="25" s="1"/>
  <c r="P82" i="17"/>
  <c r="Q82" i="17" s="1"/>
  <c r="S82" i="17" s="1"/>
  <c r="U82" i="17" s="1"/>
  <c r="AT82" i="17" s="1"/>
  <c r="AX82" i="17" s="1"/>
  <c r="O83" i="17"/>
  <c r="O51" i="12"/>
  <c r="O38" i="8"/>
  <c r="P38" i="8" s="1"/>
  <c r="Q38" i="8" s="1"/>
  <c r="S38" i="8" s="1"/>
  <c r="U38" i="8" s="1"/>
  <c r="AQ38" i="8" s="1"/>
  <c r="AU38" i="8" s="1"/>
  <c r="O85" i="4"/>
  <c r="P85" i="4" s="1"/>
  <c r="Q85" i="4" s="1"/>
  <c r="S85" i="4" s="1"/>
  <c r="U85" i="4" s="1"/>
  <c r="AT85" i="4" s="1"/>
  <c r="AX85" i="4" s="1"/>
  <c r="AY85" i="4" s="1"/>
  <c r="O36" i="12"/>
  <c r="AX99" i="12"/>
  <c r="BA99" i="12"/>
  <c r="P52" i="3"/>
  <c r="Q52" i="3" s="1"/>
  <c r="S52" i="3" s="1"/>
  <c r="U52" i="3" s="1"/>
  <c r="AQ52" i="3" s="1"/>
  <c r="AU52" i="3" s="1"/>
  <c r="BA97" i="17"/>
  <c r="AX97" i="17"/>
  <c r="AE7" i="1" s="1"/>
  <c r="O67" i="14"/>
  <c r="O36" i="5"/>
  <c r="AX98" i="6"/>
  <c r="BA98" i="6"/>
  <c r="O82" i="11"/>
  <c r="O51" i="26"/>
  <c r="O67" i="20"/>
  <c r="O66" i="8"/>
  <c r="O101" i="29"/>
  <c r="P101" i="29" s="1"/>
  <c r="Q101" i="29" s="1"/>
  <c r="S101" i="29" s="1"/>
  <c r="U101" i="29" s="1"/>
  <c r="AT101" i="29" s="1"/>
  <c r="P51" i="18"/>
  <c r="Q51" i="18" s="1"/>
  <c r="S51" i="18" s="1"/>
  <c r="U51" i="18" s="1"/>
  <c r="AQ51" i="18" s="1"/>
  <c r="AU51" i="18" s="1"/>
  <c r="P68" i="1"/>
  <c r="Q68" i="1" s="1"/>
  <c r="S68" i="1" s="1"/>
  <c r="U68" i="1" s="1"/>
  <c r="AB68" i="1" s="1"/>
  <c r="AF68" i="1" s="1"/>
  <c r="P100" i="26"/>
  <c r="Q100" i="26" s="1"/>
  <c r="S100" i="26" s="1"/>
  <c r="U100" i="26" s="1"/>
  <c r="AT100" i="26" s="1"/>
  <c r="AX101" i="20"/>
  <c r="AY101" i="20" s="1"/>
  <c r="BA101" i="20"/>
  <c r="BA100" i="29"/>
  <c r="AX100" i="29"/>
  <c r="BI6" i="1"/>
  <c r="BJ6" i="1" s="1"/>
  <c r="BK6" i="1" s="1"/>
  <c r="BL6" i="1" s="1"/>
  <c r="BC6" i="1"/>
  <c r="BD6" i="1" s="1"/>
  <c r="BE6" i="1" s="1"/>
  <c r="BF6" i="1" s="1"/>
  <c r="P35" i="16"/>
  <c r="Q35" i="16" s="1"/>
  <c r="S35" i="16" s="1"/>
  <c r="U35" i="16" s="1"/>
  <c r="AQ35" i="16" s="1"/>
  <c r="AU35" i="16" s="1"/>
  <c r="P52" i="21"/>
  <c r="Q52" i="21" s="1"/>
  <c r="S52" i="21" s="1"/>
  <c r="U52" i="21" s="1"/>
  <c r="AQ52" i="21" s="1"/>
  <c r="AU52" i="21" s="1"/>
  <c r="O53" i="21"/>
  <c r="P53" i="21" s="1"/>
  <c r="Q53" i="21" s="1"/>
  <c r="S53" i="21" s="1"/>
  <c r="U53" i="21" s="1"/>
  <c r="AQ53" i="21" s="1"/>
  <c r="AU53" i="21" s="1"/>
  <c r="AV53" i="21" s="1"/>
  <c r="P50" i="17"/>
  <c r="Q50" i="17" s="1"/>
  <c r="S50" i="17" s="1"/>
  <c r="U50" i="17" s="1"/>
  <c r="AQ50" i="17" s="1"/>
  <c r="AU50" i="17" s="1"/>
  <c r="O36" i="13"/>
  <c r="O85" i="29"/>
  <c r="P85" i="29" s="1"/>
  <c r="Q85" i="29" s="1"/>
  <c r="S85" i="29" s="1"/>
  <c r="U85" i="29" s="1"/>
  <c r="AT85" i="29" s="1"/>
  <c r="AX85" i="29" s="1"/>
  <c r="AY85" i="29" s="1"/>
  <c r="AB8" i="1"/>
  <c r="P114" i="29"/>
  <c r="Q114" i="29" s="1"/>
  <c r="S114" i="29" s="1"/>
  <c r="U114" i="29" s="1"/>
  <c r="AT114" i="29" s="1"/>
  <c r="AX114" i="29" s="1"/>
  <c r="O99" i="5"/>
  <c r="O84" i="21"/>
  <c r="O84" i="20"/>
  <c r="AF7" i="1"/>
  <c r="P67" i="4"/>
  <c r="Q67" i="4" s="1"/>
  <c r="S67" i="4" s="1"/>
  <c r="U67" i="4" s="1"/>
  <c r="AB67" i="4" s="1"/>
  <c r="AF67" i="4" s="1"/>
  <c r="AS7" i="1"/>
  <c r="P37" i="30"/>
  <c r="Q37" i="30" s="1"/>
  <c r="S37" i="30" s="1"/>
  <c r="U37" i="30" s="1"/>
  <c r="AQ37" i="30" s="1"/>
  <c r="AU37" i="30" s="1"/>
  <c r="O38" i="30"/>
  <c r="P38" i="30" s="1"/>
  <c r="Q38" i="30" s="1"/>
  <c r="S38" i="30" s="1"/>
  <c r="U38" i="30" s="1"/>
  <c r="AQ38" i="30" s="1"/>
  <c r="AU38" i="30" s="1"/>
  <c r="P66" i="22"/>
  <c r="Q66" i="22" s="1"/>
  <c r="S66" i="22" s="1"/>
  <c r="U66" i="22" s="1"/>
  <c r="AB66" i="22" s="1"/>
  <c r="AF66" i="22" s="1"/>
  <c r="AK8" i="1" s="1"/>
  <c r="P36" i="31"/>
  <c r="Q36" i="31" s="1"/>
  <c r="S36" i="31" s="1"/>
  <c r="U36" i="31" s="1"/>
  <c r="AQ36" i="31" s="1"/>
  <c r="AU36" i="31" s="1"/>
  <c r="N37" i="31"/>
  <c r="O68" i="30"/>
  <c r="N100" i="27"/>
  <c r="O100" i="27" s="1"/>
  <c r="P66" i="11"/>
  <c r="Q66" i="11" s="1"/>
  <c r="S66" i="11" s="1"/>
  <c r="U66" i="11" s="1"/>
  <c r="AB66" i="11" s="1"/>
  <c r="AF66" i="11" s="1"/>
  <c r="N52" i="30"/>
  <c r="O52" i="30" s="1"/>
  <c r="AQ8" i="1"/>
  <c r="N84" i="10"/>
  <c r="O84" i="10" s="1"/>
  <c r="P114" i="30"/>
  <c r="Q114" i="30" s="1"/>
  <c r="S114" i="30" s="1"/>
  <c r="U114" i="30" s="1"/>
  <c r="AT114" i="30" s="1"/>
  <c r="AX114" i="30" s="1"/>
  <c r="N115" i="30"/>
  <c r="P36" i="25"/>
  <c r="Q36" i="25" s="1"/>
  <c r="S36" i="25" s="1"/>
  <c r="U36" i="25" s="1"/>
  <c r="AQ36" i="25" s="1"/>
  <c r="AU36" i="25" s="1"/>
  <c r="AN9" i="1" s="1"/>
  <c r="AH7" i="1"/>
  <c r="P98" i="24"/>
  <c r="Q98" i="24" s="1"/>
  <c r="S98" i="24" s="1"/>
  <c r="U98" i="24" s="1"/>
  <c r="AT98" i="24" s="1"/>
  <c r="O99" i="24"/>
  <c r="AV38" i="14"/>
  <c r="N100" i="28"/>
  <c r="P99" i="28"/>
  <c r="Q99" i="28" s="1"/>
  <c r="S99" i="28" s="1"/>
  <c r="U99" i="28" s="1"/>
  <c r="AT99" i="28" s="1"/>
  <c r="BA98" i="15"/>
  <c r="AX98" i="15"/>
  <c r="AX100" i="20"/>
  <c r="BA100" i="20"/>
  <c r="AV38" i="26"/>
  <c r="N68" i="30"/>
  <c r="N37" i="24"/>
  <c r="O37" i="24" s="1"/>
  <c r="O50" i="9"/>
  <c r="P84" i="5"/>
  <c r="Q84" i="5" s="1"/>
  <c r="S84" i="5" s="1"/>
  <c r="U84" i="5" s="1"/>
  <c r="AT84" i="5" s="1"/>
  <c r="AX84" i="5" s="1"/>
  <c r="O85" i="5"/>
  <c r="P85" i="5" s="1"/>
  <c r="Q85" i="5" s="1"/>
  <c r="S85" i="5" s="1"/>
  <c r="U85" i="5" s="1"/>
  <c r="AT85" i="5" s="1"/>
  <c r="AX85" i="5" s="1"/>
  <c r="AY85" i="5" s="1"/>
  <c r="O36" i="6"/>
  <c r="Y7" i="1"/>
  <c r="O35" i="15"/>
  <c r="N52" i="25"/>
  <c r="O52" i="25" s="1"/>
  <c r="N84" i="31"/>
  <c r="O84" i="31" s="1"/>
  <c r="O98" i="2"/>
  <c r="N100" i="3"/>
  <c r="O100" i="3" s="1"/>
  <c r="BA97" i="24"/>
  <c r="AX97" i="24"/>
  <c r="AM7" i="1" s="1"/>
  <c r="AX98" i="28"/>
  <c r="BA98" i="28"/>
  <c r="O34" i="10"/>
  <c r="AX101" i="16"/>
  <c r="BA101" i="16"/>
  <c r="P85" i="18"/>
  <c r="Q85" i="18" s="1"/>
  <c r="S85" i="18" s="1"/>
  <c r="U85" i="18" s="1"/>
  <c r="AT85" i="18" s="1"/>
  <c r="AX85" i="18" s="1"/>
  <c r="O86" i="18"/>
  <c r="P86" i="18" s="1"/>
  <c r="Q86" i="18" s="1"/>
  <c r="S86" i="18" s="1"/>
  <c r="U86" i="18" s="1"/>
  <c r="AT86" i="18" s="1"/>
  <c r="AX86" i="18" s="1"/>
  <c r="AY86" i="18" s="1"/>
  <c r="Z8" i="1"/>
  <c r="AA8" i="1"/>
  <c r="P100" i="25"/>
  <c r="Q100" i="25" s="1"/>
  <c r="S100" i="25" s="1"/>
  <c r="U100" i="25" s="1"/>
  <c r="AT100" i="25" s="1"/>
  <c r="P98" i="1"/>
  <c r="Q98" i="1" s="1"/>
  <c r="S98" i="1" s="1"/>
  <c r="U98" i="1" s="1"/>
  <c r="AT98" i="1" s="1"/>
  <c r="O99" i="1"/>
  <c r="P35" i="20"/>
  <c r="Q35" i="20" s="1"/>
  <c r="S35" i="20" s="1"/>
  <c r="U35" i="20" s="1"/>
  <c r="AQ35" i="20" s="1"/>
  <c r="AU35" i="20" s="1"/>
  <c r="AI8" i="1" s="1"/>
  <c r="O36" i="20"/>
  <c r="P36" i="11"/>
  <c r="Q36" i="11" s="1"/>
  <c r="S36" i="11" s="1"/>
  <c r="U36" i="11" s="1"/>
  <c r="AQ36" i="11" s="1"/>
  <c r="AU36" i="11" s="1"/>
  <c r="N37" i="11"/>
  <c r="O37" i="11" s="1"/>
  <c r="N84" i="12"/>
  <c r="O84" i="12" s="1"/>
  <c r="P83" i="12"/>
  <c r="Q83" i="12" s="1"/>
  <c r="S83" i="12" s="1"/>
  <c r="U83" i="12" s="1"/>
  <c r="AT83" i="12" s="1"/>
  <c r="AX83" i="12" s="1"/>
  <c r="P98" i="9"/>
  <c r="Q98" i="9" s="1"/>
  <c r="S98" i="9" s="1"/>
  <c r="U98" i="9" s="1"/>
  <c r="AT98" i="9" s="1"/>
  <c r="AV38" i="3"/>
  <c r="P82" i="28"/>
  <c r="Q82" i="28" s="1"/>
  <c r="S82" i="28" s="1"/>
  <c r="U82" i="28" s="1"/>
  <c r="AT82" i="28" s="1"/>
  <c r="AX82" i="28" s="1"/>
  <c r="O83" i="28"/>
  <c r="T8" i="1"/>
  <c r="P99" i="30"/>
  <c r="Q99" i="30" s="1"/>
  <c r="S99" i="30" s="1"/>
  <c r="U99" i="30" s="1"/>
  <c r="AT99" i="30" s="1"/>
  <c r="N100" i="30"/>
  <c r="O100" i="30"/>
  <c r="N52" i="7"/>
  <c r="P51" i="7"/>
  <c r="Q51" i="7" s="1"/>
  <c r="S51" i="7" s="1"/>
  <c r="U51" i="7" s="1"/>
  <c r="AQ51" i="7" s="1"/>
  <c r="AU51" i="7" s="1"/>
  <c r="O52" i="7"/>
  <c r="AC7" i="1"/>
  <c r="P84" i="15"/>
  <c r="Q84" i="15" s="1"/>
  <c r="S84" i="15" s="1"/>
  <c r="U84" i="15" s="1"/>
  <c r="AT84" i="15" s="1"/>
  <c r="AX84" i="15" s="1"/>
  <c r="O85" i="15"/>
  <c r="P85" i="15" s="1"/>
  <c r="Q85" i="15" s="1"/>
  <c r="S85" i="15" s="1"/>
  <c r="U85" i="15" s="1"/>
  <c r="AT85" i="15" s="1"/>
  <c r="AX85" i="15" s="1"/>
  <c r="AY85" i="15" s="1"/>
  <c r="AX101" i="4"/>
  <c r="AY101" i="4" s="1"/>
  <c r="BA101" i="4"/>
  <c r="P98" i="19"/>
  <c r="Q98" i="19" s="1"/>
  <c r="S98" i="19" s="1"/>
  <c r="U98" i="19" s="1"/>
  <c r="AT98" i="19" s="1"/>
  <c r="P36" i="4"/>
  <c r="Q36" i="4" s="1"/>
  <c r="S36" i="4" s="1"/>
  <c r="U36" i="4" s="1"/>
  <c r="AQ36" i="4" s="1"/>
  <c r="AU36" i="4" s="1"/>
  <c r="P51" i="11"/>
  <c r="Q51" i="11" s="1"/>
  <c r="S51" i="11" s="1"/>
  <c r="U51" i="11" s="1"/>
  <c r="AQ51" i="11" s="1"/>
  <c r="AU51" i="11" s="1"/>
  <c r="AX97" i="2"/>
  <c r="BA97" i="2"/>
  <c r="BA99" i="3"/>
  <c r="AX99" i="3"/>
  <c r="Q9" i="1" s="1"/>
  <c r="P67" i="28"/>
  <c r="Q67" i="28" s="1"/>
  <c r="S67" i="28" s="1"/>
  <c r="U67" i="28" s="1"/>
  <c r="AB67" i="28" s="1"/>
  <c r="AF67" i="28" s="1"/>
  <c r="N68" i="17"/>
  <c r="P67" i="17"/>
  <c r="Q67" i="17" s="1"/>
  <c r="S67" i="17" s="1"/>
  <c r="U67" i="17" s="1"/>
  <c r="AB67" i="17" s="1"/>
  <c r="AF67" i="17" s="1"/>
  <c r="O68" i="17"/>
  <c r="P83" i="7"/>
  <c r="Q83" i="7" s="1"/>
  <c r="S83" i="7" s="1"/>
  <c r="U83" i="7" s="1"/>
  <c r="AT83" i="7" s="1"/>
  <c r="AX83" i="7" s="1"/>
  <c r="P99" i="31"/>
  <c r="Q99" i="31" s="1"/>
  <c r="S99" i="31" s="1"/>
  <c r="U99" i="31" s="1"/>
  <c r="AT99" i="31" s="1"/>
  <c r="BA100" i="16"/>
  <c r="AX100" i="16"/>
  <c r="AX98" i="11"/>
  <c r="BA98" i="11"/>
  <c r="AX98" i="7"/>
  <c r="U8" i="1" s="1"/>
  <c r="BA98" i="7"/>
  <c r="P99" i="13"/>
  <c r="Q99" i="13" s="1"/>
  <c r="S99" i="13" s="1"/>
  <c r="U99" i="13" s="1"/>
  <c r="AT99" i="13" s="1"/>
  <c r="N100" i="13"/>
  <c r="O100" i="13"/>
  <c r="N52" i="14"/>
  <c r="P51" i="14"/>
  <c r="Q51" i="14" s="1"/>
  <c r="S51" i="14" s="1"/>
  <c r="U51" i="14" s="1"/>
  <c r="AQ51" i="14" s="1"/>
  <c r="AU51" i="14" s="1"/>
  <c r="O52" i="14"/>
  <c r="P67" i="19"/>
  <c r="Q67" i="19" s="1"/>
  <c r="S67" i="19" s="1"/>
  <c r="U67" i="19" s="1"/>
  <c r="AB67" i="19" s="1"/>
  <c r="AF67" i="19" s="1"/>
  <c r="P99" i="18"/>
  <c r="Q99" i="18" s="1"/>
  <c r="S99" i="18" s="1"/>
  <c r="U99" i="18" s="1"/>
  <c r="AT99" i="18" s="1"/>
  <c r="AX99" i="27"/>
  <c r="BA99" i="27"/>
  <c r="P51" i="28"/>
  <c r="Q51" i="28" s="1"/>
  <c r="S51" i="28" s="1"/>
  <c r="U51" i="28" s="1"/>
  <c r="AQ51" i="28" s="1"/>
  <c r="AU51" i="28" s="1"/>
  <c r="S8" i="1"/>
  <c r="P51" i="22"/>
  <c r="Q51" i="22" s="1"/>
  <c r="S51" i="22" s="1"/>
  <c r="U51" i="22" s="1"/>
  <c r="AQ51" i="22" s="1"/>
  <c r="AU51" i="22" s="1"/>
  <c r="P68" i="5"/>
  <c r="Q68" i="5" s="1"/>
  <c r="S68" i="5" s="1"/>
  <c r="U68" i="5" s="1"/>
  <c r="AB68" i="5" s="1"/>
  <c r="AF68" i="5" s="1"/>
  <c r="P50" i="31"/>
  <c r="Q50" i="31" s="1"/>
  <c r="S50" i="31" s="1"/>
  <c r="U50" i="31" s="1"/>
  <c r="AQ50" i="31" s="1"/>
  <c r="AU50" i="31" s="1"/>
  <c r="AH8" i="1" s="1"/>
  <c r="P99" i="15"/>
  <c r="Q99" i="15" s="1"/>
  <c r="S99" i="15" s="1"/>
  <c r="U99" i="15" s="1"/>
  <c r="AT99" i="15" s="1"/>
  <c r="N100" i="15"/>
  <c r="O100" i="15" s="1"/>
  <c r="P36" i="23"/>
  <c r="Q36" i="23" s="1"/>
  <c r="S36" i="23" s="1"/>
  <c r="U36" i="23" s="1"/>
  <c r="AQ36" i="23" s="1"/>
  <c r="AU36" i="23" s="1"/>
  <c r="BA98" i="5"/>
  <c r="AX98" i="5"/>
  <c r="P51" i="13"/>
  <c r="Q51" i="13" s="1"/>
  <c r="S51" i="13" s="1"/>
  <c r="U51" i="13" s="1"/>
  <c r="AQ51" i="13" s="1"/>
  <c r="AU51" i="13" s="1"/>
  <c r="P100" i="10"/>
  <c r="Q100" i="10" s="1"/>
  <c r="S100" i="10" s="1"/>
  <c r="U100" i="10" s="1"/>
  <c r="AT100" i="10" s="1"/>
  <c r="O101" i="10"/>
  <c r="P101" i="10" s="1"/>
  <c r="Q101" i="10" s="1"/>
  <c r="S101" i="10" s="1"/>
  <c r="U101" i="10" s="1"/>
  <c r="AT101" i="10" s="1"/>
  <c r="P82" i="27"/>
  <c r="Q82" i="27" s="1"/>
  <c r="S82" i="27" s="1"/>
  <c r="U82" i="27" s="1"/>
  <c r="AT82" i="27" s="1"/>
  <c r="AX82" i="27" s="1"/>
  <c r="AP8" i="1" s="1"/>
  <c r="AX96" i="23"/>
  <c r="AL6" i="1" s="1"/>
  <c r="BA96" i="23"/>
  <c r="P66" i="26"/>
  <c r="Q66" i="26" s="1"/>
  <c r="S66" i="26" s="1"/>
  <c r="U66" i="26" s="1"/>
  <c r="AB66" i="26" s="1"/>
  <c r="AF66" i="26" s="1"/>
  <c r="AO8" i="1" s="1"/>
  <c r="O67" i="26"/>
  <c r="P35" i="17"/>
  <c r="Q35" i="17" s="1"/>
  <c r="S35" i="17" s="1"/>
  <c r="U35" i="17" s="1"/>
  <c r="AQ35" i="17" s="1"/>
  <c r="AU35" i="17" s="1"/>
  <c r="O36" i="17"/>
  <c r="P51" i="4"/>
  <c r="Q51" i="4" s="1"/>
  <c r="S51" i="4" s="1"/>
  <c r="U51" i="4" s="1"/>
  <c r="AQ51" i="4" s="1"/>
  <c r="AU51" i="4" s="1"/>
  <c r="P84" i="6"/>
  <c r="Q84" i="6" s="1"/>
  <c r="S84" i="6" s="1"/>
  <c r="U84" i="6" s="1"/>
  <c r="AT84" i="6" s="1"/>
  <c r="AX84" i="6" s="1"/>
  <c r="O85" i="6"/>
  <c r="P85" i="6" s="1"/>
  <c r="Q85" i="6" s="1"/>
  <c r="S85" i="6" s="1"/>
  <c r="U85" i="6" s="1"/>
  <c r="AT85" i="6" s="1"/>
  <c r="AX85" i="6" s="1"/>
  <c r="AY85" i="6" s="1"/>
  <c r="P67" i="9"/>
  <c r="Q67" i="9" s="1"/>
  <c r="S67" i="9" s="1"/>
  <c r="U67" i="9" s="1"/>
  <c r="AB67" i="9" s="1"/>
  <c r="AF67" i="9" s="1"/>
  <c r="O97" i="23"/>
  <c r="P66" i="21"/>
  <c r="Q66" i="21" s="1"/>
  <c r="S66" i="21" s="1"/>
  <c r="U66" i="21" s="1"/>
  <c r="AB66" i="21" s="1"/>
  <c r="AF66" i="21" s="1"/>
  <c r="O67" i="21"/>
  <c r="P66" i="12"/>
  <c r="Q66" i="12" s="1"/>
  <c r="S66" i="12" s="1"/>
  <c r="U66" i="12" s="1"/>
  <c r="AB66" i="12" s="1"/>
  <c r="AF66" i="12" s="1"/>
  <c r="O67" i="12"/>
  <c r="O51" i="8"/>
  <c r="N37" i="19"/>
  <c r="O37" i="19" s="1"/>
  <c r="BC97" i="1"/>
  <c r="O7" i="1" s="1"/>
  <c r="AT7" i="1" s="1"/>
  <c r="AU7" i="1" s="1"/>
  <c r="BF97" i="1"/>
  <c r="O37" i="28"/>
  <c r="O99" i="8"/>
  <c r="N100" i="21"/>
  <c r="P99" i="21"/>
  <c r="Q99" i="21" s="1"/>
  <c r="S99" i="21" s="1"/>
  <c r="U99" i="21" s="1"/>
  <c r="AT99" i="21" s="1"/>
  <c r="O100" i="21"/>
  <c r="P50" i="29"/>
  <c r="Q50" i="29" s="1"/>
  <c r="S50" i="29" s="1"/>
  <c r="U50" i="29" s="1"/>
  <c r="AQ50" i="29" s="1"/>
  <c r="AU50" i="29" s="1"/>
  <c r="AR8" i="1" s="1"/>
  <c r="O51" i="29"/>
  <c r="P67" i="2"/>
  <c r="Q67" i="2" s="1"/>
  <c r="S67" i="2" s="1"/>
  <c r="U67" i="2" s="1"/>
  <c r="AB67" i="2" s="1"/>
  <c r="AF67" i="2" s="1"/>
  <c r="O67" i="7"/>
  <c r="N37" i="18"/>
  <c r="O37" i="18" s="1"/>
  <c r="AX97" i="9"/>
  <c r="W7" i="1" s="1"/>
  <c r="BA97" i="9"/>
  <c r="O68" i="29"/>
  <c r="O85" i="23"/>
  <c r="P85" i="23" s="1"/>
  <c r="Q85" i="23" s="1"/>
  <c r="S85" i="23" s="1"/>
  <c r="U85" i="23" s="1"/>
  <c r="AT85" i="23" s="1"/>
  <c r="AX85" i="23" s="1"/>
  <c r="AY85" i="23" s="1"/>
  <c r="P84" i="2"/>
  <c r="Q84" i="2" s="1"/>
  <c r="S84" i="2" s="1"/>
  <c r="U84" i="2" s="1"/>
  <c r="AT84" i="2" s="1"/>
  <c r="AX84" i="2" s="1"/>
  <c r="O100" i="12"/>
  <c r="AX98" i="30"/>
  <c r="BA98" i="30"/>
  <c r="O98" i="17"/>
  <c r="AG6" i="1"/>
  <c r="AX100" i="4"/>
  <c r="BA100" i="4"/>
  <c r="AX97" i="19"/>
  <c r="AG7" i="1" s="1"/>
  <c r="BA97" i="19"/>
  <c r="O50" i="10"/>
  <c r="R8" i="1"/>
  <c r="N37" i="2"/>
  <c r="O37" i="2" s="1"/>
  <c r="O84" i="22"/>
  <c r="O99" i="6"/>
  <c r="O84" i="8"/>
  <c r="AX98" i="31"/>
  <c r="BA98" i="31"/>
  <c r="O51" i="1"/>
  <c r="P37" i="2" l="1"/>
  <c r="Q37" i="2" s="1"/>
  <c r="S37" i="2" s="1"/>
  <c r="U37" i="2" s="1"/>
  <c r="AQ37" i="2" s="1"/>
  <c r="AU37" i="2" s="1"/>
  <c r="O38" i="2"/>
  <c r="P38" i="2" s="1"/>
  <c r="Q38" i="2" s="1"/>
  <c r="S38" i="2" s="1"/>
  <c r="U38" i="2" s="1"/>
  <c r="AQ38" i="2" s="1"/>
  <c r="AU38" i="2" s="1"/>
  <c r="P84" i="30"/>
  <c r="Q84" i="30" s="1"/>
  <c r="S84" i="30" s="1"/>
  <c r="U84" i="30" s="1"/>
  <c r="AT84" i="30" s="1"/>
  <c r="AX84" i="30" s="1"/>
  <c r="O85" i="30"/>
  <c r="P85" i="30" s="1"/>
  <c r="Q85" i="30" s="1"/>
  <c r="S85" i="30" s="1"/>
  <c r="U85" i="30" s="1"/>
  <c r="AT85" i="30" s="1"/>
  <c r="AX85" i="30" s="1"/>
  <c r="AY85" i="30" s="1"/>
  <c r="P84" i="10"/>
  <c r="Q84" i="10" s="1"/>
  <c r="S84" i="10" s="1"/>
  <c r="U84" i="10" s="1"/>
  <c r="AT84" i="10" s="1"/>
  <c r="AX84" i="10" s="1"/>
  <c r="P84" i="25"/>
  <c r="Q84" i="25" s="1"/>
  <c r="S84" i="25" s="1"/>
  <c r="U84" i="25" s="1"/>
  <c r="AT84" i="25" s="1"/>
  <c r="AX84" i="25" s="1"/>
  <c r="O85" i="25"/>
  <c r="P85" i="25" s="1"/>
  <c r="Q85" i="25" s="1"/>
  <c r="S85" i="25" s="1"/>
  <c r="U85" i="25" s="1"/>
  <c r="AT85" i="25" s="1"/>
  <c r="AX85" i="25" s="1"/>
  <c r="AY85" i="25" s="1"/>
  <c r="P37" i="24"/>
  <c r="Q37" i="24" s="1"/>
  <c r="S37" i="24" s="1"/>
  <c r="U37" i="24" s="1"/>
  <c r="AQ37" i="24" s="1"/>
  <c r="AU37" i="24" s="1"/>
  <c r="O38" i="24"/>
  <c r="P38" i="24" s="1"/>
  <c r="Q38" i="24" s="1"/>
  <c r="S38" i="24" s="1"/>
  <c r="U38" i="24" s="1"/>
  <c r="AQ38" i="24" s="1"/>
  <c r="AU38" i="24" s="1"/>
  <c r="P52" i="30"/>
  <c r="Q52" i="30" s="1"/>
  <c r="S52" i="30" s="1"/>
  <c r="U52" i="30" s="1"/>
  <c r="AQ52" i="30" s="1"/>
  <c r="AU52" i="30" s="1"/>
  <c r="O53" i="30"/>
  <c r="P53" i="30" s="1"/>
  <c r="Q53" i="30" s="1"/>
  <c r="S53" i="30" s="1"/>
  <c r="U53" i="30" s="1"/>
  <c r="AQ53" i="30" s="1"/>
  <c r="AU53" i="30" s="1"/>
  <c r="AV53" i="30" s="1"/>
  <c r="P84" i="12"/>
  <c r="Q84" i="12" s="1"/>
  <c r="S84" i="12" s="1"/>
  <c r="U84" i="12" s="1"/>
  <c r="AT84" i="12" s="1"/>
  <c r="AX84" i="12" s="1"/>
  <c r="O85" i="12"/>
  <c r="P85" i="12" s="1"/>
  <c r="Q85" i="12" s="1"/>
  <c r="S85" i="12" s="1"/>
  <c r="U85" i="12" s="1"/>
  <c r="AT85" i="12" s="1"/>
  <c r="AX85" i="12" s="1"/>
  <c r="AY85" i="12" s="1"/>
  <c r="P37" i="18"/>
  <c r="Q37" i="18" s="1"/>
  <c r="S37" i="18" s="1"/>
  <c r="U37" i="18" s="1"/>
  <c r="AQ37" i="18" s="1"/>
  <c r="AU37" i="18" s="1"/>
  <c r="O38" i="18"/>
  <c r="P38" i="18" s="1"/>
  <c r="Q38" i="18" s="1"/>
  <c r="S38" i="18" s="1"/>
  <c r="U38" i="18" s="1"/>
  <c r="AQ38" i="18" s="1"/>
  <c r="AU38" i="18" s="1"/>
  <c r="P100" i="15"/>
  <c r="Q100" i="15" s="1"/>
  <c r="S100" i="15" s="1"/>
  <c r="U100" i="15" s="1"/>
  <c r="AT100" i="15" s="1"/>
  <c r="O101" i="15"/>
  <c r="P101" i="15" s="1"/>
  <c r="Q101" i="15" s="1"/>
  <c r="S101" i="15" s="1"/>
  <c r="U101" i="15" s="1"/>
  <c r="AT101" i="15" s="1"/>
  <c r="P37" i="11"/>
  <c r="Q37" i="11" s="1"/>
  <c r="S37" i="11" s="1"/>
  <c r="U37" i="11" s="1"/>
  <c r="AQ37" i="11" s="1"/>
  <c r="AU37" i="11" s="1"/>
  <c r="P100" i="3"/>
  <c r="Q100" i="3" s="1"/>
  <c r="S100" i="3" s="1"/>
  <c r="U100" i="3" s="1"/>
  <c r="AT100" i="3" s="1"/>
  <c r="P100" i="27"/>
  <c r="Q100" i="27" s="1"/>
  <c r="S100" i="27" s="1"/>
  <c r="U100" i="27" s="1"/>
  <c r="AT100" i="27" s="1"/>
  <c r="P84" i="8"/>
  <c r="Q84" i="8" s="1"/>
  <c r="S84" i="8" s="1"/>
  <c r="U84" i="8" s="1"/>
  <c r="AT84" i="8" s="1"/>
  <c r="AX84" i="8" s="1"/>
  <c r="P100" i="21"/>
  <c r="Q100" i="21" s="1"/>
  <c r="S100" i="21" s="1"/>
  <c r="U100" i="21" s="1"/>
  <c r="AT100" i="21" s="1"/>
  <c r="P67" i="21"/>
  <c r="Q67" i="21" s="1"/>
  <c r="S67" i="21" s="1"/>
  <c r="U67" i="21" s="1"/>
  <c r="AB67" i="21" s="1"/>
  <c r="AF67" i="21" s="1"/>
  <c r="P34" i="10"/>
  <c r="Q34" i="10" s="1"/>
  <c r="S34" i="10" s="1"/>
  <c r="U34" i="10" s="1"/>
  <c r="AQ34" i="10" s="1"/>
  <c r="AU34" i="10" s="1"/>
  <c r="X7" i="1" s="1"/>
  <c r="O35" i="10"/>
  <c r="BA101" i="29"/>
  <c r="BB101" i="29" s="1"/>
  <c r="AX101" i="29"/>
  <c r="AY101" i="29" s="1"/>
  <c r="P51" i="1"/>
  <c r="Q51" i="1" s="1"/>
  <c r="S51" i="1" s="1"/>
  <c r="U51" i="1" s="1"/>
  <c r="AQ51" i="1" s="1"/>
  <c r="AU51" i="1" s="1"/>
  <c r="P51" i="8"/>
  <c r="Q51" i="8" s="1"/>
  <c r="S51" i="8" s="1"/>
  <c r="U51" i="8" s="1"/>
  <c r="AQ51" i="8" s="1"/>
  <c r="AU51" i="8" s="1"/>
  <c r="P97" i="23"/>
  <c r="Q97" i="23" s="1"/>
  <c r="S97" i="23" s="1"/>
  <c r="U97" i="23" s="1"/>
  <c r="AT97" i="23" s="1"/>
  <c r="N100" i="8"/>
  <c r="O100" i="8" s="1"/>
  <c r="P99" i="8"/>
  <c r="Q99" i="8" s="1"/>
  <c r="S99" i="8" s="1"/>
  <c r="U99" i="8" s="1"/>
  <c r="AT99" i="8" s="1"/>
  <c r="O85" i="2"/>
  <c r="P85" i="2" s="1"/>
  <c r="Q85" i="2" s="1"/>
  <c r="S85" i="2" s="1"/>
  <c r="U85" i="2" s="1"/>
  <c r="AT85" i="2" s="1"/>
  <c r="AX85" i="2" s="1"/>
  <c r="AY85" i="2" s="1"/>
  <c r="P50" i="10"/>
  <c r="Q50" i="10" s="1"/>
  <c r="S50" i="10" s="1"/>
  <c r="U50" i="10" s="1"/>
  <c r="AQ50" i="10" s="1"/>
  <c r="AU50" i="10" s="1"/>
  <c r="O51" i="10"/>
  <c r="P98" i="17"/>
  <c r="Q98" i="17" s="1"/>
  <c r="S98" i="17" s="1"/>
  <c r="U98" i="17" s="1"/>
  <c r="AT98" i="17" s="1"/>
  <c r="O99" i="17"/>
  <c r="P67" i="7"/>
  <c r="Q67" i="7" s="1"/>
  <c r="S67" i="7" s="1"/>
  <c r="U67" i="7" s="1"/>
  <c r="AB67" i="7" s="1"/>
  <c r="AF67" i="7" s="1"/>
  <c r="N68" i="7"/>
  <c r="O68" i="7" s="1"/>
  <c r="N68" i="9"/>
  <c r="O68" i="9" s="1"/>
  <c r="N37" i="23"/>
  <c r="O37" i="23" s="1"/>
  <c r="O51" i="31"/>
  <c r="N52" i="22"/>
  <c r="N68" i="19"/>
  <c r="O68" i="19" s="1"/>
  <c r="BA99" i="13"/>
  <c r="AX99" i="13"/>
  <c r="N84" i="7"/>
  <c r="O84" i="7" s="1"/>
  <c r="N68" i="28"/>
  <c r="O68" i="28" s="1"/>
  <c r="O52" i="11"/>
  <c r="O99" i="19"/>
  <c r="BA99" i="30"/>
  <c r="AX99" i="30"/>
  <c r="AS9" i="1" s="1"/>
  <c r="O67" i="22"/>
  <c r="N68" i="4"/>
  <c r="O68" i="4" s="1"/>
  <c r="O51" i="17"/>
  <c r="O101" i="26"/>
  <c r="P101" i="26" s="1"/>
  <c r="Q101" i="26" s="1"/>
  <c r="S101" i="26" s="1"/>
  <c r="U101" i="26" s="1"/>
  <c r="AT101" i="26" s="1"/>
  <c r="P82" i="11"/>
  <c r="Q82" i="11" s="1"/>
  <c r="S82" i="11" s="1"/>
  <c r="U82" i="11" s="1"/>
  <c r="AT82" i="11" s="1"/>
  <c r="AX82" i="11" s="1"/>
  <c r="N68" i="25"/>
  <c r="O68" i="25" s="1"/>
  <c r="N100" i="14"/>
  <c r="N37" i="29"/>
  <c r="P36" i="29"/>
  <c r="Q36" i="29" s="1"/>
  <c r="S36" i="29" s="1"/>
  <c r="U36" i="29" s="1"/>
  <c r="AQ36" i="29" s="1"/>
  <c r="AU36" i="29" s="1"/>
  <c r="O37" i="29"/>
  <c r="O36" i="21"/>
  <c r="N84" i="24"/>
  <c r="O84" i="24" s="1"/>
  <c r="O85" i="26"/>
  <c r="P85" i="26" s="1"/>
  <c r="Q85" i="26" s="1"/>
  <c r="S85" i="26" s="1"/>
  <c r="U85" i="26" s="1"/>
  <c r="AT85" i="26" s="1"/>
  <c r="AX85" i="26" s="1"/>
  <c r="AY85" i="26" s="1"/>
  <c r="O38" i="9"/>
  <c r="P38" i="9" s="1"/>
  <c r="Q38" i="9" s="1"/>
  <c r="S38" i="9" s="1"/>
  <c r="U38" i="9" s="1"/>
  <c r="AQ38" i="9" s="1"/>
  <c r="AU38" i="9" s="1"/>
  <c r="O53" i="27"/>
  <c r="P53" i="27" s="1"/>
  <c r="Q53" i="27" s="1"/>
  <c r="S53" i="27" s="1"/>
  <c r="U53" i="27" s="1"/>
  <c r="AQ53" i="27" s="1"/>
  <c r="AU53" i="27" s="1"/>
  <c r="AV53" i="27" s="1"/>
  <c r="O38" i="22"/>
  <c r="P38" i="22" s="1"/>
  <c r="Q38" i="22" s="1"/>
  <c r="S38" i="22" s="1"/>
  <c r="U38" i="22" s="1"/>
  <c r="AQ38" i="22" s="1"/>
  <c r="AU38" i="22" s="1"/>
  <c r="AV7" i="1"/>
  <c r="BA7" i="1" s="1"/>
  <c r="AX7" i="1"/>
  <c r="P52" i="14"/>
  <c r="Q52" i="14" s="1"/>
  <c r="S52" i="14" s="1"/>
  <c r="U52" i="14" s="1"/>
  <c r="AQ52" i="14" s="1"/>
  <c r="AU52" i="14" s="1"/>
  <c r="O53" i="14"/>
  <c r="P53" i="14" s="1"/>
  <c r="Q53" i="14" s="1"/>
  <c r="S53" i="14" s="1"/>
  <c r="U53" i="14" s="1"/>
  <c r="AQ53" i="14" s="1"/>
  <c r="AU53" i="14" s="1"/>
  <c r="P68" i="17"/>
  <c r="Q68" i="17" s="1"/>
  <c r="S68" i="17" s="1"/>
  <c r="U68" i="17" s="1"/>
  <c r="AB68" i="17" s="1"/>
  <c r="AF68" i="17" s="1"/>
  <c r="AX98" i="19"/>
  <c r="BA98" i="19"/>
  <c r="BA100" i="26"/>
  <c r="AX100" i="26"/>
  <c r="N52" i="12"/>
  <c r="P51" i="12"/>
  <c r="Q51" i="12" s="1"/>
  <c r="S51" i="12" s="1"/>
  <c r="U51" i="12" s="1"/>
  <c r="AQ51" i="12" s="1"/>
  <c r="AU51" i="12" s="1"/>
  <c r="P99" i="6"/>
  <c r="Q99" i="6" s="1"/>
  <c r="S99" i="6" s="1"/>
  <c r="U99" i="6" s="1"/>
  <c r="AT99" i="6" s="1"/>
  <c r="AS8" i="1"/>
  <c r="N68" i="2"/>
  <c r="O68" i="2" s="1"/>
  <c r="AX99" i="21"/>
  <c r="BA99" i="21"/>
  <c r="P37" i="19"/>
  <c r="Q37" i="19" s="1"/>
  <c r="S37" i="19" s="1"/>
  <c r="U37" i="19" s="1"/>
  <c r="AQ37" i="19" s="1"/>
  <c r="AU37" i="19" s="1"/>
  <c r="O83" i="27"/>
  <c r="N52" i="13"/>
  <c r="O52" i="13" s="1"/>
  <c r="O69" i="5"/>
  <c r="P69" i="5" s="1"/>
  <c r="Q69" i="5" s="1"/>
  <c r="S69" i="5" s="1"/>
  <c r="U69" i="5" s="1"/>
  <c r="AB69" i="5" s="1"/>
  <c r="AF69" i="5" s="1"/>
  <c r="AG69" i="5" s="1"/>
  <c r="O52" i="28"/>
  <c r="O100" i="18"/>
  <c r="N100" i="31"/>
  <c r="O100" i="31" s="1"/>
  <c r="N52" i="11"/>
  <c r="BB101" i="4"/>
  <c r="O99" i="9"/>
  <c r="BF98" i="1"/>
  <c r="BC98" i="1"/>
  <c r="O99" i="2"/>
  <c r="P98" i="2"/>
  <c r="Q98" i="2" s="1"/>
  <c r="S98" i="2" s="1"/>
  <c r="U98" i="2" s="1"/>
  <c r="AT98" i="2" s="1"/>
  <c r="P99" i="24"/>
  <c r="Q99" i="24" s="1"/>
  <c r="S99" i="24" s="1"/>
  <c r="U99" i="24" s="1"/>
  <c r="AT99" i="24" s="1"/>
  <c r="N100" i="24"/>
  <c r="N37" i="25"/>
  <c r="O37" i="25" s="1"/>
  <c r="P68" i="30"/>
  <c r="Q68" i="30" s="1"/>
  <c r="S68" i="30" s="1"/>
  <c r="U68" i="30" s="1"/>
  <c r="AB68" i="30" s="1"/>
  <c r="AF68" i="30" s="1"/>
  <c r="AV38" i="30"/>
  <c r="N115" i="29"/>
  <c r="O115" i="29" s="1"/>
  <c r="P83" i="17"/>
  <c r="Q83" i="17" s="1"/>
  <c r="S83" i="17" s="1"/>
  <c r="U83" i="17" s="1"/>
  <c r="AT83" i="17" s="1"/>
  <c r="AX83" i="17" s="1"/>
  <c r="BA101" i="22"/>
  <c r="BB101" i="22" s="1"/>
  <c r="AX101" i="22"/>
  <c r="P50" i="19"/>
  <c r="Q50" i="19" s="1"/>
  <c r="S50" i="19" s="1"/>
  <c r="U50" i="19" s="1"/>
  <c r="AQ50" i="19" s="1"/>
  <c r="AU50" i="19" s="1"/>
  <c r="P84" i="13"/>
  <c r="Q84" i="13" s="1"/>
  <c r="S84" i="13" s="1"/>
  <c r="U84" i="13" s="1"/>
  <c r="AT84" i="13" s="1"/>
  <c r="AX84" i="13" s="1"/>
  <c r="O85" i="13"/>
  <c r="P85" i="13" s="1"/>
  <c r="Q85" i="13" s="1"/>
  <c r="S85" i="13" s="1"/>
  <c r="U85" i="13" s="1"/>
  <c r="AT85" i="13" s="1"/>
  <c r="AX85" i="13" s="1"/>
  <c r="AY85" i="13" s="1"/>
  <c r="O101" i="25"/>
  <c r="P101" i="25" s="1"/>
  <c r="Q101" i="25" s="1"/>
  <c r="S101" i="25" s="1"/>
  <c r="U101" i="25" s="1"/>
  <c r="AT101" i="25" s="1"/>
  <c r="P84" i="31"/>
  <c r="Q84" i="31" s="1"/>
  <c r="S84" i="31" s="1"/>
  <c r="U84" i="31" s="1"/>
  <c r="AT84" i="31" s="1"/>
  <c r="AX84" i="31" s="1"/>
  <c r="O100" i="28"/>
  <c r="BA98" i="24"/>
  <c r="AX98" i="24"/>
  <c r="AM8" i="1" s="1"/>
  <c r="O115" i="30"/>
  <c r="O67" i="11"/>
  <c r="O37" i="31"/>
  <c r="P84" i="20"/>
  <c r="Q84" i="20" s="1"/>
  <c r="S84" i="20" s="1"/>
  <c r="U84" i="20" s="1"/>
  <c r="AT84" i="20" s="1"/>
  <c r="AX84" i="20" s="1"/>
  <c r="O85" i="20"/>
  <c r="P85" i="20" s="1"/>
  <c r="Q85" i="20" s="1"/>
  <c r="S85" i="20" s="1"/>
  <c r="U85" i="20" s="1"/>
  <c r="AT85" i="20" s="1"/>
  <c r="AX85" i="20" s="1"/>
  <c r="AY85" i="20" s="1"/>
  <c r="O69" i="1"/>
  <c r="P69" i="1" s="1"/>
  <c r="Q69" i="1" s="1"/>
  <c r="S69" i="1" s="1"/>
  <c r="U69" i="1" s="1"/>
  <c r="AB69" i="1" s="1"/>
  <c r="AF69" i="1" s="1"/>
  <c r="AG69" i="1" s="1"/>
  <c r="P66" i="8"/>
  <c r="Q66" i="8" s="1"/>
  <c r="S66" i="8" s="1"/>
  <c r="U66" i="8" s="1"/>
  <c r="AB66" i="8" s="1"/>
  <c r="AF66" i="8" s="1"/>
  <c r="V8" i="1" s="1"/>
  <c r="O67" i="8"/>
  <c r="O53" i="3"/>
  <c r="P53" i="3" s="1"/>
  <c r="Q53" i="3" s="1"/>
  <c r="S53" i="3" s="1"/>
  <c r="U53" i="3" s="1"/>
  <c r="AQ53" i="3" s="1"/>
  <c r="AU53" i="3" s="1"/>
  <c r="P36" i="12"/>
  <c r="Q36" i="12" s="1"/>
  <c r="S36" i="12" s="1"/>
  <c r="U36" i="12" s="1"/>
  <c r="AQ36" i="12" s="1"/>
  <c r="AU36" i="12" s="1"/>
  <c r="N37" i="12"/>
  <c r="BA100" i="22"/>
  <c r="AX100" i="22"/>
  <c r="P51" i="23"/>
  <c r="Q51" i="23" s="1"/>
  <c r="S51" i="23" s="1"/>
  <c r="U51" i="23" s="1"/>
  <c r="AQ51" i="23" s="1"/>
  <c r="AU51" i="23" s="1"/>
  <c r="N52" i="16"/>
  <c r="P51" i="16"/>
  <c r="Q51" i="16" s="1"/>
  <c r="S51" i="16" s="1"/>
  <c r="U51" i="16" s="1"/>
  <c r="AQ51" i="16" s="1"/>
  <c r="AU51" i="16" s="1"/>
  <c r="O52" i="16"/>
  <c r="P99" i="11"/>
  <c r="Q99" i="11" s="1"/>
  <c r="S99" i="11" s="1"/>
  <c r="U99" i="11" s="1"/>
  <c r="AT99" i="11" s="1"/>
  <c r="N100" i="11"/>
  <c r="O100" i="11"/>
  <c r="N37" i="7"/>
  <c r="O37" i="7" s="1"/>
  <c r="O53" i="24"/>
  <c r="P53" i="24" s="1"/>
  <c r="Q53" i="24" s="1"/>
  <c r="S53" i="24" s="1"/>
  <c r="U53" i="24" s="1"/>
  <c r="AQ53" i="24" s="1"/>
  <c r="AU53" i="24" s="1"/>
  <c r="AV53" i="24" s="1"/>
  <c r="N68" i="26"/>
  <c r="O68" i="26" s="1"/>
  <c r="P67" i="26"/>
  <c r="Q67" i="26" s="1"/>
  <c r="S67" i="26" s="1"/>
  <c r="U67" i="26" s="1"/>
  <c r="AB67" i="26" s="1"/>
  <c r="AF67" i="26" s="1"/>
  <c r="BA101" i="10"/>
  <c r="BB101" i="10" s="1"/>
  <c r="AX101" i="10"/>
  <c r="BA99" i="15"/>
  <c r="AX99" i="15"/>
  <c r="O52" i="22"/>
  <c r="N52" i="28"/>
  <c r="P100" i="13"/>
  <c r="Q100" i="13" s="1"/>
  <c r="S100" i="13" s="1"/>
  <c r="U100" i="13" s="1"/>
  <c r="AT100" i="13" s="1"/>
  <c r="P7" i="1"/>
  <c r="R9" i="1"/>
  <c r="P100" i="30"/>
  <c r="Q100" i="30" s="1"/>
  <c r="S100" i="30" s="1"/>
  <c r="U100" i="30" s="1"/>
  <c r="AT100" i="30" s="1"/>
  <c r="O101" i="30"/>
  <c r="P101" i="30" s="1"/>
  <c r="Q101" i="30" s="1"/>
  <c r="S101" i="30" s="1"/>
  <c r="U101" i="30" s="1"/>
  <c r="AT101" i="30" s="1"/>
  <c r="N84" i="28"/>
  <c r="P83" i="28"/>
  <c r="Q83" i="28" s="1"/>
  <c r="S83" i="28" s="1"/>
  <c r="U83" i="28" s="1"/>
  <c r="AT83" i="28" s="1"/>
  <c r="AX83" i="28" s="1"/>
  <c r="AQ9" i="1" s="1"/>
  <c r="AX100" i="25"/>
  <c r="BA100" i="25"/>
  <c r="BB101" i="16"/>
  <c r="P52" i="25"/>
  <c r="Q52" i="25" s="1"/>
  <c r="S52" i="25" s="1"/>
  <c r="U52" i="25" s="1"/>
  <c r="AQ52" i="25" s="1"/>
  <c r="AU52" i="25" s="1"/>
  <c r="P50" i="9"/>
  <c r="Q50" i="9" s="1"/>
  <c r="S50" i="9" s="1"/>
  <c r="U50" i="9" s="1"/>
  <c r="AQ50" i="9" s="1"/>
  <c r="AU50" i="9" s="1"/>
  <c r="W8" i="1" s="1"/>
  <c r="AX99" i="28"/>
  <c r="BA99" i="28"/>
  <c r="Y8" i="1"/>
  <c r="P84" i="21"/>
  <c r="Q84" i="21" s="1"/>
  <c r="S84" i="21" s="1"/>
  <c r="U84" i="21" s="1"/>
  <c r="AT84" i="21" s="1"/>
  <c r="AX84" i="21" s="1"/>
  <c r="O85" i="21"/>
  <c r="P85" i="21" s="1"/>
  <c r="Q85" i="21" s="1"/>
  <c r="S85" i="21" s="1"/>
  <c r="U85" i="21" s="1"/>
  <c r="AT85" i="21" s="1"/>
  <c r="AX85" i="21" s="1"/>
  <c r="AY85" i="21" s="1"/>
  <c r="O36" i="16"/>
  <c r="BB101" i="20"/>
  <c r="O52" i="18"/>
  <c r="N68" i="20"/>
  <c r="P67" i="20"/>
  <c r="Q67" i="20" s="1"/>
  <c r="S67" i="20" s="1"/>
  <c r="U67" i="20" s="1"/>
  <c r="AB67" i="20" s="1"/>
  <c r="AF67" i="20" s="1"/>
  <c r="O68" i="20"/>
  <c r="P36" i="5"/>
  <c r="Q36" i="5" s="1"/>
  <c r="S36" i="5" s="1"/>
  <c r="U36" i="5" s="1"/>
  <c r="AQ36" i="5" s="1"/>
  <c r="AU36" i="5" s="1"/>
  <c r="O100" i="14"/>
  <c r="N52" i="15"/>
  <c r="O52" i="15" s="1"/>
  <c r="P51" i="15"/>
  <c r="Q51" i="15" s="1"/>
  <c r="S51" i="15" s="1"/>
  <c r="U51" i="15" s="1"/>
  <c r="AQ51" i="15" s="1"/>
  <c r="AU51" i="15" s="1"/>
  <c r="AV38" i="27"/>
  <c r="P68" i="29"/>
  <c r="Q68" i="29" s="1"/>
  <c r="S68" i="29" s="1"/>
  <c r="U68" i="29" s="1"/>
  <c r="AB68" i="29" s="1"/>
  <c r="AF68" i="29" s="1"/>
  <c r="O69" i="29"/>
  <c r="P69" i="29" s="1"/>
  <c r="Q69" i="29" s="1"/>
  <c r="S69" i="29" s="1"/>
  <c r="U69" i="29" s="1"/>
  <c r="AB69" i="29" s="1"/>
  <c r="AF69" i="29" s="1"/>
  <c r="AG69" i="29" s="1"/>
  <c r="P36" i="17"/>
  <c r="Q36" i="17" s="1"/>
  <c r="S36" i="17" s="1"/>
  <c r="U36" i="17" s="1"/>
  <c r="AQ36" i="17" s="1"/>
  <c r="AU36" i="17" s="1"/>
  <c r="P52" i="7"/>
  <c r="Q52" i="7" s="1"/>
  <c r="S52" i="7" s="1"/>
  <c r="U52" i="7" s="1"/>
  <c r="AQ52" i="7" s="1"/>
  <c r="AU52" i="7" s="1"/>
  <c r="O53" i="7"/>
  <c r="P53" i="7" s="1"/>
  <c r="Q53" i="7" s="1"/>
  <c r="S53" i="7" s="1"/>
  <c r="U53" i="7" s="1"/>
  <c r="AQ53" i="7" s="1"/>
  <c r="AU53" i="7" s="1"/>
  <c r="AV53" i="7" s="1"/>
  <c r="P99" i="1"/>
  <c r="Q99" i="1" s="1"/>
  <c r="S99" i="1" s="1"/>
  <c r="U99" i="1" s="1"/>
  <c r="AT99" i="1" s="1"/>
  <c r="N37" i="6"/>
  <c r="P36" i="6"/>
  <c r="Q36" i="6" s="1"/>
  <c r="S36" i="6" s="1"/>
  <c r="U36" i="6" s="1"/>
  <c r="AQ36" i="6" s="1"/>
  <c r="AU36" i="6" s="1"/>
  <c r="O37" i="6"/>
  <c r="P67" i="6"/>
  <c r="Q67" i="6" s="1"/>
  <c r="S67" i="6" s="1"/>
  <c r="U67" i="6" s="1"/>
  <c r="AB67" i="6" s="1"/>
  <c r="AF67" i="6" s="1"/>
  <c r="N68" i="6"/>
  <c r="P84" i="22"/>
  <c r="Q84" i="22" s="1"/>
  <c r="S84" i="22" s="1"/>
  <c r="U84" i="22" s="1"/>
  <c r="AT84" i="22" s="1"/>
  <c r="AX84" i="22" s="1"/>
  <c r="O85" i="22"/>
  <c r="P85" i="22" s="1"/>
  <c r="Q85" i="22" s="1"/>
  <c r="S85" i="22" s="1"/>
  <c r="U85" i="22" s="1"/>
  <c r="AT85" i="22" s="1"/>
  <c r="AX85" i="22" s="1"/>
  <c r="AY85" i="22" s="1"/>
  <c r="P100" i="12"/>
  <c r="Q100" i="12" s="1"/>
  <c r="S100" i="12" s="1"/>
  <c r="U100" i="12" s="1"/>
  <c r="AT100" i="12" s="1"/>
  <c r="O101" i="12"/>
  <c r="P101" i="12" s="1"/>
  <c r="Q101" i="12" s="1"/>
  <c r="S101" i="12" s="1"/>
  <c r="U101" i="12" s="1"/>
  <c r="AT101" i="12" s="1"/>
  <c r="AX99" i="18"/>
  <c r="BA99" i="18"/>
  <c r="AX99" i="31"/>
  <c r="BA99" i="31"/>
  <c r="BA98" i="9"/>
  <c r="AX98" i="9"/>
  <c r="N52" i="29"/>
  <c r="P51" i="29"/>
  <c r="Q51" i="29" s="1"/>
  <c r="S51" i="29" s="1"/>
  <c r="U51" i="29" s="1"/>
  <c r="AQ51" i="29" s="1"/>
  <c r="AU51" i="29" s="1"/>
  <c r="P37" i="28"/>
  <c r="Q37" i="28" s="1"/>
  <c r="S37" i="28" s="1"/>
  <c r="U37" i="28" s="1"/>
  <c r="AQ37" i="28" s="1"/>
  <c r="AU37" i="28" s="1"/>
  <c r="P67" i="12"/>
  <c r="Q67" i="12" s="1"/>
  <c r="S67" i="12" s="1"/>
  <c r="U67" i="12" s="1"/>
  <c r="AB67" i="12" s="1"/>
  <c r="AF67" i="12" s="1"/>
  <c r="N68" i="12"/>
  <c r="N52" i="4"/>
  <c r="O52" i="4" s="1"/>
  <c r="AX100" i="10"/>
  <c r="BA100" i="10"/>
  <c r="N37" i="4"/>
  <c r="O37" i="4" s="1"/>
  <c r="N37" i="20"/>
  <c r="P36" i="20"/>
  <c r="Q36" i="20" s="1"/>
  <c r="S36" i="20" s="1"/>
  <c r="U36" i="20" s="1"/>
  <c r="AQ36" i="20" s="1"/>
  <c r="AU36" i="20" s="1"/>
  <c r="AI9" i="1" s="1"/>
  <c r="AY101" i="16"/>
  <c r="P35" i="15"/>
  <c r="Q35" i="15" s="1"/>
  <c r="S35" i="15" s="1"/>
  <c r="U35" i="15" s="1"/>
  <c r="AQ35" i="15" s="1"/>
  <c r="AU35" i="15" s="1"/>
  <c r="AC8" i="1" s="1"/>
  <c r="O36" i="15"/>
  <c r="P99" i="5"/>
  <c r="Q99" i="5" s="1"/>
  <c r="S99" i="5" s="1"/>
  <c r="U99" i="5" s="1"/>
  <c r="AT99" i="5" s="1"/>
  <c r="P36" i="13"/>
  <c r="Q36" i="13" s="1"/>
  <c r="S36" i="13" s="1"/>
  <c r="U36" i="13" s="1"/>
  <c r="AQ36" i="13" s="1"/>
  <c r="AU36" i="13" s="1"/>
  <c r="AA9" i="1" s="1"/>
  <c r="AF8" i="1"/>
  <c r="P51" i="26"/>
  <c r="Q51" i="26" s="1"/>
  <c r="S51" i="26" s="1"/>
  <c r="U51" i="26" s="1"/>
  <c r="AQ51" i="26" s="1"/>
  <c r="AU51" i="26" s="1"/>
  <c r="AO9" i="1" s="1"/>
  <c r="P67" i="14"/>
  <c r="Q67" i="14" s="1"/>
  <c r="S67" i="14" s="1"/>
  <c r="U67" i="14" s="1"/>
  <c r="AB67" i="14" s="1"/>
  <c r="AF67" i="14" s="1"/>
  <c r="AB9" i="1" s="1"/>
  <c r="AV38" i="8"/>
  <c r="AX99" i="14"/>
  <c r="BA99" i="14"/>
  <c r="P82" i="16"/>
  <c r="Q82" i="16" s="1"/>
  <c r="S82" i="16" s="1"/>
  <c r="U82" i="16" s="1"/>
  <c r="AT82" i="16" s="1"/>
  <c r="AX82" i="16" s="1"/>
  <c r="AD8" i="1" s="1"/>
  <c r="O83" i="16"/>
  <c r="P99" i="7"/>
  <c r="Q99" i="7" s="1"/>
  <c r="S99" i="7" s="1"/>
  <c r="U99" i="7" s="1"/>
  <c r="AT99" i="7" s="1"/>
  <c r="N100" i="7"/>
  <c r="O100" i="7"/>
  <c r="P68" i="4" l="1"/>
  <c r="Q68" i="4" s="1"/>
  <c r="S68" i="4" s="1"/>
  <c r="U68" i="4" s="1"/>
  <c r="AB68" i="4" s="1"/>
  <c r="AF68" i="4" s="1"/>
  <c r="P68" i="2"/>
  <c r="Q68" i="2" s="1"/>
  <c r="S68" i="2" s="1"/>
  <c r="U68" i="2" s="1"/>
  <c r="AB68" i="2" s="1"/>
  <c r="AF68" i="2" s="1"/>
  <c r="P68" i="25"/>
  <c r="Q68" i="25" s="1"/>
  <c r="S68" i="25" s="1"/>
  <c r="U68" i="25" s="1"/>
  <c r="AB68" i="25" s="1"/>
  <c r="AF68" i="25" s="1"/>
  <c r="P52" i="15"/>
  <c r="Q52" i="15" s="1"/>
  <c r="S52" i="15" s="1"/>
  <c r="U52" i="15" s="1"/>
  <c r="AQ52" i="15" s="1"/>
  <c r="AU52" i="15" s="1"/>
  <c r="P52" i="13"/>
  <c r="Q52" i="13" s="1"/>
  <c r="S52" i="13" s="1"/>
  <c r="U52" i="13" s="1"/>
  <c r="AQ52" i="13" s="1"/>
  <c r="AU52" i="13" s="1"/>
  <c r="O53" i="13"/>
  <c r="P53" i="13" s="1"/>
  <c r="Q53" i="13" s="1"/>
  <c r="S53" i="13" s="1"/>
  <c r="U53" i="13" s="1"/>
  <c r="AQ53" i="13" s="1"/>
  <c r="AU53" i="13" s="1"/>
  <c r="AV53" i="13" s="1"/>
  <c r="P68" i="7"/>
  <c r="Q68" i="7" s="1"/>
  <c r="S68" i="7" s="1"/>
  <c r="U68" i="7" s="1"/>
  <c r="AB68" i="7" s="1"/>
  <c r="AF68" i="7" s="1"/>
  <c r="P68" i="26"/>
  <c r="Q68" i="26" s="1"/>
  <c r="S68" i="26" s="1"/>
  <c r="U68" i="26" s="1"/>
  <c r="AB68" i="26" s="1"/>
  <c r="AF68" i="26" s="1"/>
  <c r="P37" i="25"/>
  <c r="Q37" i="25" s="1"/>
  <c r="S37" i="25" s="1"/>
  <c r="U37" i="25" s="1"/>
  <c r="AQ37" i="25" s="1"/>
  <c r="AU37" i="25" s="1"/>
  <c r="O38" i="25"/>
  <c r="P38" i="25" s="1"/>
  <c r="Q38" i="25" s="1"/>
  <c r="S38" i="25" s="1"/>
  <c r="U38" i="25" s="1"/>
  <c r="AQ38" i="25" s="1"/>
  <c r="AU38" i="25" s="1"/>
  <c r="P115" i="29"/>
  <c r="Q115" i="29" s="1"/>
  <c r="S115" i="29" s="1"/>
  <c r="U115" i="29" s="1"/>
  <c r="AT115" i="29" s="1"/>
  <c r="AX115" i="29" s="1"/>
  <c r="P37" i="23"/>
  <c r="Q37" i="23" s="1"/>
  <c r="S37" i="23" s="1"/>
  <c r="U37" i="23" s="1"/>
  <c r="AQ37" i="23" s="1"/>
  <c r="AU37" i="23" s="1"/>
  <c r="P100" i="8"/>
  <c r="Q100" i="8" s="1"/>
  <c r="S100" i="8" s="1"/>
  <c r="U100" i="8" s="1"/>
  <c r="AT100" i="8" s="1"/>
  <c r="O101" i="8"/>
  <c r="P101" i="8" s="1"/>
  <c r="Q101" i="8" s="1"/>
  <c r="S101" i="8" s="1"/>
  <c r="U101" i="8" s="1"/>
  <c r="AT101" i="8" s="1"/>
  <c r="N84" i="16"/>
  <c r="O84" i="16" s="1"/>
  <c r="P83" i="16"/>
  <c r="Q83" i="16" s="1"/>
  <c r="S83" i="16" s="1"/>
  <c r="U83" i="16" s="1"/>
  <c r="AT83" i="16" s="1"/>
  <c r="AX83" i="16" s="1"/>
  <c r="P67" i="8"/>
  <c r="Q67" i="8" s="1"/>
  <c r="S67" i="8" s="1"/>
  <c r="U67" i="8" s="1"/>
  <c r="AB67" i="8" s="1"/>
  <c r="AF67" i="8" s="1"/>
  <c r="N68" i="8"/>
  <c r="O68" i="8"/>
  <c r="N100" i="2"/>
  <c r="O100" i="2" s="1"/>
  <c r="P99" i="2"/>
  <c r="Q99" i="2" s="1"/>
  <c r="S99" i="2" s="1"/>
  <c r="U99" i="2" s="1"/>
  <c r="AT99" i="2" s="1"/>
  <c r="P83" i="27"/>
  <c r="Q83" i="27" s="1"/>
  <c r="S83" i="27" s="1"/>
  <c r="U83" i="27" s="1"/>
  <c r="AT83" i="27" s="1"/>
  <c r="AX83" i="27" s="1"/>
  <c r="AP9" i="1" s="1"/>
  <c r="N84" i="27"/>
  <c r="O84" i="27"/>
  <c r="P84" i="24"/>
  <c r="Q84" i="24" s="1"/>
  <c r="S84" i="24" s="1"/>
  <c r="U84" i="24" s="1"/>
  <c r="AT84" i="24" s="1"/>
  <c r="AX84" i="24" s="1"/>
  <c r="N52" i="10"/>
  <c r="O52" i="10" s="1"/>
  <c r="P51" i="10"/>
  <c r="Q51" i="10" s="1"/>
  <c r="S51" i="10" s="1"/>
  <c r="U51" i="10" s="1"/>
  <c r="AQ51" i="10" s="1"/>
  <c r="AU51" i="10" s="1"/>
  <c r="BA100" i="21"/>
  <c r="AX100" i="21"/>
  <c r="BA100" i="3"/>
  <c r="AX100" i="3"/>
  <c r="Q10" i="1" s="1"/>
  <c r="AV38" i="18"/>
  <c r="N68" i="14"/>
  <c r="O68" i="14" s="1"/>
  <c r="N100" i="5"/>
  <c r="O37" i="20"/>
  <c r="P52" i="4"/>
  <c r="Q52" i="4" s="1"/>
  <c r="S52" i="4" s="1"/>
  <c r="U52" i="4" s="1"/>
  <c r="AQ52" i="4" s="1"/>
  <c r="AU52" i="4" s="1"/>
  <c r="O52" i="29"/>
  <c r="P100" i="14"/>
  <c r="Q100" i="14" s="1"/>
  <c r="S100" i="14" s="1"/>
  <c r="U100" i="14" s="1"/>
  <c r="AT100" i="14" s="1"/>
  <c r="O53" i="25"/>
  <c r="P53" i="25" s="1"/>
  <c r="Q53" i="25" s="1"/>
  <c r="S53" i="25" s="1"/>
  <c r="U53" i="25" s="1"/>
  <c r="AQ53" i="25" s="1"/>
  <c r="AU53" i="25" s="1"/>
  <c r="AV53" i="25" s="1"/>
  <c r="O84" i="28"/>
  <c r="P67" i="11"/>
  <c r="Q67" i="11" s="1"/>
  <c r="S67" i="11" s="1"/>
  <c r="U67" i="11" s="1"/>
  <c r="AB67" i="11" s="1"/>
  <c r="AF67" i="11" s="1"/>
  <c r="O85" i="31"/>
  <c r="P85" i="31" s="1"/>
  <c r="Q85" i="31" s="1"/>
  <c r="S85" i="31" s="1"/>
  <c r="U85" i="31" s="1"/>
  <c r="AT85" i="31" s="1"/>
  <c r="AX85" i="31" s="1"/>
  <c r="AY85" i="31" s="1"/>
  <c r="O51" i="19"/>
  <c r="N84" i="17"/>
  <c r="O8" i="1"/>
  <c r="AT8" i="1" s="1"/>
  <c r="AU8" i="1" s="1"/>
  <c r="O52" i="12"/>
  <c r="P36" i="21"/>
  <c r="Q36" i="21" s="1"/>
  <c r="S36" i="21" s="1"/>
  <c r="U36" i="21" s="1"/>
  <c r="AQ36" i="21" s="1"/>
  <c r="AU36" i="21" s="1"/>
  <c r="AJ9" i="1" s="1"/>
  <c r="N37" i="21"/>
  <c r="O37" i="21" s="1"/>
  <c r="O83" i="11"/>
  <c r="P67" i="22"/>
  <c r="Q67" i="22" s="1"/>
  <c r="S67" i="22" s="1"/>
  <c r="U67" i="22" s="1"/>
  <c r="AB67" i="22" s="1"/>
  <c r="AF67" i="22" s="1"/>
  <c r="AK9" i="1" s="1"/>
  <c r="N68" i="22"/>
  <c r="P99" i="19"/>
  <c r="Q99" i="19" s="1"/>
  <c r="S99" i="19" s="1"/>
  <c r="U99" i="19" s="1"/>
  <c r="AT99" i="19" s="1"/>
  <c r="P68" i="19"/>
  <c r="Q68" i="19" s="1"/>
  <c r="S68" i="19" s="1"/>
  <c r="U68" i="19" s="1"/>
  <c r="AB68" i="19" s="1"/>
  <c r="AF68" i="19" s="1"/>
  <c r="O69" i="19"/>
  <c r="P69" i="19" s="1"/>
  <c r="Q69" i="19" s="1"/>
  <c r="S69" i="19" s="1"/>
  <c r="U69" i="19" s="1"/>
  <c r="AB69" i="19" s="1"/>
  <c r="AF69" i="19" s="1"/>
  <c r="AG69" i="19" s="1"/>
  <c r="O98" i="23"/>
  <c r="O52" i="1"/>
  <c r="O85" i="8"/>
  <c r="P85" i="8" s="1"/>
  <c r="Q85" i="8" s="1"/>
  <c r="S85" i="8" s="1"/>
  <c r="U85" i="8" s="1"/>
  <c r="AT85" i="8" s="1"/>
  <c r="AX85" i="8" s="1"/>
  <c r="AY85" i="8" s="1"/>
  <c r="O38" i="11"/>
  <c r="P38" i="11" s="1"/>
  <c r="Q38" i="11" s="1"/>
  <c r="S38" i="11" s="1"/>
  <c r="U38" i="11" s="1"/>
  <c r="AQ38" i="11" s="1"/>
  <c r="AU38" i="11" s="1"/>
  <c r="AX99" i="5"/>
  <c r="BA99" i="5"/>
  <c r="S9" i="1" s="1"/>
  <c r="P68" i="20"/>
  <c r="Q68" i="20" s="1"/>
  <c r="S68" i="20" s="1"/>
  <c r="U68" i="20" s="1"/>
  <c r="AB68" i="20" s="1"/>
  <c r="AF68" i="20" s="1"/>
  <c r="O69" i="20"/>
  <c r="P69" i="20" s="1"/>
  <c r="Q69" i="20" s="1"/>
  <c r="S69" i="20" s="1"/>
  <c r="U69" i="20" s="1"/>
  <c r="AB69" i="20" s="1"/>
  <c r="AF69" i="20" s="1"/>
  <c r="AG69" i="20" s="1"/>
  <c r="P100" i="31"/>
  <c r="Q100" i="31" s="1"/>
  <c r="S100" i="31" s="1"/>
  <c r="U100" i="31" s="1"/>
  <c r="AT100" i="31" s="1"/>
  <c r="O101" i="31"/>
  <c r="P101" i="31" s="1"/>
  <c r="Q101" i="31" s="1"/>
  <c r="S101" i="31" s="1"/>
  <c r="U101" i="31" s="1"/>
  <c r="AT101" i="31" s="1"/>
  <c r="AZ7" i="1"/>
  <c r="AY7" i="1"/>
  <c r="P68" i="9"/>
  <c r="Q68" i="9" s="1"/>
  <c r="S68" i="9" s="1"/>
  <c r="U68" i="9" s="1"/>
  <c r="AB68" i="9" s="1"/>
  <c r="AF68" i="9" s="1"/>
  <c r="O69" i="9"/>
  <c r="P69" i="9" s="1"/>
  <c r="Q69" i="9" s="1"/>
  <c r="S69" i="9" s="1"/>
  <c r="U69" i="9" s="1"/>
  <c r="AB69" i="9" s="1"/>
  <c r="AF69" i="9" s="1"/>
  <c r="AG69" i="9" s="1"/>
  <c r="P35" i="10"/>
  <c r="Q35" i="10" s="1"/>
  <c r="S35" i="10" s="1"/>
  <c r="U35" i="10" s="1"/>
  <c r="AQ35" i="10" s="1"/>
  <c r="AU35" i="10" s="1"/>
  <c r="X8" i="1" s="1"/>
  <c r="O36" i="10"/>
  <c r="AV38" i="24"/>
  <c r="O68" i="12"/>
  <c r="O68" i="6"/>
  <c r="O101" i="13"/>
  <c r="P101" i="13" s="1"/>
  <c r="Q101" i="13" s="1"/>
  <c r="S101" i="13" s="1"/>
  <c r="U101" i="13" s="1"/>
  <c r="AT101" i="13" s="1"/>
  <c r="AY101" i="10"/>
  <c r="P37" i="7"/>
  <c r="Q37" i="7" s="1"/>
  <c r="S37" i="7" s="1"/>
  <c r="U37" i="7" s="1"/>
  <c r="AQ37" i="7" s="1"/>
  <c r="AU37" i="7" s="1"/>
  <c r="O38" i="7"/>
  <c r="P38" i="7" s="1"/>
  <c r="Q38" i="7" s="1"/>
  <c r="S38" i="7" s="1"/>
  <c r="U38" i="7" s="1"/>
  <c r="AQ38" i="7" s="1"/>
  <c r="AU38" i="7" s="1"/>
  <c r="O37" i="12"/>
  <c r="P115" i="30"/>
  <c r="Q115" i="30" s="1"/>
  <c r="S115" i="30" s="1"/>
  <c r="U115" i="30" s="1"/>
  <c r="AT115" i="30" s="1"/>
  <c r="AX115" i="30" s="1"/>
  <c r="AG8" i="1"/>
  <c r="O100" i="24"/>
  <c r="P100" i="18"/>
  <c r="Q100" i="18" s="1"/>
  <c r="S100" i="18" s="1"/>
  <c r="U100" i="18" s="1"/>
  <c r="AT100" i="18" s="1"/>
  <c r="O38" i="19"/>
  <c r="P38" i="19" s="1"/>
  <c r="Q38" i="19" s="1"/>
  <c r="S38" i="19" s="1"/>
  <c r="U38" i="19" s="1"/>
  <c r="AQ38" i="19" s="1"/>
  <c r="AU38" i="19" s="1"/>
  <c r="O100" i="6"/>
  <c r="O69" i="17"/>
  <c r="P69" i="17" s="1"/>
  <c r="Q69" i="17" s="1"/>
  <c r="S69" i="17" s="1"/>
  <c r="U69" i="17" s="1"/>
  <c r="AB69" i="17" s="1"/>
  <c r="AF69" i="17" s="1"/>
  <c r="AG69" i="17" s="1"/>
  <c r="AV38" i="22"/>
  <c r="P37" i="29"/>
  <c r="Q37" i="29" s="1"/>
  <c r="S37" i="29" s="1"/>
  <c r="U37" i="29" s="1"/>
  <c r="AQ37" i="29" s="1"/>
  <c r="AU37" i="29" s="1"/>
  <c r="P52" i="11"/>
  <c r="Q52" i="11" s="1"/>
  <c r="S52" i="11" s="1"/>
  <c r="U52" i="11" s="1"/>
  <c r="AQ52" i="11" s="1"/>
  <c r="AU52" i="11" s="1"/>
  <c r="AX97" i="23"/>
  <c r="BA97" i="23"/>
  <c r="P52" i="16"/>
  <c r="Q52" i="16" s="1"/>
  <c r="S52" i="16" s="1"/>
  <c r="U52" i="16" s="1"/>
  <c r="AQ52" i="16" s="1"/>
  <c r="AU52" i="16" s="1"/>
  <c r="O53" i="16"/>
  <c r="P53" i="16" s="1"/>
  <c r="Q53" i="16" s="1"/>
  <c r="S53" i="16" s="1"/>
  <c r="U53" i="16" s="1"/>
  <c r="AQ53" i="16" s="1"/>
  <c r="AU53" i="16" s="1"/>
  <c r="AV53" i="16" s="1"/>
  <c r="P37" i="31"/>
  <c r="Q37" i="31" s="1"/>
  <c r="S37" i="31" s="1"/>
  <c r="U37" i="31" s="1"/>
  <c r="AQ37" i="31" s="1"/>
  <c r="AU37" i="31" s="1"/>
  <c r="O38" i="31"/>
  <c r="P38" i="31" s="1"/>
  <c r="Q38" i="31" s="1"/>
  <c r="S38" i="31" s="1"/>
  <c r="U38" i="31" s="1"/>
  <c r="AQ38" i="31" s="1"/>
  <c r="AU38" i="31" s="1"/>
  <c r="P100" i="7"/>
  <c r="Q100" i="7" s="1"/>
  <c r="S100" i="7" s="1"/>
  <c r="U100" i="7" s="1"/>
  <c r="AT100" i="7" s="1"/>
  <c r="O101" i="7"/>
  <c r="P101" i="7" s="1"/>
  <c r="Q101" i="7" s="1"/>
  <c r="S101" i="7" s="1"/>
  <c r="U101" i="7" s="1"/>
  <c r="AT101" i="7" s="1"/>
  <c r="P52" i="18"/>
  <c r="Q52" i="18" s="1"/>
  <c r="S52" i="18" s="1"/>
  <c r="U52" i="18" s="1"/>
  <c r="AQ52" i="18" s="1"/>
  <c r="AU52" i="18" s="1"/>
  <c r="AX100" i="13"/>
  <c r="BA100" i="13"/>
  <c r="P100" i="11"/>
  <c r="Q100" i="11" s="1"/>
  <c r="S100" i="11" s="1"/>
  <c r="U100" i="11" s="1"/>
  <c r="AT100" i="11" s="1"/>
  <c r="BA101" i="25"/>
  <c r="BB101" i="25" s="1"/>
  <c r="AX101" i="25"/>
  <c r="AY101" i="25" s="1"/>
  <c r="AY101" i="22"/>
  <c r="P99" i="9"/>
  <c r="Q99" i="9" s="1"/>
  <c r="S99" i="9" s="1"/>
  <c r="U99" i="9" s="1"/>
  <c r="AT99" i="9" s="1"/>
  <c r="P52" i="28"/>
  <c r="Q52" i="28" s="1"/>
  <c r="S52" i="28" s="1"/>
  <c r="U52" i="28" s="1"/>
  <c r="AQ52" i="28" s="1"/>
  <c r="AU52" i="28" s="1"/>
  <c r="O53" i="28"/>
  <c r="P53" i="28" s="1"/>
  <c r="Q53" i="28" s="1"/>
  <c r="S53" i="28" s="1"/>
  <c r="U53" i="28" s="1"/>
  <c r="AQ53" i="28" s="1"/>
  <c r="AU53" i="28" s="1"/>
  <c r="AV53" i="28" s="1"/>
  <c r="AX99" i="6"/>
  <c r="T9" i="1" s="1"/>
  <c r="BA99" i="6"/>
  <c r="AR9" i="1"/>
  <c r="BA101" i="26"/>
  <c r="BB101" i="26" s="1"/>
  <c r="AX101" i="26"/>
  <c r="AY101" i="26" s="1"/>
  <c r="P68" i="28"/>
  <c r="Q68" i="28" s="1"/>
  <c r="S68" i="28" s="1"/>
  <c r="U68" i="28" s="1"/>
  <c r="AB68" i="28" s="1"/>
  <c r="AF68" i="28" s="1"/>
  <c r="O69" i="28"/>
  <c r="P69" i="28" s="1"/>
  <c r="Q69" i="28" s="1"/>
  <c r="S69" i="28" s="1"/>
  <c r="U69" i="28" s="1"/>
  <c r="AB69" i="28" s="1"/>
  <c r="AF69" i="28" s="1"/>
  <c r="AG69" i="28" s="1"/>
  <c r="P51" i="31"/>
  <c r="Q51" i="31" s="1"/>
  <c r="S51" i="31" s="1"/>
  <c r="U51" i="31" s="1"/>
  <c r="AQ51" i="31" s="1"/>
  <c r="AU51" i="31" s="1"/>
  <c r="AH9" i="1" s="1"/>
  <c r="N52" i="1"/>
  <c r="N68" i="21"/>
  <c r="O68" i="21" s="1"/>
  <c r="O101" i="27"/>
  <c r="P101" i="27" s="1"/>
  <c r="Q101" i="27" s="1"/>
  <c r="S101" i="27" s="1"/>
  <c r="U101" i="27" s="1"/>
  <c r="AT101" i="27" s="1"/>
  <c r="P37" i="6"/>
  <c r="Q37" i="6" s="1"/>
  <c r="S37" i="6" s="1"/>
  <c r="U37" i="6" s="1"/>
  <c r="AQ37" i="6" s="1"/>
  <c r="AU37" i="6" s="1"/>
  <c r="O38" i="6"/>
  <c r="P38" i="6" s="1"/>
  <c r="Q38" i="6" s="1"/>
  <c r="S38" i="6" s="1"/>
  <c r="U38" i="6" s="1"/>
  <c r="AQ38" i="6" s="1"/>
  <c r="AU38" i="6" s="1"/>
  <c r="N37" i="13"/>
  <c r="O37" i="13" s="1"/>
  <c r="P36" i="15"/>
  <c r="Q36" i="15" s="1"/>
  <c r="S36" i="15" s="1"/>
  <c r="U36" i="15" s="1"/>
  <c r="AQ36" i="15" s="1"/>
  <c r="AU36" i="15" s="1"/>
  <c r="AC9" i="1" s="1"/>
  <c r="P37" i="4"/>
  <c r="Q37" i="4" s="1"/>
  <c r="S37" i="4" s="1"/>
  <c r="U37" i="4" s="1"/>
  <c r="AQ37" i="4" s="1"/>
  <c r="AU37" i="4" s="1"/>
  <c r="O38" i="4"/>
  <c r="P38" i="4" s="1"/>
  <c r="Q38" i="4" s="1"/>
  <c r="S38" i="4" s="1"/>
  <c r="U38" i="4" s="1"/>
  <c r="AQ38" i="4" s="1"/>
  <c r="AU38" i="4" s="1"/>
  <c r="BA101" i="12"/>
  <c r="BB101" i="12" s="1"/>
  <c r="AX101" i="12"/>
  <c r="BC99" i="1"/>
  <c r="O9" i="1" s="1"/>
  <c r="AT9" i="1" s="1"/>
  <c r="AU9" i="1" s="1"/>
  <c r="BF99" i="1"/>
  <c r="AX101" i="30"/>
  <c r="AY101" i="30" s="1"/>
  <c r="BA101" i="30"/>
  <c r="BB101" i="30" s="1"/>
  <c r="Z9" i="1"/>
  <c r="AX99" i="24"/>
  <c r="BA99" i="24"/>
  <c r="N100" i="6"/>
  <c r="AV53" i="14"/>
  <c r="AV38" i="9"/>
  <c r="P51" i="17"/>
  <c r="Q51" i="17" s="1"/>
  <c r="S51" i="17" s="1"/>
  <c r="U51" i="17" s="1"/>
  <c r="AQ51" i="17" s="1"/>
  <c r="AU51" i="17" s="1"/>
  <c r="P84" i="7"/>
  <c r="Q84" i="7" s="1"/>
  <c r="S84" i="7" s="1"/>
  <c r="U84" i="7" s="1"/>
  <c r="AT84" i="7" s="1"/>
  <c r="AX84" i="7" s="1"/>
  <c r="O85" i="7"/>
  <c r="P85" i="7" s="1"/>
  <c r="Q85" i="7" s="1"/>
  <c r="S85" i="7" s="1"/>
  <c r="U85" i="7" s="1"/>
  <c r="AT85" i="7" s="1"/>
  <c r="AX85" i="7" s="1"/>
  <c r="AY85" i="7" s="1"/>
  <c r="P99" i="17"/>
  <c r="Q99" i="17" s="1"/>
  <c r="S99" i="17" s="1"/>
  <c r="U99" i="17" s="1"/>
  <c r="AT99" i="17" s="1"/>
  <c r="N100" i="17"/>
  <c r="O100" i="17"/>
  <c r="V9" i="1"/>
  <c r="BA100" i="27"/>
  <c r="AX100" i="27"/>
  <c r="AX101" i="15"/>
  <c r="BA101" i="15"/>
  <c r="BB101" i="15" s="1"/>
  <c r="AV38" i="2"/>
  <c r="AX99" i="7"/>
  <c r="U9" i="1" s="1"/>
  <c r="BA99" i="7"/>
  <c r="N52" i="26"/>
  <c r="O52" i="26" s="1"/>
  <c r="O100" i="5"/>
  <c r="O38" i="28"/>
  <c r="P38" i="28" s="1"/>
  <c r="Q38" i="28" s="1"/>
  <c r="S38" i="28" s="1"/>
  <c r="U38" i="28" s="1"/>
  <c r="AQ38" i="28" s="1"/>
  <c r="AU38" i="28" s="1"/>
  <c r="BA100" i="12"/>
  <c r="AX100" i="12"/>
  <c r="N100" i="1"/>
  <c r="O100" i="1" s="1"/>
  <c r="N37" i="17"/>
  <c r="O37" i="17" s="1"/>
  <c r="N37" i="5"/>
  <c r="O37" i="5" s="1"/>
  <c r="P36" i="16"/>
  <c r="Q36" i="16" s="1"/>
  <c r="S36" i="16" s="1"/>
  <c r="U36" i="16" s="1"/>
  <c r="AQ36" i="16" s="1"/>
  <c r="AU36" i="16" s="1"/>
  <c r="AD9" i="1" s="1"/>
  <c r="O51" i="9"/>
  <c r="AX100" i="30"/>
  <c r="AS10" i="1" s="1"/>
  <c r="BA100" i="30"/>
  <c r="P52" i="22"/>
  <c r="Q52" i="22" s="1"/>
  <c r="S52" i="22" s="1"/>
  <c r="U52" i="22" s="1"/>
  <c r="AQ52" i="22" s="1"/>
  <c r="AU52" i="22" s="1"/>
  <c r="BA99" i="11"/>
  <c r="AX99" i="11"/>
  <c r="N52" i="23"/>
  <c r="O52" i="23" s="1"/>
  <c r="AV53" i="3"/>
  <c r="P100" i="28"/>
  <c r="Q100" i="28" s="1"/>
  <c r="S100" i="28" s="1"/>
  <c r="U100" i="28" s="1"/>
  <c r="AT100" i="28" s="1"/>
  <c r="O101" i="28"/>
  <c r="P101" i="28" s="1"/>
  <c r="Q101" i="28" s="1"/>
  <c r="S101" i="28" s="1"/>
  <c r="U101" i="28" s="1"/>
  <c r="AT101" i="28" s="1"/>
  <c r="O84" i="17"/>
  <c r="O69" i="30"/>
  <c r="P69" i="30" s="1"/>
  <c r="Q69" i="30" s="1"/>
  <c r="S69" i="30" s="1"/>
  <c r="U69" i="30" s="1"/>
  <c r="AB69" i="30" s="1"/>
  <c r="AF69" i="30" s="1"/>
  <c r="AX98" i="2"/>
  <c r="BA98" i="2"/>
  <c r="BA98" i="17"/>
  <c r="AX98" i="17"/>
  <c r="AX99" i="8"/>
  <c r="BA99" i="8"/>
  <c r="N52" i="8"/>
  <c r="O52" i="8" s="1"/>
  <c r="O101" i="21"/>
  <c r="P101" i="21" s="1"/>
  <c r="Q101" i="21" s="1"/>
  <c r="S101" i="21" s="1"/>
  <c r="U101" i="21" s="1"/>
  <c r="AT101" i="21" s="1"/>
  <c r="O101" i="3"/>
  <c r="P101" i="3" s="1"/>
  <c r="Q101" i="3" s="1"/>
  <c r="S101" i="3" s="1"/>
  <c r="U101" i="3" s="1"/>
  <c r="AT101" i="3" s="1"/>
  <c r="BA100" i="15"/>
  <c r="AX100" i="15"/>
  <c r="O85" i="10"/>
  <c r="P85" i="10" s="1"/>
  <c r="Q85" i="10" s="1"/>
  <c r="S85" i="10" s="1"/>
  <c r="U85" i="10" s="1"/>
  <c r="AT85" i="10" s="1"/>
  <c r="AX85" i="10" s="1"/>
  <c r="AY85" i="10" s="1"/>
  <c r="P84" i="16" l="1"/>
  <c r="Q84" i="16" s="1"/>
  <c r="S84" i="16" s="1"/>
  <c r="U84" i="16" s="1"/>
  <c r="AT84" i="16" s="1"/>
  <c r="AX84" i="16" s="1"/>
  <c r="O85" i="16"/>
  <c r="P85" i="16" s="1"/>
  <c r="Q85" i="16" s="1"/>
  <c r="S85" i="16" s="1"/>
  <c r="U85" i="16" s="1"/>
  <c r="AT85" i="16" s="1"/>
  <c r="AX85" i="16" s="1"/>
  <c r="AY85" i="16" s="1"/>
  <c r="AX9" i="1"/>
  <c r="AY9" i="1" s="1"/>
  <c r="AV9" i="1"/>
  <c r="BA9" i="1" s="1"/>
  <c r="P37" i="21"/>
  <c r="Q37" i="21" s="1"/>
  <c r="S37" i="21" s="1"/>
  <c r="U37" i="21" s="1"/>
  <c r="AQ37" i="21" s="1"/>
  <c r="AU37" i="21" s="1"/>
  <c r="O38" i="21"/>
  <c r="P38" i="21" s="1"/>
  <c r="Q38" i="21" s="1"/>
  <c r="S38" i="21" s="1"/>
  <c r="U38" i="21" s="1"/>
  <c r="AQ38" i="21" s="1"/>
  <c r="AU38" i="21" s="1"/>
  <c r="P52" i="10"/>
  <c r="Q52" i="10" s="1"/>
  <c r="S52" i="10" s="1"/>
  <c r="U52" i="10" s="1"/>
  <c r="AQ52" i="10" s="1"/>
  <c r="AU52" i="10" s="1"/>
  <c r="P100" i="2"/>
  <c r="Q100" i="2" s="1"/>
  <c r="S100" i="2" s="1"/>
  <c r="U100" i="2" s="1"/>
  <c r="AT100" i="2" s="1"/>
  <c r="O101" i="2"/>
  <c r="P101" i="2" s="1"/>
  <c r="Q101" i="2" s="1"/>
  <c r="S101" i="2" s="1"/>
  <c r="U101" i="2" s="1"/>
  <c r="AT101" i="2" s="1"/>
  <c r="P37" i="13"/>
  <c r="Q37" i="13" s="1"/>
  <c r="S37" i="13" s="1"/>
  <c r="U37" i="13" s="1"/>
  <c r="AQ37" i="13" s="1"/>
  <c r="AU37" i="13" s="1"/>
  <c r="AA10" i="1" s="1"/>
  <c r="P52" i="8"/>
  <c r="Q52" i="8" s="1"/>
  <c r="S52" i="8" s="1"/>
  <c r="U52" i="8" s="1"/>
  <c r="AQ52" i="8" s="1"/>
  <c r="AU52" i="8" s="1"/>
  <c r="O53" i="8"/>
  <c r="P53" i="8" s="1"/>
  <c r="Q53" i="8" s="1"/>
  <c r="S53" i="8" s="1"/>
  <c r="U53" i="8" s="1"/>
  <c r="AQ53" i="8" s="1"/>
  <c r="AU53" i="8" s="1"/>
  <c r="I14" i="30"/>
  <c r="K14" i="30" s="1"/>
  <c r="BA101" i="3"/>
  <c r="BB101" i="3" s="1"/>
  <c r="AX101" i="3"/>
  <c r="AX99" i="9"/>
  <c r="BA99" i="9"/>
  <c r="AV38" i="31"/>
  <c r="AX101" i="31"/>
  <c r="AY101" i="31" s="1"/>
  <c r="BA101" i="31"/>
  <c r="P52" i="12"/>
  <c r="Q52" i="12" s="1"/>
  <c r="S52" i="12" s="1"/>
  <c r="U52" i="12" s="1"/>
  <c r="AQ52" i="12" s="1"/>
  <c r="AU52" i="12" s="1"/>
  <c r="O53" i="12"/>
  <c r="P53" i="12" s="1"/>
  <c r="Q53" i="12" s="1"/>
  <c r="S53" i="12" s="1"/>
  <c r="U53" i="12" s="1"/>
  <c r="AQ53" i="12" s="1"/>
  <c r="AU53" i="12" s="1"/>
  <c r="AV53" i="12" s="1"/>
  <c r="Y9" i="1"/>
  <c r="AX100" i="14"/>
  <c r="BA100" i="14"/>
  <c r="P36" i="10"/>
  <c r="Q36" i="10" s="1"/>
  <c r="S36" i="10" s="1"/>
  <c r="U36" i="10" s="1"/>
  <c r="AQ36" i="10" s="1"/>
  <c r="AU36" i="10" s="1"/>
  <c r="X9" i="1" s="1"/>
  <c r="N37" i="10"/>
  <c r="O37" i="10"/>
  <c r="P8" i="1"/>
  <c r="P37" i="5"/>
  <c r="Q37" i="5" s="1"/>
  <c r="S37" i="5" s="1"/>
  <c r="U37" i="5" s="1"/>
  <c r="AQ37" i="5" s="1"/>
  <c r="AU37" i="5" s="1"/>
  <c r="AV38" i="4"/>
  <c r="AX8" i="1"/>
  <c r="AY8" i="1" s="1"/>
  <c r="AV8" i="1"/>
  <c r="BA8" i="1" s="1"/>
  <c r="P68" i="14"/>
  <c r="Q68" i="14" s="1"/>
  <c r="S68" i="14" s="1"/>
  <c r="U68" i="14" s="1"/>
  <c r="AB68" i="14" s="1"/>
  <c r="AF68" i="14" s="1"/>
  <c r="O69" i="14"/>
  <c r="P69" i="14" s="1"/>
  <c r="Q69" i="14" s="1"/>
  <c r="S69" i="14" s="1"/>
  <c r="U69" i="14" s="1"/>
  <c r="AB69" i="14" s="1"/>
  <c r="AF69" i="14" s="1"/>
  <c r="AX101" i="8"/>
  <c r="AY101" i="8" s="1"/>
  <c r="BA101" i="8"/>
  <c r="BB101" i="8" s="1"/>
  <c r="AV38" i="25"/>
  <c r="R10" i="1"/>
  <c r="O100" i="9"/>
  <c r="AL7" i="1"/>
  <c r="N101" i="18"/>
  <c r="O101" i="18" s="1"/>
  <c r="AV38" i="7"/>
  <c r="P68" i="12"/>
  <c r="Q68" i="12" s="1"/>
  <c r="S68" i="12" s="1"/>
  <c r="U68" i="12" s="1"/>
  <c r="AB68" i="12" s="1"/>
  <c r="AF68" i="12" s="1"/>
  <c r="O69" i="12"/>
  <c r="P69" i="12" s="1"/>
  <c r="Q69" i="12" s="1"/>
  <c r="S69" i="12" s="1"/>
  <c r="U69" i="12" s="1"/>
  <c r="AB69" i="12" s="1"/>
  <c r="AF69" i="12" s="1"/>
  <c r="AG69" i="12" s="1"/>
  <c r="AV38" i="11"/>
  <c r="P83" i="11"/>
  <c r="Q83" i="11" s="1"/>
  <c r="S83" i="11" s="1"/>
  <c r="U83" i="11" s="1"/>
  <c r="AT83" i="11" s="1"/>
  <c r="AX83" i="11" s="1"/>
  <c r="P52" i="29"/>
  <c r="Q52" i="29" s="1"/>
  <c r="S52" i="29" s="1"/>
  <c r="U52" i="29" s="1"/>
  <c r="AQ52" i="29" s="1"/>
  <c r="AU52" i="29" s="1"/>
  <c r="O53" i="29"/>
  <c r="P53" i="29" s="1"/>
  <c r="Q53" i="29" s="1"/>
  <c r="S53" i="29" s="1"/>
  <c r="U53" i="29" s="1"/>
  <c r="AQ53" i="29" s="1"/>
  <c r="AU53" i="29" s="1"/>
  <c r="AV53" i="29" s="1"/>
  <c r="AX100" i="8"/>
  <c r="BA100" i="8"/>
  <c r="AN10" i="1"/>
  <c r="O69" i="2"/>
  <c r="P69" i="2" s="1"/>
  <c r="Q69" i="2" s="1"/>
  <c r="S69" i="2" s="1"/>
  <c r="U69" i="2" s="1"/>
  <c r="AB69" i="2" s="1"/>
  <c r="AF69" i="2" s="1"/>
  <c r="AX101" i="28"/>
  <c r="BA101" i="28"/>
  <c r="AX101" i="7"/>
  <c r="BA101" i="7"/>
  <c r="BB101" i="7" s="1"/>
  <c r="AV38" i="28"/>
  <c r="AR10" i="1"/>
  <c r="P100" i="5"/>
  <c r="Q100" i="5" s="1"/>
  <c r="S100" i="5" s="1"/>
  <c r="U100" i="5" s="1"/>
  <c r="AT100" i="5" s="1"/>
  <c r="O101" i="5"/>
  <c r="P101" i="5" s="1"/>
  <c r="Q101" i="5" s="1"/>
  <c r="S101" i="5" s="1"/>
  <c r="U101" i="5" s="1"/>
  <c r="AT101" i="5" s="1"/>
  <c r="P100" i="17"/>
  <c r="Q100" i="17" s="1"/>
  <c r="S100" i="17" s="1"/>
  <c r="U100" i="17" s="1"/>
  <c r="AT100" i="17" s="1"/>
  <c r="O101" i="17"/>
  <c r="P101" i="17" s="1"/>
  <c r="Q101" i="17" s="1"/>
  <c r="S101" i="17" s="1"/>
  <c r="U101" i="17" s="1"/>
  <c r="AT101" i="17" s="1"/>
  <c r="AV38" i="6"/>
  <c r="AX100" i="18"/>
  <c r="AF9" i="1" s="1"/>
  <c r="BA100" i="18"/>
  <c r="P37" i="12"/>
  <c r="Q37" i="12" s="1"/>
  <c r="S37" i="12" s="1"/>
  <c r="U37" i="12" s="1"/>
  <c r="AQ37" i="12" s="1"/>
  <c r="AU37" i="12" s="1"/>
  <c r="P68" i="6"/>
  <c r="Q68" i="6" s="1"/>
  <c r="S68" i="6" s="1"/>
  <c r="U68" i="6" s="1"/>
  <c r="AB68" i="6" s="1"/>
  <c r="AF68" i="6" s="1"/>
  <c r="O69" i="6"/>
  <c r="P69" i="6" s="1"/>
  <c r="Q69" i="6" s="1"/>
  <c r="S69" i="6" s="1"/>
  <c r="U69" i="6" s="1"/>
  <c r="AB69" i="6" s="1"/>
  <c r="AF69" i="6" s="1"/>
  <c r="AG69" i="6" s="1"/>
  <c r="BA100" i="31"/>
  <c r="AX100" i="31"/>
  <c r="N68" i="11"/>
  <c r="P84" i="27"/>
  <c r="Q84" i="27" s="1"/>
  <c r="S84" i="27" s="1"/>
  <c r="U84" i="27" s="1"/>
  <c r="AT84" i="27" s="1"/>
  <c r="AX84" i="27" s="1"/>
  <c r="AP10" i="1" s="1"/>
  <c r="O85" i="27"/>
  <c r="P85" i="27" s="1"/>
  <c r="Q85" i="27" s="1"/>
  <c r="S85" i="27" s="1"/>
  <c r="U85" i="27" s="1"/>
  <c r="AT85" i="27" s="1"/>
  <c r="AX85" i="27" s="1"/>
  <c r="P68" i="8"/>
  <c r="Q68" i="8" s="1"/>
  <c r="S68" i="8" s="1"/>
  <c r="U68" i="8" s="1"/>
  <c r="AB68" i="8" s="1"/>
  <c r="AF68" i="8" s="1"/>
  <c r="AG69" i="30"/>
  <c r="P52" i="23"/>
  <c r="Q52" i="23" s="1"/>
  <c r="S52" i="23" s="1"/>
  <c r="U52" i="23" s="1"/>
  <c r="AQ52" i="23" s="1"/>
  <c r="AU52" i="23" s="1"/>
  <c r="O53" i="23"/>
  <c r="P53" i="23" s="1"/>
  <c r="Q53" i="23" s="1"/>
  <c r="S53" i="23" s="1"/>
  <c r="U53" i="23" s="1"/>
  <c r="AQ53" i="23" s="1"/>
  <c r="AU53" i="23" s="1"/>
  <c r="AV53" i="23" s="1"/>
  <c r="P37" i="17"/>
  <c r="Q37" i="17" s="1"/>
  <c r="S37" i="17" s="1"/>
  <c r="U37" i="17" s="1"/>
  <c r="AQ37" i="17" s="1"/>
  <c r="AU37" i="17" s="1"/>
  <c r="P52" i="26"/>
  <c r="Q52" i="26" s="1"/>
  <c r="S52" i="26" s="1"/>
  <c r="U52" i="26" s="1"/>
  <c r="AQ52" i="26" s="1"/>
  <c r="AU52" i="26" s="1"/>
  <c r="AO10" i="1" s="1"/>
  <c r="N52" i="17"/>
  <c r="O52" i="17" s="1"/>
  <c r="AE8" i="1"/>
  <c r="P84" i="17"/>
  <c r="Q84" i="17" s="1"/>
  <c r="S84" i="17" s="1"/>
  <c r="U84" i="17" s="1"/>
  <c r="AT84" i="17" s="1"/>
  <c r="AX84" i="17" s="1"/>
  <c r="N52" i="9"/>
  <c r="O52" i="9" s="1"/>
  <c r="P51" i="9"/>
  <c r="Q51" i="9" s="1"/>
  <c r="S51" i="9" s="1"/>
  <c r="U51" i="9" s="1"/>
  <c r="AQ51" i="9" s="1"/>
  <c r="AU51" i="9" s="1"/>
  <c r="W9" i="1" s="1"/>
  <c r="P100" i="1"/>
  <c r="Q100" i="1" s="1"/>
  <c r="S100" i="1" s="1"/>
  <c r="U100" i="1" s="1"/>
  <c r="AT100" i="1" s="1"/>
  <c r="O101" i="1"/>
  <c r="P101" i="1" s="1"/>
  <c r="Q101" i="1" s="1"/>
  <c r="S101" i="1" s="1"/>
  <c r="U101" i="1" s="1"/>
  <c r="AT101" i="1" s="1"/>
  <c r="AY101" i="15"/>
  <c r="BA99" i="17"/>
  <c r="AX99" i="17"/>
  <c r="AE9" i="1" s="1"/>
  <c r="AM9" i="1"/>
  <c r="O37" i="15"/>
  <c r="BA101" i="27"/>
  <c r="BB101" i="27" s="1"/>
  <c r="AX101" i="27"/>
  <c r="AY101" i="27" s="1"/>
  <c r="N52" i="31"/>
  <c r="O52" i="31" s="1"/>
  <c r="N100" i="9"/>
  <c r="O101" i="11"/>
  <c r="P101" i="11" s="1"/>
  <c r="Q101" i="11" s="1"/>
  <c r="S101" i="11" s="1"/>
  <c r="U101" i="11" s="1"/>
  <c r="AT101" i="11" s="1"/>
  <c r="N53" i="18"/>
  <c r="O53" i="18" s="1"/>
  <c r="O53" i="11"/>
  <c r="P53" i="11" s="1"/>
  <c r="Q53" i="11" s="1"/>
  <c r="S53" i="11" s="1"/>
  <c r="U53" i="11" s="1"/>
  <c r="AQ53" i="11" s="1"/>
  <c r="AU53" i="11" s="1"/>
  <c r="AV53" i="11" s="1"/>
  <c r="P100" i="24"/>
  <c r="Q100" i="24" s="1"/>
  <c r="S100" i="24" s="1"/>
  <c r="U100" i="24" s="1"/>
  <c r="AT100" i="24" s="1"/>
  <c r="O101" i="24"/>
  <c r="P101" i="24" s="1"/>
  <c r="Q101" i="24" s="1"/>
  <c r="S101" i="24" s="1"/>
  <c r="U101" i="24" s="1"/>
  <c r="AT101" i="24" s="1"/>
  <c r="N100" i="19"/>
  <c r="O100" i="19" s="1"/>
  <c r="N52" i="19"/>
  <c r="O52" i="19" s="1"/>
  <c r="P51" i="19"/>
  <c r="Q51" i="19" s="1"/>
  <c r="S51" i="19" s="1"/>
  <c r="U51" i="19" s="1"/>
  <c r="AQ51" i="19" s="1"/>
  <c r="AU51" i="19" s="1"/>
  <c r="P84" i="28"/>
  <c r="Q84" i="28" s="1"/>
  <c r="S84" i="28" s="1"/>
  <c r="U84" i="28" s="1"/>
  <c r="AT84" i="28" s="1"/>
  <c r="AX84" i="28" s="1"/>
  <c r="O53" i="4"/>
  <c r="P53" i="4" s="1"/>
  <c r="Q53" i="4" s="1"/>
  <c r="S53" i="4" s="1"/>
  <c r="U53" i="4" s="1"/>
  <c r="AQ53" i="4" s="1"/>
  <c r="AU53" i="4" s="1"/>
  <c r="AV53" i="4" s="1"/>
  <c r="O38" i="23"/>
  <c r="P38" i="23" s="1"/>
  <c r="Q38" i="23" s="1"/>
  <c r="S38" i="23" s="1"/>
  <c r="U38" i="23" s="1"/>
  <c r="AQ38" i="23" s="1"/>
  <c r="AU38" i="23" s="1"/>
  <c r="O69" i="26"/>
  <c r="P69" i="26" s="1"/>
  <c r="Q69" i="26" s="1"/>
  <c r="S69" i="26" s="1"/>
  <c r="U69" i="26" s="1"/>
  <c r="AB69" i="26" s="1"/>
  <c r="AF69" i="26" s="1"/>
  <c r="AG69" i="26" s="1"/>
  <c r="O53" i="15"/>
  <c r="P53" i="15" s="1"/>
  <c r="Q53" i="15" s="1"/>
  <c r="S53" i="15" s="1"/>
  <c r="U53" i="15" s="1"/>
  <c r="AQ53" i="15" s="1"/>
  <c r="AU53" i="15" s="1"/>
  <c r="AV53" i="15" s="1"/>
  <c r="O69" i="4"/>
  <c r="P69" i="4" s="1"/>
  <c r="Q69" i="4" s="1"/>
  <c r="S69" i="4" s="1"/>
  <c r="U69" i="4" s="1"/>
  <c r="AB69" i="4" s="1"/>
  <c r="AF69" i="4" s="1"/>
  <c r="AG69" i="4" s="1"/>
  <c r="BC7" i="1"/>
  <c r="BD7" i="1" s="1"/>
  <c r="BE7" i="1" s="1"/>
  <c r="BF7" i="1" s="1"/>
  <c r="BI7" i="1"/>
  <c r="BJ7" i="1" s="1"/>
  <c r="BK7" i="1" s="1"/>
  <c r="BL7" i="1" s="1"/>
  <c r="P52" i="1"/>
  <c r="Q52" i="1" s="1"/>
  <c r="S52" i="1" s="1"/>
  <c r="U52" i="1" s="1"/>
  <c r="AQ52" i="1" s="1"/>
  <c r="AU52" i="1" s="1"/>
  <c r="O53" i="1"/>
  <c r="P53" i="1" s="1"/>
  <c r="Q53" i="1" s="1"/>
  <c r="S53" i="1" s="1"/>
  <c r="U53" i="1" s="1"/>
  <c r="AQ53" i="1" s="1"/>
  <c r="AU53" i="1" s="1"/>
  <c r="BA99" i="19"/>
  <c r="AX99" i="19"/>
  <c r="P68" i="21"/>
  <c r="Q68" i="21" s="1"/>
  <c r="S68" i="21" s="1"/>
  <c r="U68" i="21" s="1"/>
  <c r="AB68" i="21" s="1"/>
  <c r="AF68" i="21" s="1"/>
  <c r="AX100" i="11"/>
  <c r="BA100" i="11"/>
  <c r="P100" i="6"/>
  <c r="Q100" i="6" s="1"/>
  <c r="S100" i="6" s="1"/>
  <c r="U100" i="6" s="1"/>
  <c r="AT100" i="6" s="1"/>
  <c r="O101" i="6"/>
  <c r="P101" i="6" s="1"/>
  <c r="Q101" i="6" s="1"/>
  <c r="S101" i="6" s="1"/>
  <c r="U101" i="6" s="1"/>
  <c r="AT101" i="6" s="1"/>
  <c r="AX101" i="21"/>
  <c r="AY101" i="21" s="1"/>
  <c r="BA101" i="21"/>
  <c r="BB101" i="21" s="1"/>
  <c r="BA100" i="28"/>
  <c r="AX100" i="28"/>
  <c r="O53" i="22"/>
  <c r="P53" i="22" s="1"/>
  <c r="Q53" i="22" s="1"/>
  <c r="S53" i="22" s="1"/>
  <c r="U53" i="22" s="1"/>
  <c r="AQ53" i="22" s="1"/>
  <c r="AU53" i="22" s="1"/>
  <c r="N37" i="16"/>
  <c r="O37" i="16" s="1"/>
  <c r="AY101" i="12"/>
  <c r="N37" i="15"/>
  <c r="BA100" i="7"/>
  <c r="AX100" i="7"/>
  <c r="U10" i="1" s="1"/>
  <c r="O38" i="29"/>
  <c r="P38" i="29" s="1"/>
  <c r="Q38" i="29" s="1"/>
  <c r="S38" i="29" s="1"/>
  <c r="U38" i="29" s="1"/>
  <c r="AQ38" i="29" s="1"/>
  <c r="AU38" i="29" s="1"/>
  <c r="AV38" i="19"/>
  <c r="O116" i="30"/>
  <c r="P116" i="30" s="1"/>
  <c r="Q116" i="30" s="1"/>
  <c r="S116" i="30" s="1"/>
  <c r="U116" i="30" s="1"/>
  <c r="AT116" i="30" s="1"/>
  <c r="AX116" i="30" s="1"/>
  <c r="AY116" i="30" s="1"/>
  <c r="BA101" i="13"/>
  <c r="BB101" i="13" s="1"/>
  <c r="AX101" i="13"/>
  <c r="AY101" i="13" s="1"/>
  <c r="P98" i="23"/>
  <c r="Q98" i="23" s="1"/>
  <c r="S98" i="23" s="1"/>
  <c r="U98" i="23" s="1"/>
  <c r="AT98" i="23" s="1"/>
  <c r="O99" i="23"/>
  <c r="O68" i="22"/>
  <c r="O68" i="11"/>
  <c r="O101" i="14"/>
  <c r="P101" i="14" s="1"/>
  <c r="Q101" i="14" s="1"/>
  <c r="S101" i="14" s="1"/>
  <c r="U101" i="14" s="1"/>
  <c r="AT101" i="14" s="1"/>
  <c r="P37" i="20"/>
  <c r="Q37" i="20" s="1"/>
  <c r="S37" i="20" s="1"/>
  <c r="U37" i="20" s="1"/>
  <c r="AQ37" i="20" s="1"/>
  <c r="AU37" i="20" s="1"/>
  <c r="AI10" i="1" s="1"/>
  <c r="O85" i="24"/>
  <c r="P85" i="24" s="1"/>
  <c r="Q85" i="24" s="1"/>
  <c r="S85" i="24" s="1"/>
  <c r="U85" i="24" s="1"/>
  <c r="AT85" i="24" s="1"/>
  <c r="AX85" i="24" s="1"/>
  <c r="AX99" i="2"/>
  <c r="P9" i="1" s="1"/>
  <c r="BA99" i="2"/>
  <c r="O116" i="29"/>
  <c r="P116" i="29" s="1"/>
  <c r="Q116" i="29" s="1"/>
  <c r="S116" i="29" s="1"/>
  <c r="U116" i="29" s="1"/>
  <c r="AT116" i="29" s="1"/>
  <c r="AX116" i="29" s="1"/>
  <c r="AY116" i="29" s="1"/>
  <c r="O69" i="7"/>
  <c r="P69" i="7" s="1"/>
  <c r="Q69" i="7" s="1"/>
  <c r="S69" i="7" s="1"/>
  <c r="U69" i="7" s="1"/>
  <c r="AB69" i="7" s="1"/>
  <c r="AF69" i="7" s="1"/>
  <c r="AG69" i="7" s="1"/>
  <c r="O69" i="25"/>
  <c r="P69" i="25" s="1"/>
  <c r="Q69" i="25" s="1"/>
  <c r="S69" i="25" s="1"/>
  <c r="U69" i="25" s="1"/>
  <c r="AB69" i="25" s="1"/>
  <c r="AF69" i="25" s="1"/>
  <c r="AG69" i="25" s="1"/>
  <c r="P100" i="19" l="1"/>
  <c r="Q100" i="19" s="1"/>
  <c r="S100" i="19" s="1"/>
  <c r="U100" i="19" s="1"/>
  <c r="AT100" i="19" s="1"/>
  <c r="O101" i="19"/>
  <c r="P101" i="19" s="1"/>
  <c r="Q101" i="19" s="1"/>
  <c r="S101" i="19" s="1"/>
  <c r="U101" i="19" s="1"/>
  <c r="AT101" i="19" s="1"/>
  <c r="P52" i="9"/>
  <c r="Q52" i="9" s="1"/>
  <c r="S52" i="9" s="1"/>
  <c r="U52" i="9" s="1"/>
  <c r="AQ52" i="9" s="1"/>
  <c r="AU52" i="9" s="1"/>
  <c r="O53" i="9"/>
  <c r="P53" i="9" s="1"/>
  <c r="Q53" i="9" s="1"/>
  <c r="S53" i="9" s="1"/>
  <c r="U53" i="9" s="1"/>
  <c r="AQ53" i="9" s="1"/>
  <c r="AU53" i="9" s="1"/>
  <c r="T10" i="1"/>
  <c r="P52" i="19"/>
  <c r="Q52" i="19" s="1"/>
  <c r="S52" i="19" s="1"/>
  <c r="U52" i="19" s="1"/>
  <c r="AQ52" i="19" s="1"/>
  <c r="AU52" i="19" s="1"/>
  <c r="P53" i="18"/>
  <c r="Q53" i="18" s="1"/>
  <c r="S53" i="18" s="1"/>
  <c r="U53" i="18" s="1"/>
  <c r="AQ53" i="18" s="1"/>
  <c r="AU53" i="18" s="1"/>
  <c r="O54" i="18"/>
  <c r="P54" i="18" s="1"/>
  <c r="Q54" i="18" s="1"/>
  <c r="S54" i="18" s="1"/>
  <c r="U54" i="18" s="1"/>
  <c r="AQ54" i="18" s="1"/>
  <c r="AU54" i="18" s="1"/>
  <c r="BA101" i="5"/>
  <c r="AX101" i="5"/>
  <c r="AY85" i="24"/>
  <c r="AX100" i="5"/>
  <c r="S10" i="1" s="1"/>
  <c r="BA100" i="5"/>
  <c r="P100" i="9"/>
  <c r="Q100" i="9" s="1"/>
  <c r="S100" i="9" s="1"/>
  <c r="U100" i="9" s="1"/>
  <c r="AT100" i="9" s="1"/>
  <c r="I14" i="4"/>
  <c r="K14" i="4" s="1"/>
  <c r="AX101" i="2"/>
  <c r="BA101" i="2"/>
  <c r="BB101" i="2" s="1"/>
  <c r="AJ10" i="1"/>
  <c r="O38" i="20"/>
  <c r="P38" i="20" s="1"/>
  <c r="Q38" i="20" s="1"/>
  <c r="S38" i="20" s="1"/>
  <c r="U38" i="20" s="1"/>
  <c r="AQ38" i="20" s="1"/>
  <c r="AU38" i="20" s="1"/>
  <c r="AX98" i="23"/>
  <c r="BA98" i="23"/>
  <c r="AR11" i="1"/>
  <c r="AV38" i="29"/>
  <c r="I14" i="29" s="1"/>
  <c r="K14" i="29" s="1"/>
  <c r="AV53" i="22"/>
  <c r="I14" i="22" s="1"/>
  <c r="K14" i="22" s="1"/>
  <c r="AK11" i="1"/>
  <c r="BA100" i="6"/>
  <c r="AX100" i="6"/>
  <c r="O85" i="28"/>
  <c r="P85" i="28" s="1"/>
  <c r="Q85" i="28" s="1"/>
  <c r="S85" i="28" s="1"/>
  <c r="U85" i="28" s="1"/>
  <c r="AT85" i="28" s="1"/>
  <c r="AX85" i="28" s="1"/>
  <c r="P52" i="17"/>
  <c r="Q52" i="17" s="1"/>
  <c r="S52" i="17" s="1"/>
  <c r="U52" i="17" s="1"/>
  <c r="AQ52" i="17" s="1"/>
  <c r="AU52" i="17" s="1"/>
  <c r="O53" i="17"/>
  <c r="P53" i="17" s="1"/>
  <c r="Q53" i="17" s="1"/>
  <c r="S53" i="17" s="1"/>
  <c r="U53" i="17" s="1"/>
  <c r="AQ53" i="17" s="1"/>
  <c r="AU53" i="17" s="1"/>
  <c r="AV53" i="17" s="1"/>
  <c r="I14" i="6"/>
  <c r="K14" i="6" s="1"/>
  <c r="AY101" i="7"/>
  <c r="N84" i="11"/>
  <c r="O84" i="11" s="1"/>
  <c r="I14" i="7"/>
  <c r="K14" i="7" s="1"/>
  <c r="AG69" i="14"/>
  <c r="AB11" i="1"/>
  <c r="R11" i="1"/>
  <c r="AV53" i="8"/>
  <c r="BA100" i="2"/>
  <c r="AX100" i="2"/>
  <c r="P10" i="1" s="1"/>
  <c r="P52" i="31"/>
  <c r="Q52" i="31" s="1"/>
  <c r="S52" i="31" s="1"/>
  <c r="U52" i="31" s="1"/>
  <c r="AQ52" i="31" s="1"/>
  <c r="AU52" i="31" s="1"/>
  <c r="AH10" i="1" s="1"/>
  <c r="O53" i="31"/>
  <c r="P53" i="31" s="1"/>
  <c r="Q53" i="31" s="1"/>
  <c r="S53" i="31" s="1"/>
  <c r="U53" i="31" s="1"/>
  <c r="AQ53" i="31" s="1"/>
  <c r="AU53" i="31" s="1"/>
  <c r="O53" i="26"/>
  <c r="P53" i="26" s="1"/>
  <c r="Q53" i="26" s="1"/>
  <c r="S53" i="26" s="1"/>
  <c r="U53" i="26" s="1"/>
  <c r="AQ53" i="26" s="1"/>
  <c r="AU53" i="26" s="1"/>
  <c r="AS11" i="1"/>
  <c r="O38" i="12"/>
  <c r="P38" i="12" s="1"/>
  <c r="Q38" i="12" s="1"/>
  <c r="S38" i="12" s="1"/>
  <c r="U38" i="12" s="1"/>
  <c r="AQ38" i="12" s="1"/>
  <c r="AU38" i="12" s="1"/>
  <c r="BB101" i="28"/>
  <c r="U11" i="1"/>
  <c r="AB10" i="1"/>
  <c r="O38" i="5"/>
  <c r="P38" i="5" s="1"/>
  <c r="Q38" i="5" s="1"/>
  <c r="S38" i="5" s="1"/>
  <c r="U38" i="5" s="1"/>
  <c r="AQ38" i="5" s="1"/>
  <c r="AU38" i="5" s="1"/>
  <c r="BB101" i="31"/>
  <c r="V10" i="1"/>
  <c r="O53" i="10"/>
  <c r="P53" i="10" s="1"/>
  <c r="Q53" i="10" s="1"/>
  <c r="S53" i="10" s="1"/>
  <c r="U53" i="10" s="1"/>
  <c r="AQ53" i="10" s="1"/>
  <c r="AU53" i="10" s="1"/>
  <c r="AV53" i="10" s="1"/>
  <c r="BI9" i="1"/>
  <c r="BJ9" i="1" s="1"/>
  <c r="BK9" i="1" s="1"/>
  <c r="BL9" i="1" s="1"/>
  <c r="BC9" i="1"/>
  <c r="BD9" i="1" s="1"/>
  <c r="BE9" i="1" s="1"/>
  <c r="BF9" i="1" s="1"/>
  <c r="P68" i="22"/>
  <c r="Q68" i="22" s="1"/>
  <c r="S68" i="22" s="1"/>
  <c r="U68" i="22" s="1"/>
  <c r="AB68" i="22" s="1"/>
  <c r="AF68" i="22" s="1"/>
  <c r="AK10" i="1" s="1"/>
  <c r="O69" i="22"/>
  <c r="P69" i="22" s="1"/>
  <c r="Q69" i="22" s="1"/>
  <c r="S69" i="22" s="1"/>
  <c r="U69" i="22" s="1"/>
  <c r="AB69" i="22" s="1"/>
  <c r="AF69" i="22" s="1"/>
  <c r="AG69" i="22" s="1"/>
  <c r="BC101" i="1"/>
  <c r="BD101" i="1" s="1"/>
  <c r="BF101" i="1"/>
  <c r="BG101" i="1" s="1"/>
  <c r="N100" i="23"/>
  <c r="O100" i="23" s="1"/>
  <c r="P99" i="23"/>
  <c r="Q99" i="23" s="1"/>
  <c r="S99" i="23" s="1"/>
  <c r="U99" i="23" s="1"/>
  <c r="AT99" i="23" s="1"/>
  <c r="BA101" i="6"/>
  <c r="BB101" i="6" s="1"/>
  <c r="AX101" i="6"/>
  <c r="AY101" i="6" s="1"/>
  <c r="AX101" i="11"/>
  <c r="AY101" i="11" s="1"/>
  <c r="BA101" i="11"/>
  <c r="BB101" i="11" s="1"/>
  <c r="AX101" i="24"/>
  <c r="AM11" i="1" s="1"/>
  <c r="BA101" i="24"/>
  <c r="AX101" i="14"/>
  <c r="AY101" i="14" s="1"/>
  <c r="BA101" i="14"/>
  <c r="BB101" i="14" s="1"/>
  <c r="Z10" i="1"/>
  <c r="P101" i="18"/>
  <c r="Q101" i="18" s="1"/>
  <c r="S101" i="18" s="1"/>
  <c r="U101" i="18" s="1"/>
  <c r="AT101" i="18" s="1"/>
  <c r="AV38" i="23"/>
  <c r="P37" i="15"/>
  <c r="Q37" i="15" s="1"/>
  <c r="S37" i="15" s="1"/>
  <c r="U37" i="15" s="1"/>
  <c r="AQ37" i="15" s="1"/>
  <c r="AU37" i="15" s="1"/>
  <c r="AC10" i="1" s="1"/>
  <c r="O38" i="15"/>
  <c r="P38" i="15" s="1"/>
  <c r="Q38" i="15" s="1"/>
  <c r="S38" i="15" s="1"/>
  <c r="U38" i="15" s="1"/>
  <c r="AQ38" i="15" s="1"/>
  <c r="AU38" i="15" s="1"/>
  <c r="P37" i="10"/>
  <c r="Q37" i="10" s="1"/>
  <c r="S37" i="10" s="1"/>
  <c r="U37" i="10" s="1"/>
  <c r="AQ37" i="10" s="1"/>
  <c r="AU37" i="10" s="1"/>
  <c r="X10" i="1" s="1"/>
  <c r="O38" i="10"/>
  <c r="P38" i="10" s="1"/>
  <c r="Q38" i="10" s="1"/>
  <c r="S38" i="10" s="1"/>
  <c r="U38" i="10" s="1"/>
  <c r="AQ38" i="10" s="1"/>
  <c r="AU38" i="10" s="1"/>
  <c r="AV38" i="21"/>
  <c r="P37" i="16"/>
  <c r="Q37" i="16" s="1"/>
  <c r="S37" i="16" s="1"/>
  <c r="U37" i="16" s="1"/>
  <c r="AQ37" i="16" s="1"/>
  <c r="AU37" i="16" s="1"/>
  <c r="AD10" i="1" s="1"/>
  <c r="O38" i="16"/>
  <c r="P38" i="16" s="1"/>
  <c r="Q38" i="16" s="1"/>
  <c r="S38" i="16" s="1"/>
  <c r="U38" i="16" s="1"/>
  <c r="AQ38" i="16" s="1"/>
  <c r="AU38" i="16" s="1"/>
  <c r="BC100" i="1"/>
  <c r="BF100" i="1"/>
  <c r="AY85" i="27"/>
  <c r="I14" i="27" s="1"/>
  <c r="K14" i="27" s="1"/>
  <c r="AP11" i="1"/>
  <c r="AQ10" i="1"/>
  <c r="AV53" i="1"/>
  <c r="I14" i="1" s="1"/>
  <c r="K14" i="1" s="1"/>
  <c r="BA100" i="24"/>
  <c r="AX100" i="24"/>
  <c r="AM10" i="1" s="1"/>
  <c r="AX101" i="17"/>
  <c r="BA101" i="17"/>
  <c r="AY101" i="28"/>
  <c r="I14" i="25"/>
  <c r="K14" i="25" s="1"/>
  <c r="P68" i="11"/>
  <c r="Q68" i="11" s="1"/>
  <c r="S68" i="11" s="1"/>
  <c r="U68" i="11" s="1"/>
  <c r="AB68" i="11" s="1"/>
  <c r="AF68" i="11" s="1"/>
  <c r="O69" i="11"/>
  <c r="P69" i="11" s="1"/>
  <c r="Q69" i="11" s="1"/>
  <c r="S69" i="11" s="1"/>
  <c r="U69" i="11" s="1"/>
  <c r="AB69" i="11" s="1"/>
  <c r="AF69" i="11" s="1"/>
  <c r="AG69" i="11" s="1"/>
  <c r="O69" i="21"/>
  <c r="P69" i="21" s="1"/>
  <c r="Q69" i="21" s="1"/>
  <c r="S69" i="21" s="1"/>
  <c r="U69" i="21" s="1"/>
  <c r="AB69" i="21" s="1"/>
  <c r="AF69" i="21" s="1"/>
  <c r="AG69" i="21" s="1"/>
  <c r="O10" i="1"/>
  <c r="AT10" i="1" s="1"/>
  <c r="AU10" i="1" s="1"/>
  <c r="AG9" i="1"/>
  <c r="O85" i="17"/>
  <c r="P85" i="17" s="1"/>
  <c r="Q85" i="17" s="1"/>
  <c r="S85" i="17" s="1"/>
  <c r="U85" i="17" s="1"/>
  <c r="AT85" i="17" s="1"/>
  <c r="AX85" i="17" s="1"/>
  <c r="AY85" i="17" s="1"/>
  <c r="O38" i="17"/>
  <c r="P38" i="17" s="1"/>
  <c r="Q38" i="17" s="1"/>
  <c r="S38" i="17" s="1"/>
  <c r="U38" i="17" s="1"/>
  <c r="AQ38" i="17" s="1"/>
  <c r="AU38" i="17" s="1"/>
  <c r="O69" i="8"/>
  <c r="P69" i="8" s="1"/>
  <c r="Q69" i="8" s="1"/>
  <c r="S69" i="8" s="1"/>
  <c r="U69" i="8" s="1"/>
  <c r="AB69" i="8" s="1"/>
  <c r="AF69" i="8" s="1"/>
  <c r="AG69" i="8" s="1"/>
  <c r="AX100" i="17"/>
  <c r="AE10" i="1" s="1"/>
  <c r="BA100" i="17"/>
  <c r="AG69" i="2"/>
  <c r="AN11" i="1"/>
  <c r="BC8" i="1"/>
  <c r="BD8" i="1" s="1"/>
  <c r="BE8" i="1" s="1"/>
  <c r="BF8" i="1" s="1"/>
  <c r="BI8" i="1"/>
  <c r="BJ8" i="1" s="1"/>
  <c r="BK8" i="1" s="1"/>
  <c r="BL8" i="1" s="1"/>
  <c r="AY101" i="3"/>
  <c r="I14" i="3" s="1"/>
  <c r="K14" i="3" s="1"/>
  <c r="Q11" i="1"/>
  <c r="O38" i="13"/>
  <c r="P38" i="13" s="1"/>
  <c r="Q38" i="13" s="1"/>
  <c r="S38" i="13" s="1"/>
  <c r="U38" i="13" s="1"/>
  <c r="AQ38" i="13" s="1"/>
  <c r="AU38" i="13" s="1"/>
  <c r="P100" i="23" l="1"/>
  <c r="Q100" i="23" s="1"/>
  <c r="S100" i="23" s="1"/>
  <c r="U100" i="23" s="1"/>
  <c r="AT100" i="23" s="1"/>
  <c r="O101" i="23"/>
  <c r="P101" i="23" s="1"/>
  <c r="Q101" i="23" s="1"/>
  <c r="S101" i="23" s="1"/>
  <c r="U101" i="23" s="1"/>
  <c r="AT101" i="23" s="1"/>
  <c r="AC11" i="1"/>
  <c r="AV38" i="15"/>
  <c r="I14" i="15" s="1"/>
  <c r="K14" i="15" s="1"/>
  <c r="AV53" i="31"/>
  <c r="I14" i="31" s="1"/>
  <c r="K14" i="31" s="1"/>
  <c r="AH11" i="1"/>
  <c r="AI11" i="1"/>
  <c r="AV38" i="20"/>
  <c r="I14" i="20" s="1"/>
  <c r="K14" i="20" s="1"/>
  <c r="AX100" i="9"/>
  <c r="W10" i="1" s="1"/>
  <c r="BA100" i="9"/>
  <c r="BB101" i="5"/>
  <c r="BB101" i="17"/>
  <c r="I14" i="21"/>
  <c r="K14" i="21" s="1"/>
  <c r="I14" i="14"/>
  <c r="K14" i="14" s="1"/>
  <c r="Z11" i="1"/>
  <c r="AV38" i="12"/>
  <c r="I14" i="12" s="1"/>
  <c r="K14" i="12" s="1"/>
  <c r="AY85" i="28"/>
  <c r="I14" i="28" s="1"/>
  <c r="K14" i="28" s="1"/>
  <c r="AQ11" i="1"/>
  <c r="AY101" i="2"/>
  <c r="AD11" i="1"/>
  <c r="AV38" i="16"/>
  <c r="I14" i="16" s="1"/>
  <c r="K14" i="16" s="1"/>
  <c r="AV54" i="18"/>
  <c r="AE11" i="1"/>
  <c r="AV38" i="17"/>
  <c r="X11" i="1"/>
  <c r="AV38" i="10"/>
  <c r="I14" i="10" s="1"/>
  <c r="K14" i="10" s="1"/>
  <c r="BB101" i="24"/>
  <c r="S11" i="1"/>
  <c r="AV38" i="5"/>
  <c r="V11" i="1"/>
  <c r="P84" i="11"/>
  <c r="Q84" i="11" s="1"/>
  <c r="S84" i="11" s="1"/>
  <c r="U84" i="11" s="1"/>
  <c r="AT84" i="11" s="1"/>
  <c r="AX84" i="11" s="1"/>
  <c r="Y10" i="1" s="1"/>
  <c r="O85" i="11"/>
  <c r="P85" i="11" s="1"/>
  <c r="Q85" i="11" s="1"/>
  <c r="S85" i="11" s="1"/>
  <c r="U85" i="11" s="1"/>
  <c r="AT85" i="11" s="1"/>
  <c r="AX85" i="11" s="1"/>
  <c r="AY85" i="11" s="1"/>
  <c r="I14" i="11" s="1"/>
  <c r="K14" i="11" s="1"/>
  <c r="BA101" i="19"/>
  <c r="AX101" i="19"/>
  <c r="AV10" i="1"/>
  <c r="BA10" i="1" s="1"/>
  <c r="AX10" i="1"/>
  <c r="AY10" i="1" s="1"/>
  <c r="BA101" i="18"/>
  <c r="AF10" i="1" s="1"/>
  <c r="AX101" i="18"/>
  <c r="AA11" i="1"/>
  <c r="AV38" i="13"/>
  <c r="I14" i="13" s="1"/>
  <c r="K14" i="13" s="1"/>
  <c r="AY101" i="17"/>
  <c r="T11" i="1"/>
  <c r="AV53" i="9"/>
  <c r="P11" i="1"/>
  <c r="AJ11" i="1"/>
  <c r="I14" i="2"/>
  <c r="K14" i="2" s="1"/>
  <c r="O11" i="1"/>
  <c r="AT11" i="1" s="1"/>
  <c r="AU11" i="1" s="1"/>
  <c r="O102" i="18"/>
  <c r="P102" i="18" s="1"/>
  <c r="Q102" i="18" s="1"/>
  <c r="S102" i="18" s="1"/>
  <c r="U102" i="18" s="1"/>
  <c r="AT102" i="18" s="1"/>
  <c r="AY101" i="24"/>
  <c r="I14" i="24" s="1"/>
  <c r="K14" i="24" s="1"/>
  <c r="BA99" i="23"/>
  <c r="AX99" i="23"/>
  <c r="AL9" i="1" s="1"/>
  <c r="AV53" i="26"/>
  <c r="I14" i="26" s="1"/>
  <c r="K14" i="26" s="1"/>
  <c r="AO11" i="1"/>
  <c r="I14" i="8"/>
  <c r="K14" i="8" s="1"/>
  <c r="AL8" i="1"/>
  <c r="O101" i="9"/>
  <c r="P101" i="9" s="1"/>
  <c r="Q101" i="9" s="1"/>
  <c r="S101" i="9" s="1"/>
  <c r="U101" i="9" s="1"/>
  <c r="AT101" i="9" s="1"/>
  <c r="AY101" i="5"/>
  <c r="O53" i="19"/>
  <c r="P53" i="19" s="1"/>
  <c r="Q53" i="19" s="1"/>
  <c r="S53" i="19" s="1"/>
  <c r="U53" i="19" s="1"/>
  <c r="AQ53" i="19" s="1"/>
  <c r="AU53" i="19" s="1"/>
  <c r="BA100" i="19"/>
  <c r="AX100" i="19"/>
  <c r="AG10" i="1" s="1"/>
  <c r="AX11" i="1" l="1"/>
  <c r="AY11" i="1" s="1"/>
  <c r="AV11" i="1"/>
  <c r="BA11" i="1" s="1"/>
  <c r="AV53" i="19"/>
  <c r="I14" i="19" s="1"/>
  <c r="K14" i="19" s="1"/>
  <c r="AG11" i="1"/>
  <c r="BC10" i="1"/>
  <c r="BD10" i="1" s="1"/>
  <c r="BE10" i="1" s="1"/>
  <c r="BF10" i="1" s="1"/>
  <c r="BI10" i="1"/>
  <c r="BJ10" i="1" s="1"/>
  <c r="BK10" i="1" s="1"/>
  <c r="BL10" i="1" s="1"/>
  <c r="AX101" i="9"/>
  <c r="BA101" i="9"/>
  <c r="BB101" i="9" s="1"/>
  <c r="Y11" i="1"/>
  <c r="AY101" i="19"/>
  <c r="I14" i="5"/>
  <c r="K14" i="5" s="1"/>
  <c r="I14" i="17"/>
  <c r="K14" i="17" s="1"/>
  <c r="BA101" i="23"/>
  <c r="AX101" i="23"/>
  <c r="AX102" i="18"/>
  <c r="BA102" i="18"/>
  <c r="BB102" i="18" s="1"/>
  <c r="BB101" i="19"/>
  <c r="AX100" i="23"/>
  <c r="BA100" i="23"/>
  <c r="AY101" i="9" l="1"/>
  <c r="I14" i="9" s="1"/>
  <c r="K14" i="9" s="1"/>
  <c r="H17" i="1" s="1"/>
  <c r="W11" i="1"/>
  <c r="AY101" i="23"/>
  <c r="I14" i="23" s="1"/>
  <c r="K14" i="23" s="1"/>
  <c r="AL11" i="1"/>
  <c r="AL10" i="1"/>
  <c r="BC11" i="1"/>
  <c r="BD11" i="1" s="1"/>
  <c r="BE11" i="1" s="1"/>
  <c r="BF11" i="1" s="1"/>
  <c r="BI11" i="1"/>
  <c r="BJ11" i="1" s="1"/>
  <c r="BK11" i="1" s="1"/>
  <c r="BL11" i="1" s="1"/>
  <c r="BB101" i="23"/>
  <c r="AY102" i="18"/>
  <c r="I14" i="18" s="1"/>
  <c r="K14" i="18" s="1"/>
  <c r="AF11" i="1"/>
</calcChain>
</file>

<file path=xl/sharedStrings.xml><?xml version="1.0" encoding="utf-8"?>
<sst xmlns="http://schemas.openxmlformats.org/spreadsheetml/2006/main" count="13261" uniqueCount="123">
  <si>
    <t>出栏量</t>
  </si>
  <si>
    <t>存栏量</t>
  </si>
  <si>
    <t>总头数</t>
  </si>
  <si>
    <t>VS(kg/头/年)</t>
  </si>
  <si>
    <t>北京</t>
  </si>
  <si>
    <t>天津</t>
  </si>
  <si>
    <t>河北</t>
  </si>
  <si>
    <t>山西</t>
  </si>
  <si>
    <t>内蒙古</t>
  </si>
  <si>
    <t>辽宁</t>
  </si>
  <si>
    <t>吉林</t>
  </si>
  <si>
    <t>黑龙江</t>
  </si>
  <si>
    <t>上海</t>
  </si>
  <si>
    <t>江苏</t>
  </si>
  <si>
    <t>浙江</t>
  </si>
  <si>
    <t>安徽</t>
  </si>
  <si>
    <t>福建</t>
  </si>
  <si>
    <t>江西</t>
  </si>
  <si>
    <t>山东</t>
  </si>
  <si>
    <t>河南</t>
  </si>
  <si>
    <t>湖北</t>
  </si>
  <si>
    <t>湖南</t>
  </si>
  <si>
    <t>广东</t>
  </si>
  <si>
    <t>广西</t>
  </si>
  <si>
    <t>海南</t>
  </si>
  <si>
    <t>重庆</t>
  </si>
  <si>
    <t>四川</t>
  </si>
  <si>
    <t>贵州</t>
  </si>
  <si>
    <t>云南</t>
  </si>
  <si>
    <t>西藏</t>
  </si>
  <si>
    <t>陕西</t>
  </si>
  <si>
    <t>甘肃</t>
  </si>
  <si>
    <t>青海</t>
  </si>
  <si>
    <t>宁夏</t>
  </si>
  <si>
    <t>新疆</t>
  </si>
  <si>
    <t>kg</t>
  </si>
  <si>
    <t>1000tons</t>
  </si>
  <si>
    <t>肠道</t>
  </si>
  <si>
    <t>千吨</t>
  </si>
  <si>
    <t>四川肠道</t>
  </si>
  <si>
    <t>黑龙江肠道</t>
  </si>
  <si>
    <t>牛</t>
  </si>
  <si>
    <t>肉牛</t>
  </si>
  <si>
    <t>奶牛</t>
  </si>
  <si>
    <t>役用牛</t>
  </si>
  <si>
    <t>羊</t>
  </si>
  <si>
    <t>山羊</t>
  </si>
  <si>
    <t>绵羊</t>
  </si>
  <si>
    <t>猪</t>
  </si>
  <si>
    <t>马</t>
  </si>
  <si>
    <t>驴</t>
  </si>
  <si>
    <t>骡</t>
  </si>
  <si>
    <t>骆驼</t>
  </si>
  <si>
    <t>（总数）</t>
  </si>
  <si>
    <t>(平均值）</t>
  </si>
  <si>
    <t>T1</t>
  </si>
  <si>
    <t>K</t>
  </si>
  <si>
    <t>Total CH4</t>
  </si>
  <si>
    <t>这次按温度计算的</t>
  </si>
  <si>
    <t>万吨</t>
  </si>
  <si>
    <t>T2</t>
  </si>
  <si>
    <t>上一次计算的</t>
  </si>
  <si>
    <t>Ea</t>
  </si>
  <si>
    <t>cal/mol</t>
  </si>
  <si>
    <t>R</t>
  </si>
  <si>
    <t>cal/K mol</t>
  </si>
  <si>
    <t>一年总甲烷量</t>
  </si>
  <si>
    <t>Minimum T2</t>
  </si>
  <si>
    <t>℃</t>
  </si>
  <si>
    <t>清单中数据</t>
  </si>
  <si>
    <t>Damping T2</t>
  </si>
  <si>
    <t>差距</t>
  </si>
  <si>
    <t>%</t>
  </si>
  <si>
    <t>B0</t>
  </si>
  <si>
    <t>m3/kg VS</t>
  </si>
  <si>
    <t>MDP</t>
  </si>
  <si>
    <t>unitless</t>
  </si>
  <si>
    <t>Emptying efficiency</t>
  </si>
  <si>
    <t>CH4 Density</t>
  </si>
  <si>
    <t>kg/m3</t>
  </si>
  <si>
    <t>liquid</t>
  </si>
  <si>
    <t>logoon</t>
  </si>
  <si>
    <t>solid</t>
  </si>
  <si>
    <t>dry</t>
  </si>
  <si>
    <t>daily</t>
  </si>
  <si>
    <t>digestion</t>
  </si>
  <si>
    <t>fuel</t>
  </si>
  <si>
    <t>PRP</t>
  </si>
  <si>
    <t>月份</t>
  </si>
  <si>
    <t>空气温度 ℃</t>
  </si>
  <si>
    <t>粪便温度 ℃</t>
  </si>
  <si>
    <t>一年清理</t>
  </si>
  <si>
    <t>粪便温度 K</t>
  </si>
  <si>
    <t>f</t>
  </si>
  <si>
    <t>VS排出</t>
  </si>
  <si>
    <t>VS loaded</t>
  </si>
  <si>
    <t>粪便清理</t>
  </si>
  <si>
    <t>VS清空</t>
  </si>
  <si>
    <t>VS可用</t>
  </si>
  <si>
    <t>VS消耗</t>
  </si>
  <si>
    <t>甲烷生产</t>
  </si>
  <si>
    <t>potential CH4</t>
  </si>
  <si>
    <t>MCF</t>
  </si>
  <si>
    <t>AWMS</t>
  </si>
  <si>
    <t>mcf*awms总和</t>
  </si>
  <si>
    <t>VS</t>
  </si>
  <si>
    <t>N (万)</t>
  </si>
  <si>
    <t>CH4 (kg)</t>
  </si>
  <si>
    <t>VS excretion</t>
  </si>
  <si>
    <t>上一年12</t>
  </si>
  <si>
    <t>N</t>
  </si>
  <si>
    <t>VS% liquid storage</t>
  </si>
  <si>
    <t>Y</t>
  </si>
  <si>
    <t>MEF</t>
  </si>
  <si>
    <t>MEF总和</t>
  </si>
  <si>
    <t>pit&lt;1</t>
  </si>
  <si>
    <t>pit&gt;1</t>
  </si>
  <si>
    <t>驴/骡</t>
  </si>
  <si>
    <t>N (万) 驴</t>
  </si>
  <si>
    <t>CH4 (kg) 驴</t>
  </si>
  <si>
    <t>N 骡</t>
  </si>
  <si>
    <t>CH4 (kg) 骡</t>
  </si>
  <si>
    <t>一个月的奶牛的甲烷量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</si>
</sst>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8" formatCode="0.000_ "/>
    <numFmt numFmtId="179" formatCode="0.00_ "/>
    <numFmt numFmtId="180" formatCode="0.0000_ "/>
    <numFmt numFmtId="181" formatCode="0.000000_ "/>
  </numFmts>
  <fonts count="7" x14ac:knownFonts="1">
    <font>
      <sz val="11"/>
      <color theme="1"/>
      <name val="宋体"/>
      <charset val="134"/>
      <scheme val="minor"/>
    </font>
    <font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9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179" fontId="1" fillId="0" borderId="1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0" fontId="0" fillId="4" borderId="1" xfId="0" applyFill="1" applyBorder="1" applyAlignment="1"/>
    <xf numFmtId="178" fontId="1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180" fontId="1" fillId="0" borderId="0" xfId="0" applyNumberFormat="1" applyFont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181" fontId="1" fillId="0" borderId="1" xfId="0" applyNumberFormat="1" applyFont="1" applyBorder="1" applyAlignment="1">
      <alignment horizontal="center" vertical="center"/>
    </xf>
    <xf numFmtId="179" fontId="1" fillId="0" borderId="0" xfId="0" applyNumberFormat="1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80" fontId="1" fillId="0" borderId="1" xfId="0" applyNumberFormat="1" applyFont="1" applyBorder="1" applyAlignment="1">
      <alignment horizontal="center" vertical="center"/>
    </xf>
    <xf numFmtId="0" fontId="0" fillId="0" borderId="0" xfId="0" applyAlignment="1"/>
    <xf numFmtId="0" fontId="4" fillId="7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79" fontId="5" fillId="5" borderId="1" xfId="0" applyNumberFormat="1" applyFont="1" applyFill="1" applyBorder="1" applyAlignment="1">
      <alignment horizontal="center" vertical="center"/>
    </xf>
    <xf numFmtId="179" fontId="5" fillId="0" borderId="0" xfId="0" applyNumberFormat="1" applyFont="1" applyAlignment="1">
      <alignment horizontal="center" vertical="center"/>
    </xf>
    <xf numFmtId="179" fontId="5" fillId="0" borderId="1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179" fontId="5" fillId="5" borderId="0" xfId="0" applyNumberFormat="1" applyFont="1" applyFill="1" applyAlignment="1">
      <alignment horizontal="center" vertical="center"/>
    </xf>
    <xf numFmtId="179" fontId="5" fillId="4" borderId="0" xfId="0" applyNumberFormat="1" applyFont="1" applyFill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79" fontId="1" fillId="0" borderId="3" xfId="0" applyNumberFormat="1" applyFont="1" applyBorder="1" applyAlignment="1">
      <alignment horizontal="center" vertical="center"/>
    </xf>
    <xf numFmtId="179" fontId="1" fillId="0" borderId="4" xfId="0" applyNumberFormat="1" applyFont="1" applyBorder="1" applyAlignment="1">
      <alignment horizontal="center" vertical="center"/>
    </xf>
    <xf numFmtId="179" fontId="1" fillId="0" borderId="5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179" fontId="1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102"/>
  <sheetViews>
    <sheetView workbookViewId="0">
      <pane xSplit="4" topLeftCell="E1" activePane="topRight" state="frozen"/>
      <selection pane="topRight"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5.625" style="1"/>
    <col min="11" max="11" width="10" style="1" customWidth="1"/>
    <col min="12" max="12" width="11.5" style="1" customWidth="1"/>
    <col min="13" max="14" width="8.875" style="1"/>
    <col min="15" max="16" width="14.375" style="1"/>
    <col min="17" max="17" width="9.625" style="1" customWidth="1"/>
    <col min="18" max="18" width="15.625" style="1" customWidth="1"/>
    <col min="19" max="20" width="14.375" style="1"/>
    <col min="21" max="21" width="11.5" style="1" customWidth="1"/>
    <col min="22" max="22" width="8.5" style="1" customWidth="1"/>
    <col min="23" max="26" width="14.375" style="1"/>
    <col min="27" max="27" width="9" style="1" customWidth="1"/>
    <col min="28" max="28" width="15.625" style="1"/>
    <col min="29" max="29" width="14.375" style="1"/>
    <col min="30" max="30" width="10.25" style="1" customWidth="1"/>
    <col min="31" max="31" width="14.375" style="1"/>
    <col min="32" max="32" width="12.25" style="1" customWidth="1"/>
    <col min="33" max="33" width="15.625" style="1"/>
    <col min="34" max="36" width="14.375" style="1"/>
    <col min="37" max="37" width="10.375" style="1" customWidth="1"/>
    <col min="38" max="38" width="14.375" style="1"/>
    <col min="39" max="39" width="10.5" style="1" customWidth="1"/>
    <col min="40" max="40" width="13" style="1" customWidth="1"/>
    <col min="41" max="41" width="14.375" style="1"/>
    <col min="42" max="42" width="12.625" style="1" customWidth="1"/>
    <col min="43" max="43" width="16.25" style="1" customWidth="1"/>
    <col min="44" max="44" width="11.125" style="1" customWidth="1"/>
    <col min="45" max="45" width="14.375" style="1"/>
    <col min="46" max="46" width="16.25" style="1" customWidth="1"/>
    <col min="47" max="47" width="15.625" style="1" customWidth="1"/>
    <col min="48" max="56" width="15.625" style="1"/>
    <col min="57" max="57" width="9.625" style="1" customWidth="1"/>
    <col min="58" max="58" width="15.625" style="1" customWidth="1"/>
    <col min="59" max="59" width="6.875" style="1" customWidth="1"/>
    <col min="60" max="60" width="11.875" style="1" customWidth="1"/>
    <col min="61" max="62" width="15.625" style="1"/>
    <col min="63" max="63" width="11.5" style="1" customWidth="1"/>
    <col min="64" max="64" width="15.625" style="1"/>
    <col min="65" max="16384" width="8.875" style="1"/>
  </cols>
  <sheetData>
    <row r="1" spans="1:64" x14ac:dyDescent="0.15">
      <c r="C1" s="2" t="s">
        <v>0</v>
      </c>
      <c r="D1" s="2" t="s">
        <v>1</v>
      </c>
      <c r="E1" s="2" t="s">
        <v>2</v>
      </c>
      <c r="F1" s="2" t="s">
        <v>3</v>
      </c>
      <c r="G1"/>
      <c r="H1"/>
      <c r="I1"/>
      <c r="J1"/>
      <c r="K1"/>
      <c r="L1"/>
      <c r="M1"/>
      <c r="N1" s="20"/>
      <c r="O1" s="21" t="s">
        <v>4</v>
      </c>
      <c r="P1" s="21" t="s">
        <v>5</v>
      </c>
      <c r="Q1" s="21" t="s">
        <v>6</v>
      </c>
      <c r="R1" s="21" t="s">
        <v>7</v>
      </c>
      <c r="S1" s="21" t="s">
        <v>8</v>
      </c>
      <c r="T1" s="21" t="s">
        <v>9</v>
      </c>
      <c r="U1" s="21" t="s">
        <v>10</v>
      </c>
      <c r="V1" s="21" t="s">
        <v>11</v>
      </c>
      <c r="W1" s="21" t="s">
        <v>12</v>
      </c>
      <c r="X1" s="21" t="s">
        <v>13</v>
      </c>
      <c r="Y1" s="21" t="s">
        <v>14</v>
      </c>
      <c r="Z1" s="21" t="s">
        <v>15</v>
      </c>
      <c r="AA1" s="21" t="s">
        <v>16</v>
      </c>
      <c r="AB1" s="21" t="s">
        <v>17</v>
      </c>
      <c r="AC1" s="21" t="s">
        <v>18</v>
      </c>
      <c r="AD1" s="21" t="s">
        <v>19</v>
      </c>
      <c r="AE1" s="21" t="s">
        <v>20</v>
      </c>
      <c r="AF1" s="21" t="s">
        <v>21</v>
      </c>
      <c r="AG1" s="21" t="s">
        <v>22</v>
      </c>
      <c r="AH1" s="21" t="s">
        <v>23</v>
      </c>
      <c r="AI1" s="21" t="s">
        <v>24</v>
      </c>
      <c r="AJ1" s="21" t="s">
        <v>25</v>
      </c>
      <c r="AK1" s="21" t="s">
        <v>26</v>
      </c>
      <c r="AL1" s="21" t="s">
        <v>27</v>
      </c>
      <c r="AM1" s="21" t="s">
        <v>28</v>
      </c>
      <c r="AN1" s="21" t="s">
        <v>29</v>
      </c>
      <c r="AO1" s="21" t="s">
        <v>30</v>
      </c>
      <c r="AP1" s="21" t="s">
        <v>31</v>
      </c>
      <c r="AQ1" s="21" t="s">
        <v>32</v>
      </c>
      <c r="AR1" s="21" t="s">
        <v>33</v>
      </c>
      <c r="AS1" s="21" t="s">
        <v>34</v>
      </c>
      <c r="AT1" s="20" t="s">
        <v>35</v>
      </c>
      <c r="AU1" s="21" t="s">
        <v>36</v>
      </c>
      <c r="AV1" s="20"/>
      <c r="AW1" s="20" t="s">
        <v>37</v>
      </c>
      <c r="AX1" s="20" t="s">
        <v>38</v>
      </c>
      <c r="AY1" s="20"/>
      <c r="AZ1" s="20"/>
      <c r="BA1" s="20"/>
      <c r="BB1" s="1" t="s">
        <v>39</v>
      </c>
      <c r="BD1" s="1" t="s">
        <v>26</v>
      </c>
      <c r="BH1" s="1" t="s">
        <v>40</v>
      </c>
    </row>
    <row r="2" spans="1:64" x14ac:dyDescent="0.15">
      <c r="A2" s="28" t="s">
        <v>41</v>
      </c>
      <c r="B2" s="3" t="s">
        <v>42</v>
      </c>
      <c r="C2" s="2"/>
      <c r="D2" s="2"/>
      <c r="E2" s="35">
        <v>23.54</v>
      </c>
      <c r="F2" s="2">
        <v>1166.8320000000001</v>
      </c>
      <c r="G2" s="28">
        <f>(F2+F3+F4)/3</f>
        <v>1338.1873333333333</v>
      </c>
      <c r="H2"/>
      <c r="I2"/>
      <c r="J2"/>
      <c r="K2"/>
      <c r="L2"/>
      <c r="M2"/>
      <c r="N2" s="20">
        <v>2</v>
      </c>
      <c r="O2" s="20" t="e">
        <f>AU28+#REF!+#REF!+#REF!+AU43+AF59+BC75+BC91+BF91</f>
        <v>#REF!</v>
      </c>
      <c r="P2" s="20" t="e">
        <f>天津!AU28+天津!#REF!+天津!#REF!+天津!#REF!+天津!AU43+天津!AF59+天津!AX75+天津!AX91+天津!BA91</f>
        <v>#REF!</v>
      </c>
      <c r="Q2" s="20" t="e">
        <f>河北!AU28+河北!#REF!+河北!#REF!+河北!#REF!+河北!AU43+河北!AF59+河北!AX75+河北!AX91+河北!BA91</f>
        <v>#REF!</v>
      </c>
      <c r="R2" s="20" t="e">
        <f>山西!AU28+山西!#REF!+山西!#REF!+山西!#REF!+山西!AU43+山西!AF59+山西!AX75+山西!AX91+山西!BA91</f>
        <v>#REF!</v>
      </c>
      <c r="S2" s="20" t="e">
        <f>内蒙!AU28+内蒙!#REF!+内蒙!#REF!+内蒙!#REF!+内蒙!AU43+内蒙!AF59+内蒙!AX75+内蒙!AX91+内蒙!BA91+内蒙!AX106</f>
        <v>#REF!</v>
      </c>
      <c r="T2" s="20" t="e">
        <f>辽宁!AU28+辽宁!#REF!+辽宁!#REF!+辽宁!#REF!+辽宁!AU43+辽宁!AF59+辽宁!AX75+辽宁!AX91+辽宁!BA91+辽宁!AX106</f>
        <v>#REF!</v>
      </c>
      <c r="U2" s="20" t="e">
        <f>吉林!AU28+吉林!#REF!+吉林!#REF!+吉林!#REF!+吉林!AU43+吉林!AF59+吉林!AX75+吉林!AX91+吉林!BA91+吉林!AX106</f>
        <v>#REF!</v>
      </c>
      <c r="V2" s="20" t="e">
        <f>黑龙江!AU28+黑龙江!#REF!+黑龙江!#REF!+黑龙江!#REF!+黑龙江!AU43+黑龙江!AF59+黑龙江!AX75+黑龙江!AX91+黑龙江!BA91+黑龙江!AX106</f>
        <v>#REF!</v>
      </c>
      <c r="W2" s="20" t="e">
        <f>上海!AU28+上海!#REF!+上海!#REF!+上海!#REF!+上海!AU43+上海!AF59+上海!AX75+上海!AX91+上海!BA91+上海!AX106</f>
        <v>#REF!</v>
      </c>
      <c r="X2" s="20" t="e">
        <f>江苏!AU28+江苏!#REF!+江苏!#REF!+江苏!#REF!+江苏!AU43+江苏!AF59+江苏!AX75+江苏!AX91+江苏!BA91+江苏!AX106</f>
        <v>#REF!</v>
      </c>
      <c r="Y2" s="20" t="e">
        <f>浙江!AU28+浙江!#REF!+浙江!#REF!+浙江!#REF!+浙江!AU43+浙江!AF59+浙江!AX75+浙江!AX91+浙江!BA91+浙江!AX106</f>
        <v>#REF!</v>
      </c>
      <c r="Z2" s="20" t="e">
        <f>安徽!AU28+安徽!#REF!+安徽!#REF!+安徽!#REF!+安徽!AU43+安徽!AF59+安徽!AX75+安徽!AX91+安徽!BA91+安徽!AX106</f>
        <v>#REF!</v>
      </c>
      <c r="AA2" s="20" t="e">
        <f>福建!AU28+福建!#REF!+福建!#REF!+福建!#REF!+福建!AU43+福建!AF59+福建!AX75+福建!AX91+福建!BA91+福建!AX106</f>
        <v>#REF!</v>
      </c>
      <c r="AB2" s="20" t="e">
        <f>江西!AU28+江西!#REF!+江西!#REF!+江西!#REF!+江西!AU43+江西!AF59+江西!AX75+江西!AX91+江西!BA91+江西!AX106</f>
        <v>#REF!</v>
      </c>
      <c r="AC2" s="20" t="e">
        <f>山东!AU28+山东!#REF!+山东!#REF!+山东!#REF!+山东!AU43+山东!AF59+山东!AX75+山东!AX91+山东!BA91+山东!AX106</f>
        <v>#REF!</v>
      </c>
      <c r="AD2" s="20" t="e">
        <f>河南!AU28+河南!#REF!+河南!#REF!+河南!#REF!+河南!AU43+河南!AF59+河南!AX75+河南!AX91+河南!BA91+河南!AX106</f>
        <v>#REF!</v>
      </c>
      <c r="AE2" s="20" t="e">
        <f>湖北!AU28+湖北!#REF!+湖北!#REF!+湖北!#REF!+湖北!AU43+湖北!AF59+湖北!AX75+湖北!AX91+湖北!BA91+湖北!AX106</f>
        <v>#REF!</v>
      </c>
      <c r="AF2" s="20" t="e">
        <f>湖南!AU28+湖南!#REF!+湖南!#REF!+湖南!#REF!+湖南!AU44+湖南!AF60+湖南!AX76+湖南!AX92+湖南!BA92+湖南!AX107</f>
        <v>#REF!</v>
      </c>
      <c r="AG2" s="20" t="e">
        <f>广东!AU28+广东!#REF!+广东!#REF!+广东!#REF!+广东!AU43+广东!AF59+广东!AX75+广东!AX91+广东!BA91+广东!AX106</f>
        <v>#REF!</v>
      </c>
      <c r="AH2" s="20" t="e">
        <f>广西!AU28+广西!#REF!+广西!#REF!+广西!#REF!+广西!AU43+广西!AF59+广西!AX75+广西!AX91+广西!BA91+广西!AX106</f>
        <v>#REF!</v>
      </c>
      <c r="AI2" s="20" t="e">
        <f>海南!AU28+海南!#REF!+海南!#REF!+海南!#REF!+海南!AU43+海南!AF59+海南!AX75+海南!AX91+海南!BA91+海南!AX106</f>
        <v>#REF!</v>
      </c>
      <c r="AJ2" s="20" t="e">
        <f>重庆!AU28+重庆!#REF!+重庆!#REF!+重庆!#REF!+重庆!AU43+重庆!AF59+重庆!AX75+重庆!AX91+重庆!BA91+重庆!AX106</f>
        <v>#REF!</v>
      </c>
      <c r="AK2" s="20" t="e">
        <f>四川!AU28+四川!#REF!+四川!#REF!+四川!#REF!+四川!AU43+四川!AF59+四川!AX75+四川!AX91+四川!BA91+四川!AX106</f>
        <v>#REF!</v>
      </c>
      <c r="AL2" s="20" t="e">
        <f>贵州!AU28+贵州!#REF!+贵州!#REF!+贵州!#REF!+贵州!AU43+贵州!AF59+贵州!AX75+贵州!AX91+贵州!BA91+贵州!AX106</f>
        <v>#REF!</v>
      </c>
      <c r="AM2" s="20" t="e">
        <f>云南!AU28+云南!#REF!+云南!#REF!+云南!#REF!+云南!AU43+云南!AF59+云南!AX75+云南!AX91+云南!BA91+云南!AX106</f>
        <v>#REF!</v>
      </c>
      <c r="AN2" s="20" t="e">
        <f>西藏!AU28+西藏!#REF!+西藏!#REF!+西藏!#REF!+西藏!AU43+西藏!AF59+西藏!AX75+西藏!AX91+西藏!BA91+西藏!AX106</f>
        <v>#REF!</v>
      </c>
      <c r="AO2" s="20" t="e">
        <f>陕西!AU28+陕西!#REF!+陕西!#REF!+陕西!#REF!+陕西!AU43+陕西!AF59+陕西!AX75+陕西!AX91+陕西!BA91+陕西!AX106</f>
        <v>#REF!</v>
      </c>
      <c r="AP2" s="20" t="e">
        <f>甘肃!AU28+甘肃!#REF!+甘肃!#REF!+甘肃!#REF!+甘肃!AU43+甘肃!AF59+甘肃!AX75+甘肃!AX91+甘肃!BA91+甘肃!AX106</f>
        <v>#REF!</v>
      </c>
      <c r="AQ2" s="20" t="e">
        <f>青海!AU28+青海!#REF!+青海!#REF!+青海!#REF!+青海!AU43+青海!AF59+青海!AX75+青海!AX91+青海!BA91+青海!AX106</f>
        <v>#REF!</v>
      </c>
      <c r="AR2" s="20" t="e">
        <f>宁夏!AU28+宁夏!#REF!+宁夏!#REF!+宁夏!#REF!+宁夏!AU43+宁夏!AF59+宁夏!AX75+宁夏!AX91+宁夏!BA91+宁夏!AX106</f>
        <v>#REF!</v>
      </c>
      <c r="AS2" s="20" t="e">
        <f>新疆!AU28+新疆!#REF!+新疆!#REF!+新疆!#REF!+新疆!AU43+新疆!AF59+新疆!AX75+新疆!AX91+新疆!BA91+新疆!AX106</f>
        <v>#REF!</v>
      </c>
      <c r="AT2" s="20" t="e">
        <f>SUM(O2:AS2)</f>
        <v>#REF!</v>
      </c>
      <c r="AU2" s="22" t="e">
        <f>AT2/10^6</f>
        <v>#REF!</v>
      </c>
      <c r="AV2" s="23" t="e">
        <f>(AU2-$AU$12)/$AU$12*100</f>
        <v>#REF!</v>
      </c>
      <c r="AW2" s="23">
        <v>854</v>
      </c>
      <c r="AX2" s="26" t="e">
        <f>AU2+AW2</f>
        <v>#REF!</v>
      </c>
      <c r="AY2" s="23" t="e">
        <f>AX2/$AX$12*100</f>
        <v>#REF!</v>
      </c>
      <c r="AZ2" s="23"/>
      <c r="BA2" s="23" t="e">
        <f>-AV2</f>
        <v>#REF!</v>
      </c>
      <c r="BB2" s="1">
        <v>1020936242.8540699</v>
      </c>
      <c r="BC2" s="1" t="e">
        <f>BB2*AY2/100</f>
        <v>#REF!</v>
      </c>
      <c r="BD2" s="15" t="e">
        <f>(AK2+BC2)/10^6</f>
        <v>#REF!</v>
      </c>
      <c r="BE2" s="15" t="e">
        <f>(BD2-$BD$12)/$BD$12*100</f>
        <v>#REF!</v>
      </c>
      <c r="BF2" s="15" t="e">
        <f>-BE2</f>
        <v>#REF!</v>
      </c>
      <c r="BH2" s="1">
        <v>547999265.924914</v>
      </c>
      <c r="BI2" s="1" t="e">
        <f>BH2*AY2/100</f>
        <v>#REF!</v>
      </c>
      <c r="BJ2" s="15" t="e">
        <f>(V2+BI2)/10^6</f>
        <v>#REF!</v>
      </c>
      <c r="BK2" s="15" t="e">
        <f>(BJ2-$BJ$12)/$BJ$12*100</f>
        <v>#REF!</v>
      </c>
      <c r="BL2" s="15" t="e">
        <f>-BK2</f>
        <v>#REF!</v>
      </c>
    </row>
    <row r="3" spans="1:64" x14ac:dyDescent="0.15">
      <c r="A3" s="28"/>
      <c r="B3" s="3" t="s">
        <v>43</v>
      </c>
      <c r="C3" s="2"/>
      <c r="D3" s="2"/>
      <c r="E3" s="36"/>
      <c r="F3" s="2">
        <v>1192.0899999999999</v>
      </c>
      <c r="G3" s="28"/>
      <c r="H3"/>
      <c r="I3"/>
      <c r="J3"/>
      <c r="K3"/>
      <c r="L3"/>
      <c r="M3"/>
      <c r="N3" s="20">
        <v>3</v>
      </c>
      <c r="O3" s="20" t="e">
        <f>AU29+#REF!+#REF!+#REF!+AU44+AF60+BC76+BC92+BF92</f>
        <v>#REF!</v>
      </c>
      <c r="P3" s="20" t="e">
        <f>天津!AU29+天津!#REF!+天津!#REF!+天津!#REF!+天津!AU44+天津!AF60+天津!AX76+天津!AX92+天津!BA92</f>
        <v>#REF!</v>
      </c>
      <c r="Q3" s="20" t="e">
        <f>河北!AU29+河北!#REF!+河北!#REF!+河北!#REF!+河北!AU44+河北!AF60+河北!AX76+河北!AX92+河北!BA92</f>
        <v>#REF!</v>
      </c>
      <c r="R3" s="20" t="e">
        <f>山西!AU29+山西!#REF!+山西!#REF!+山西!#REF!+山西!AU44+山西!AF60+山西!AX76+山西!AX92+山西!BA92</f>
        <v>#REF!</v>
      </c>
      <c r="S3" s="20" t="e">
        <f>内蒙!AU29+内蒙!#REF!+内蒙!#REF!+内蒙!#REF!+内蒙!AU44+内蒙!AF60+内蒙!AX76+内蒙!AX92+内蒙!BA92+内蒙!AX107</f>
        <v>#REF!</v>
      </c>
      <c r="T3" s="20" t="e">
        <f>辽宁!AU29+辽宁!#REF!+辽宁!#REF!+辽宁!#REF!+辽宁!AU44+辽宁!AF60+辽宁!AX76+辽宁!AX92+辽宁!BA92+辽宁!AX107</f>
        <v>#REF!</v>
      </c>
      <c r="U3" s="20" t="e">
        <f>吉林!AU29+吉林!#REF!+吉林!#REF!+吉林!#REF!+吉林!AU44+吉林!AF60+吉林!AX76+吉林!AX92+吉林!BA92+吉林!AX107</f>
        <v>#REF!</v>
      </c>
      <c r="V3" s="20" t="e">
        <f>黑龙江!AU29+黑龙江!#REF!+黑龙江!#REF!+黑龙江!#REF!+黑龙江!AU44+黑龙江!AF60+黑龙江!AX76+黑龙江!AX92+黑龙江!BA92+黑龙江!AX107</f>
        <v>#REF!</v>
      </c>
      <c r="W3" s="20" t="e">
        <f>上海!AU29+上海!#REF!+上海!#REF!+上海!#REF!+上海!AU44+上海!AF60+上海!AX76+上海!AX92+上海!BA92+上海!AX107</f>
        <v>#REF!</v>
      </c>
      <c r="X3" s="20" t="e">
        <f>江苏!AU29+江苏!#REF!+江苏!#REF!+江苏!#REF!+江苏!AU44+江苏!AF60+江苏!AX76+江苏!AX92+江苏!BA92+江苏!AX107</f>
        <v>#REF!</v>
      </c>
      <c r="Y3" s="20" t="e">
        <f>浙江!AU29+浙江!#REF!+浙江!#REF!+浙江!#REF!+浙江!AU44+浙江!AF60+浙江!AX76+浙江!AX92+浙江!BA92+浙江!AX107</f>
        <v>#REF!</v>
      </c>
      <c r="Z3" s="20" t="e">
        <f>安徽!AU29+安徽!#REF!+安徽!#REF!+安徽!#REF!+安徽!AU44+安徽!AF60+安徽!AX76+安徽!AX92+安徽!BA92+安徽!AX107</f>
        <v>#REF!</v>
      </c>
      <c r="AA3" s="20" t="e">
        <f>福建!AU29+福建!#REF!+福建!#REF!+福建!#REF!+福建!AU44+福建!AF60+福建!AX76+福建!AX92+福建!BA92+福建!AX107</f>
        <v>#REF!</v>
      </c>
      <c r="AB3" s="20" t="e">
        <f>江西!AU29+江西!#REF!+江西!#REF!+江西!#REF!+江西!AU44+江西!AF60+江西!AX76+江西!AX92+江西!BA92+江西!AX107</f>
        <v>#REF!</v>
      </c>
      <c r="AC3" s="20" t="e">
        <f>山东!AU29+山东!#REF!+山东!#REF!+山东!#REF!+山东!AU44+山东!AF60+山东!AX76+山东!AX92+山东!BA92+山东!AX107</f>
        <v>#REF!</v>
      </c>
      <c r="AD3" s="20" t="e">
        <f>河南!AU29+河南!#REF!+河南!#REF!+河南!#REF!+河南!AU44+河南!AF60+河南!AX76+河南!AX92+河南!BA92+河南!AX107</f>
        <v>#REF!</v>
      </c>
      <c r="AE3" s="20" t="e">
        <f>湖北!AU29+湖北!#REF!+湖北!#REF!+湖北!#REF!+湖北!AU44+湖北!AF60+湖北!AX76+湖北!AX92+湖北!BA92+湖北!AX107</f>
        <v>#REF!</v>
      </c>
      <c r="AF3" s="20" t="e">
        <f>湖南!AU29+湖南!#REF!+湖南!#REF!+湖南!#REF!+湖南!AU45+湖南!AF61+湖南!AX77+湖南!AX93+湖南!BA93+湖南!AX108</f>
        <v>#REF!</v>
      </c>
      <c r="AG3" s="20" t="e">
        <f>广东!AU29+广东!#REF!+广东!#REF!+广东!#REF!+广东!AU44+广东!AF60+广东!AX76+广东!AX92+广东!BA92+广东!AX107</f>
        <v>#REF!</v>
      </c>
      <c r="AH3" s="20" t="e">
        <f>广西!AU29+广西!#REF!+广西!#REF!+广西!#REF!+广西!AU44+广西!AF60+广西!AX76+广西!AX92+广西!BA92+广西!AX107</f>
        <v>#REF!</v>
      </c>
      <c r="AI3" s="20" t="e">
        <f>海南!AU29+海南!#REF!+海南!#REF!+海南!#REF!+海南!AU44+海南!AF60+海南!AX76+海南!AX92+海南!BA92+海南!AX107</f>
        <v>#REF!</v>
      </c>
      <c r="AJ3" s="20" t="e">
        <f>重庆!AU29+重庆!#REF!+重庆!#REF!+重庆!#REF!+重庆!AU44+重庆!AF60+重庆!AX76+重庆!AX92+重庆!BA92+重庆!AX107</f>
        <v>#REF!</v>
      </c>
      <c r="AK3" s="20" t="e">
        <f>四川!AU29+四川!#REF!+四川!#REF!+四川!#REF!+四川!AU44+四川!AF60+四川!AX76+四川!AX92+四川!BA92+四川!AX107</f>
        <v>#REF!</v>
      </c>
      <c r="AL3" s="20" t="e">
        <f>贵州!AU29+贵州!#REF!+贵州!#REF!+贵州!#REF!+贵州!AU44+贵州!AF60+贵州!AX76+贵州!AX92+贵州!BA92+贵州!AX107</f>
        <v>#REF!</v>
      </c>
      <c r="AM3" s="20" t="e">
        <f>云南!AU29+云南!#REF!+云南!#REF!+云南!#REF!+云南!AU44+云南!AF60+云南!AX76+云南!AX92+云南!BA92+云南!AX107</f>
        <v>#REF!</v>
      </c>
      <c r="AN3" s="20" t="e">
        <f>西藏!AU29+西藏!#REF!+西藏!#REF!+西藏!#REF!+西藏!AU44+西藏!AF60+西藏!AX76+西藏!AX92+西藏!BA92+西藏!AX107</f>
        <v>#REF!</v>
      </c>
      <c r="AO3" s="20" t="e">
        <f>陕西!AU29+陕西!#REF!+陕西!#REF!+陕西!#REF!+陕西!AU44+陕西!AF60+陕西!AX76+陕西!AX92+陕西!BA92+陕西!AX107</f>
        <v>#REF!</v>
      </c>
      <c r="AP3" s="20" t="e">
        <f>甘肃!AU29+甘肃!#REF!+甘肃!#REF!+甘肃!#REF!+甘肃!AU44+甘肃!AF60+甘肃!AX76+甘肃!AX92+甘肃!BA92+甘肃!AX107</f>
        <v>#REF!</v>
      </c>
      <c r="AQ3" s="20" t="e">
        <f>青海!AU29+青海!#REF!+青海!#REF!+青海!#REF!+青海!AU44+青海!AF60+青海!AX76+青海!AX92+青海!BA92+青海!AX107</f>
        <v>#REF!</v>
      </c>
      <c r="AR3" s="20" t="e">
        <f>宁夏!AU29+宁夏!#REF!+宁夏!#REF!+宁夏!#REF!+宁夏!AU44+宁夏!AF60+宁夏!AX76+宁夏!AX92+宁夏!BA92+宁夏!AX107</f>
        <v>#REF!</v>
      </c>
      <c r="AS3" s="20" t="e">
        <f>新疆!AU29+新疆!#REF!+新疆!#REF!+新疆!#REF!+新疆!AU44+新疆!AF60+新疆!AX76+新疆!AX92+新疆!BA92+新疆!AX107</f>
        <v>#REF!</v>
      </c>
      <c r="AT3" s="20" t="e">
        <f>SUM(O3:AS3)</f>
        <v>#REF!</v>
      </c>
      <c r="AU3" s="24" t="e">
        <f>AT3/10^6</f>
        <v>#REF!</v>
      </c>
      <c r="AV3" s="23" t="e">
        <f>(AU3-$AU$12)/$AU$12*100</f>
        <v>#REF!</v>
      </c>
      <c r="AW3" s="23">
        <f>12810/12</f>
        <v>1067.5</v>
      </c>
      <c r="AX3" s="23" t="e">
        <f>AU3+AW3</f>
        <v>#REF!</v>
      </c>
      <c r="AY3" s="23" t="e">
        <f>AX3/$AX$12*100</f>
        <v>#REF!</v>
      </c>
      <c r="AZ3" s="23"/>
      <c r="BA3" s="23" t="e">
        <f>-AV3</f>
        <v>#REF!</v>
      </c>
      <c r="BB3" s="1">
        <v>1020936242.8540699</v>
      </c>
      <c r="BC3" s="1" t="e">
        <f>BB3*AY3/100</f>
        <v>#REF!</v>
      </c>
      <c r="BD3" s="15" t="e">
        <f>(AK3+BC3)/10^6</f>
        <v>#REF!</v>
      </c>
      <c r="BE3" s="15" t="e">
        <f>(BD3-$BD$12)/$BD$12*100</f>
        <v>#REF!</v>
      </c>
      <c r="BF3" s="15" t="e">
        <f>-BE3</f>
        <v>#REF!</v>
      </c>
      <c r="BH3" s="1">
        <v>547999265.924914</v>
      </c>
      <c r="BI3" s="1" t="e">
        <f>BH3*AY3/100</f>
        <v>#REF!</v>
      </c>
      <c r="BJ3" s="15" t="e">
        <f>(V3+BI3)/10^6</f>
        <v>#REF!</v>
      </c>
      <c r="BK3" s="15" t="e">
        <f>(BJ3-$BJ$12)/$BJ$12*100</f>
        <v>#REF!</v>
      </c>
      <c r="BL3" s="15" t="e">
        <f>-BK3</f>
        <v>#REF!</v>
      </c>
    </row>
    <row r="4" spans="1:64" x14ac:dyDescent="0.15">
      <c r="A4" s="28"/>
      <c r="B4" s="3" t="s">
        <v>44</v>
      </c>
      <c r="C4" s="2"/>
      <c r="D4" s="2"/>
      <c r="E4" s="37"/>
      <c r="F4" s="2">
        <v>1655.64</v>
      </c>
      <c r="G4" s="28"/>
      <c r="H4"/>
      <c r="I4"/>
      <c r="J4"/>
      <c r="K4"/>
      <c r="L4"/>
      <c r="M4"/>
      <c r="N4" s="20">
        <v>4</v>
      </c>
      <c r="O4" s="20" t="e">
        <f>AU30+#REF!+#REF!+#REF!+AU45+AF61+BC77+BC93+BF93</f>
        <v>#REF!</v>
      </c>
      <c r="P4" s="20" t="e">
        <f>天津!AU30+天津!#REF!+天津!#REF!+天津!#REF!+天津!AU45+天津!AF61+天津!AX77+天津!AX93+天津!BA93</f>
        <v>#REF!</v>
      </c>
      <c r="Q4" s="20" t="e">
        <f>河北!AU30+河北!#REF!+河北!#REF!+河北!#REF!+河北!AU45+河北!AF61+河北!AX77+河北!AX93+河北!BA93</f>
        <v>#REF!</v>
      </c>
      <c r="R4" s="20" t="e">
        <f>山西!AU30+山西!#REF!+山西!#REF!+山西!#REF!+山西!AU45+山西!AF61+山西!AX77+山西!AX93+山西!BA93</f>
        <v>#REF!</v>
      </c>
      <c r="S4" s="20" t="e">
        <f>内蒙!AU30+内蒙!#REF!+内蒙!#REF!+内蒙!#REF!+内蒙!AU45+内蒙!AF61+内蒙!AX77+内蒙!AX93+内蒙!BA93+内蒙!AX108</f>
        <v>#REF!</v>
      </c>
      <c r="T4" s="20" t="e">
        <f>辽宁!AU30+辽宁!#REF!+辽宁!#REF!+辽宁!#REF!+辽宁!AU45+辽宁!AF61+辽宁!AX77+辽宁!AX93+辽宁!BA93+辽宁!AX108</f>
        <v>#REF!</v>
      </c>
      <c r="U4" s="20" t="e">
        <f>吉林!AU30+吉林!#REF!+吉林!#REF!+吉林!#REF!+吉林!AU45+吉林!AF61+吉林!AX77+吉林!AX93+吉林!BA93+吉林!AX108</f>
        <v>#REF!</v>
      </c>
      <c r="V4" s="20" t="e">
        <f>黑龙江!AU30+黑龙江!#REF!+黑龙江!#REF!+黑龙江!#REF!+黑龙江!AU45+黑龙江!AF61+黑龙江!AX77+黑龙江!AX93+黑龙江!BA93+黑龙江!AX108</f>
        <v>#REF!</v>
      </c>
      <c r="W4" s="20" t="e">
        <f>上海!AU30+上海!#REF!+上海!#REF!+上海!#REF!+上海!AU45+上海!AF61+上海!AX77+上海!AX93+上海!BA93+上海!AX108</f>
        <v>#REF!</v>
      </c>
      <c r="X4" s="20" t="e">
        <f>江苏!AU30+江苏!#REF!+江苏!#REF!+江苏!#REF!+江苏!AU45+江苏!AF61+江苏!AX77+江苏!AX93+江苏!BA93+江苏!AX108</f>
        <v>#REF!</v>
      </c>
      <c r="Y4" s="20" t="e">
        <f>浙江!AU30+浙江!#REF!+浙江!#REF!+浙江!#REF!+浙江!AU45+浙江!AF61+浙江!AX77+浙江!AX93+浙江!BA93+浙江!AX108</f>
        <v>#REF!</v>
      </c>
      <c r="Z4" s="20" t="e">
        <f>安徽!AU30+安徽!#REF!+安徽!#REF!+安徽!#REF!+安徽!AU45+安徽!AF61+安徽!AX77+安徽!AX93+安徽!BA93+安徽!AX108</f>
        <v>#REF!</v>
      </c>
      <c r="AA4" s="20" t="e">
        <f>福建!AU30+福建!#REF!+福建!#REF!+福建!#REF!+福建!AU45+福建!AF61+福建!AX77+福建!AX93+福建!BA93+福建!AX108</f>
        <v>#REF!</v>
      </c>
      <c r="AB4" s="20" t="e">
        <f>江西!AU30+江西!#REF!+江西!#REF!+江西!#REF!+江西!AU45+江西!AF61+江西!AX77+江西!AX93+江西!BA93+江西!AX108</f>
        <v>#REF!</v>
      </c>
      <c r="AC4" s="20" t="e">
        <f>山东!AU30+山东!#REF!+山东!#REF!+山东!#REF!+山东!AU45+山东!AF61+山东!AX77+山东!AX93+山东!BA93+山东!AX108</f>
        <v>#REF!</v>
      </c>
      <c r="AD4" s="20" t="e">
        <f>河南!AU30+河南!#REF!+河南!#REF!+河南!#REF!+河南!AU45+河南!AF61+河南!AX77+河南!AX93+河南!BA93+河南!AX108</f>
        <v>#REF!</v>
      </c>
      <c r="AE4" s="20" t="e">
        <f>湖北!AU30+湖北!#REF!+湖北!#REF!+湖北!#REF!+湖北!AU45+湖北!AF61+湖北!AX77+湖北!AX93+湖北!BA93+湖北!AX108</f>
        <v>#REF!</v>
      </c>
      <c r="AF4" s="20" t="e">
        <f>湖南!AU30+湖南!#REF!+湖南!#REF!+湖南!#REF!+湖南!AU46+湖南!AF62+湖南!AX78+湖南!AX94+湖南!BA94+湖南!AX109</f>
        <v>#REF!</v>
      </c>
      <c r="AG4" s="20" t="e">
        <f>广东!AU30+广东!#REF!+广东!#REF!+广东!#REF!+广东!AU45+广东!AF61+广东!AX77+广东!AX93+广东!BA93+广东!AX108</f>
        <v>#REF!</v>
      </c>
      <c r="AH4" s="20" t="e">
        <f>广西!AU30+广西!#REF!+广西!#REF!+广西!#REF!+广西!AU45+广西!AF61+广西!AX77+广西!AX93+广西!BA93+广西!AX108</f>
        <v>#REF!</v>
      </c>
      <c r="AI4" s="20" t="e">
        <f>海南!AU30+海南!#REF!+海南!#REF!+海南!#REF!+海南!AU45+海南!AF61+海南!AX77+海南!AX93+海南!BA93+海南!AX108</f>
        <v>#REF!</v>
      </c>
      <c r="AJ4" s="20" t="e">
        <f>重庆!AU30+重庆!#REF!+重庆!#REF!+重庆!#REF!+重庆!AU45+重庆!AF61+重庆!AX77+重庆!AX93+重庆!BA93+重庆!AX108</f>
        <v>#REF!</v>
      </c>
      <c r="AK4" s="20" t="e">
        <f>四川!AU30+四川!#REF!+四川!#REF!+四川!#REF!+四川!AU45+四川!AF61+四川!AX77+四川!AX93+四川!BA93+四川!AX108</f>
        <v>#REF!</v>
      </c>
      <c r="AL4" s="20" t="e">
        <f>贵州!AU30+贵州!#REF!+贵州!#REF!+贵州!#REF!+贵州!AU45+贵州!AF61+贵州!AX77+贵州!AX93+贵州!BA93+贵州!AX108</f>
        <v>#REF!</v>
      </c>
      <c r="AM4" s="20" t="e">
        <f>云南!AU30+云南!#REF!+云南!#REF!+云南!#REF!+云南!AU45+云南!AF61+云南!AX77+云南!AX93+云南!BA93+云南!AX108</f>
        <v>#REF!</v>
      </c>
      <c r="AN4" s="20" t="e">
        <f>西藏!AU30+西藏!#REF!+西藏!#REF!+西藏!#REF!+西藏!AU45+西藏!AF61+西藏!AX77+西藏!AX93+西藏!BA93+西藏!AX108</f>
        <v>#REF!</v>
      </c>
      <c r="AO4" s="20" t="e">
        <f>陕西!AU30+陕西!#REF!+陕西!#REF!+陕西!#REF!+陕西!AU45+陕西!AF61+陕西!AX77+陕西!AX93+陕西!BA93+陕西!AX108</f>
        <v>#REF!</v>
      </c>
      <c r="AP4" s="20" t="e">
        <f>甘肃!AU30+甘肃!#REF!+甘肃!#REF!+甘肃!#REF!+甘肃!AU45+甘肃!AF61+甘肃!AX77+甘肃!AX93+甘肃!BA93+甘肃!AX108</f>
        <v>#REF!</v>
      </c>
      <c r="AQ4" s="20" t="e">
        <f>青海!AU30+青海!#REF!+青海!#REF!+青海!#REF!+青海!AU45+青海!AF61+青海!AX77+青海!AX93+青海!BA93+青海!AX108</f>
        <v>#REF!</v>
      </c>
      <c r="AR4" s="20" t="e">
        <f>宁夏!AU30+宁夏!#REF!+宁夏!#REF!+宁夏!#REF!+宁夏!AU45+宁夏!AF61+宁夏!AX77+宁夏!AX93+宁夏!BA93+宁夏!AX108</f>
        <v>#REF!</v>
      </c>
      <c r="AS4" s="20" t="e">
        <f>新疆!AU30+新疆!#REF!+新疆!#REF!+新疆!#REF!+新疆!AU45+新疆!AF61+新疆!AX77+新疆!AX93+新疆!BA93+新疆!AX108</f>
        <v>#REF!</v>
      </c>
      <c r="AT4" s="20" t="e">
        <f>SUM(O4:AS4)</f>
        <v>#REF!</v>
      </c>
      <c r="AU4" s="24" t="e">
        <f>AT4/10^6</f>
        <v>#REF!</v>
      </c>
      <c r="AV4" s="23" t="e">
        <f>(AU4-$AU$12)/$AU$12*100</f>
        <v>#REF!</v>
      </c>
      <c r="AW4" s="23">
        <f>12810/12</f>
        <v>1067.5</v>
      </c>
      <c r="AX4" s="23" t="e">
        <f>AU4+AW4</f>
        <v>#REF!</v>
      </c>
      <c r="AY4" s="23" t="e">
        <f>AX4/$AX$12*100</f>
        <v>#REF!</v>
      </c>
      <c r="AZ4" s="23"/>
      <c r="BA4" s="23" t="e">
        <f>-AV4</f>
        <v>#REF!</v>
      </c>
      <c r="BB4" s="1">
        <v>1020936242.8540699</v>
      </c>
      <c r="BC4" s="1" t="e">
        <f>BB4*AY4/100</f>
        <v>#REF!</v>
      </c>
      <c r="BD4" s="15" t="e">
        <f>(AK4+BC4)/10^6</f>
        <v>#REF!</v>
      </c>
      <c r="BE4" s="15" t="e">
        <f>(BD4-$BD$12)/$BD$12*100</f>
        <v>#REF!</v>
      </c>
      <c r="BF4" s="15" t="e">
        <f>-BE4</f>
        <v>#REF!</v>
      </c>
      <c r="BH4" s="1">
        <v>547999265.924914</v>
      </c>
      <c r="BI4" s="1" t="e">
        <f>BH4*AY4/100</f>
        <v>#REF!</v>
      </c>
      <c r="BJ4" s="15" t="e">
        <f>(V4+BI4)/10^6</f>
        <v>#REF!</v>
      </c>
      <c r="BK4" s="15" t="e">
        <f>(BJ4-$BJ$12)/$BJ$12*100</f>
        <v>#REF!</v>
      </c>
      <c r="BL4" s="15" t="e">
        <f>-BK4</f>
        <v>#REF!</v>
      </c>
    </row>
    <row r="5" spans="1:64" x14ac:dyDescent="0.15">
      <c r="A5" s="28" t="s">
        <v>45</v>
      </c>
      <c r="B5" s="3" t="s">
        <v>46</v>
      </c>
      <c r="C5" s="2"/>
      <c r="D5" s="2"/>
      <c r="E5" s="35">
        <v>99.002630136986298</v>
      </c>
      <c r="F5" s="2">
        <v>93.914500000000004</v>
      </c>
      <c r="G5" s="28">
        <f>(F5+F6)/2</f>
        <v>92.509250000000009</v>
      </c>
      <c r="H5"/>
      <c r="I5"/>
      <c r="J5"/>
      <c r="K5"/>
      <c r="L5"/>
      <c r="M5"/>
      <c r="N5" s="20">
        <v>6</v>
      </c>
      <c r="O5" s="20" t="e">
        <f>AU32+#REF!+#REF!+#REF!+AU47+AF63+BC79+BC95+BF95</f>
        <v>#REF!</v>
      </c>
      <c r="P5" s="20" t="e">
        <f>天津!AU32+天津!#REF!+天津!#REF!+天津!#REF!+天津!AU47+天津!AF63+天津!AX79+天津!AX95+天津!BA95</f>
        <v>#REF!</v>
      </c>
      <c r="Q5" s="20" t="e">
        <f>河北!AU32+河北!#REF!+河北!#REF!+河北!#REF!+河北!AU47+河北!AF63+河北!AX79+河北!AX95+河北!BA95</f>
        <v>#REF!</v>
      </c>
      <c r="R5" s="20" t="e">
        <f>山西!AU32+山西!#REF!+山西!#REF!+山西!#REF!+山西!AU47+山西!AF63+山西!AX79+山西!AX95+山西!BA95</f>
        <v>#REF!</v>
      </c>
      <c r="S5" s="20" t="e">
        <f>内蒙!AU32+内蒙!#REF!+内蒙!#REF!+内蒙!#REF!+内蒙!AU47+内蒙!AF63+内蒙!AX79+内蒙!AX95+内蒙!BA95+内蒙!AX110</f>
        <v>#REF!</v>
      </c>
      <c r="T5" s="20" t="e">
        <f>辽宁!AU32+辽宁!#REF!+辽宁!#REF!+辽宁!#REF!+辽宁!AU47+辽宁!AF63+辽宁!AX79+辽宁!AX95+辽宁!BA95+辽宁!AX110</f>
        <v>#REF!</v>
      </c>
      <c r="U5" s="20" t="e">
        <f>吉林!AU32+吉林!#REF!+吉林!#REF!+吉林!#REF!+吉林!AU47+吉林!AF63+吉林!AX79+吉林!AX95+吉林!BA95+吉林!AX110</f>
        <v>#REF!</v>
      </c>
      <c r="V5" s="20" t="e">
        <f>黑龙江!AU32+黑龙江!#REF!+黑龙江!#REF!+黑龙江!#REF!+黑龙江!AU47+黑龙江!AF63+黑龙江!AX79+黑龙江!AX95+黑龙江!BA95+黑龙江!AX110</f>
        <v>#REF!</v>
      </c>
      <c r="W5" s="20" t="e">
        <f>上海!AU32+上海!#REF!+上海!#REF!+上海!#REF!+上海!AU47+上海!AF63+上海!AX79+上海!AX95+上海!BA95+上海!AX110</f>
        <v>#REF!</v>
      </c>
      <c r="X5" s="20" t="e">
        <f>江苏!AU32+江苏!#REF!+江苏!#REF!+江苏!#REF!+江苏!AU47+江苏!AF63+江苏!AX79+江苏!AX95+江苏!BA95+江苏!AX110</f>
        <v>#REF!</v>
      </c>
      <c r="Y5" s="20" t="e">
        <f>浙江!AU32+浙江!#REF!+浙江!#REF!+浙江!#REF!+浙江!AU47+浙江!AF63+浙江!AX79+浙江!AX95+浙江!BA95+浙江!AX110</f>
        <v>#REF!</v>
      </c>
      <c r="Z5" s="20" t="e">
        <f>安徽!AU32+安徽!#REF!+安徽!#REF!+安徽!#REF!+安徽!AU47+安徽!AF63+安徽!AX79+安徽!AX95+安徽!BA95+安徽!AX110</f>
        <v>#REF!</v>
      </c>
      <c r="AA5" s="20" t="e">
        <f>福建!AU32+福建!#REF!+福建!#REF!+福建!#REF!+福建!AU47+福建!AF63+福建!AX79+福建!AX95+福建!BA95+福建!AX110</f>
        <v>#REF!</v>
      </c>
      <c r="AB5" s="20" t="e">
        <f>江西!AU32+江西!#REF!+江西!#REF!+江西!#REF!+江西!AU47+江西!AF63+江西!AX79+江西!AX95+江西!BA95+江西!AX110</f>
        <v>#REF!</v>
      </c>
      <c r="AC5" s="20" t="e">
        <f>山东!AU32+山东!#REF!+山东!#REF!+山东!#REF!+山东!AU47+山东!AF63+山东!AX79+山东!AX95+山东!BA95+山东!AX110</f>
        <v>#REF!</v>
      </c>
      <c r="AD5" s="20" t="e">
        <f>河南!AU32+河南!#REF!+河南!#REF!+河南!#REF!+河南!AU47+河南!AF63+河南!AX79+河南!AX95+河南!BA95+河南!AX110</f>
        <v>#REF!</v>
      </c>
      <c r="AE5" s="20" t="e">
        <f>湖北!AU32+湖北!#REF!+湖北!#REF!+湖北!#REF!+湖北!AU47+湖北!AF63+湖北!AX79+湖北!AX95+湖北!BA95+湖北!AX110</f>
        <v>#REF!</v>
      </c>
      <c r="AF5" s="20" t="e">
        <f>湖南!AU32+湖南!#REF!+湖南!#REF!+湖南!#REF!+湖南!AU48+湖南!AF64+湖南!AX80+湖南!AX96+湖南!BA96+湖南!AX111</f>
        <v>#REF!</v>
      </c>
      <c r="AG5" s="20" t="e">
        <f>广东!AU32+广东!#REF!+广东!#REF!+广东!#REF!+广东!AU47+广东!AF63+广东!AX79+广东!AX95+广东!BA95+广东!AX110</f>
        <v>#REF!</v>
      </c>
      <c r="AH5" s="20" t="e">
        <f>广西!AU32+广西!#REF!+广西!#REF!+广西!#REF!+广西!AU47+广西!AF63+广西!AX79+广西!AX95+广西!BA95+广西!AX110</f>
        <v>#REF!</v>
      </c>
      <c r="AI5" s="20" t="e">
        <f>海南!AU32+海南!#REF!+海南!#REF!+海南!#REF!+海南!AU47+海南!AF63+海南!AX79+海南!AX95+海南!BA95+海南!AX110</f>
        <v>#REF!</v>
      </c>
      <c r="AJ5" s="20" t="e">
        <f>重庆!AU32+重庆!#REF!+重庆!#REF!+重庆!#REF!+重庆!AU47+重庆!AF63+重庆!AX79+重庆!AX95+重庆!BA95+重庆!AX110</f>
        <v>#REF!</v>
      </c>
      <c r="AK5" s="20" t="e">
        <f>四川!AU32+四川!#REF!+四川!#REF!+四川!#REF!+四川!AU47+四川!AF63+四川!AX79+四川!AX95+四川!BA95+四川!AX110</f>
        <v>#REF!</v>
      </c>
      <c r="AL5" s="20" t="e">
        <f>贵州!AU32+贵州!#REF!+贵州!#REF!+贵州!#REF!+贵州!AU47+贵州!AF63+贵州!AX79+贵州!AX95+贵州!BA95+贵州!AX110</f>
        <v>#REF!</v>
      </c>
      <c r="AM5" s="20" t="e">
        <f>云南!AU32+云南!#REF!+云南!#REF!+云南!#REF!+云南!AU47+云南!AF63+云南!AX79+云南!AX95+云南!BA95+云南!AX110</f>
        <v>#REF!</v>
      </c>
      <c r="AN5" s="20" t="e">
        <f>西藏!AU32+西藏!#REF!+西藏!#REF!+西藏!#REF!+西藏!AU47+西藏!AF63+西藏!AX79+西藏!AX95+西藏!BA95+西藏!AX110</f>
        <v>#REF!</v>
      </c>
      <c r="AO5" s="20" t="e">
        <f>陕西!AU32+陕西!#REF!+陕西!#REF!+陕西!#REF!+陕西!AU47+陕西!AF63+陕西!AX79+陕西!AX95+陕西!BA95+陕西!AX110</f>
        <v>#REF!</v>
      </c>
      <c r="AP5" s="20" t="e">
        <f>甘肃!AU32+甘肃!#REF!+甘肃!#REF!+甘肃!#REF!+甘肃!AU47+甘肃!AF63+甘肃!AX79+甘肃!AX95+甘肃!BA95+甘肃!AX110</f>
        <v>#REF!</v>
      </c>
      <c r="AQ5" s="20" t="e">
        <f>青海!AU32+青海!#REF!+青海!#REF!+青海!#REF!+青海!AU47+青海!AF63+青海!AX79+青海!AX95+青海!BA95+青海!AX110</f>
        <v>#REF!</v>
      </c>
      <c r="AR5" s="20" t="e">
        <f>宁夏!AU32+宁夏!#REF!+宁夏!#REF!+宁夏!#REF!+宁夏!AU47+宁夏!AF63+宁夏!AX79+宁夏!AX95+宁夏!BA95+宁夏!AX110</f>
        <v>#REF!</v>
      </c>
      <c r="AS5" s="20" t="e">
        <f>新疆!AU32+新疆!#REF!+新疆!#REF!+新疆!#REF!+新疆!AU47+新疆!AF63+新疆!AX79+新疆!AX95+新疆!BA95+新疆!AX110</f>
        <v>#REF!</v>
      </c>
      <c r="AT5" s="20" t="e">
        <f t="shared" ref="AT5:AT11" si="0">SUM(O5:AS5)</f>
        <v>#REF!</v>
      </c>
      <c r="AU5" s="24" t="e">
        <f t="shared" ref="AU5:AU11" si="1">AT5/10^6</f>
        <v>#REF!</v>
      </c>
      <c r="AV5" s="23" t="e">
        <f t="shared" ref="AV5:AV11" si="2">(AU5-$AU$12)/$AU$12*100</f>
        <v>#REF!</v>
      </c>
      <c r="AW5" s="23">
        <f t="shared" ref="AW5:AW11" si="3">12810/12</f>
        <v>1067.5</v>
      </c>
      <c r="AX5" s="23" t="e">
        <f t="shared" ref="AX5:AX11" si="4">AU5+AW5</f>
        <v>#REF!</v>
      </c>
      <c r="AY5" s="23" t="e">
        <f>AX5/$AX$12*100</f>
        <v>#REF!</v>
      </c>
      <c r="AZ5" s="23"/>
      <c r="BA5" s="23" t="e">
        <f>AV5</f>
        <v>#REF!</v>
      </c>
      <c r="BB5" s="1">
        <v>1020936242.8540699</v>
      </c>
      <c r="BC5" s="1" t="e">
        <f t="shared" ref="BC5:BC11" si="5">BB5*AY5/100</f>
        <v>#REF!</v>
      </c>
      <c r="BD5" s="15" t="e">
        <f t="shared" ref="BD5:BD11" si="6">(AK5+BC5)/10^6</f>
        <v>#REF!</v>
      </c>
      <c r="BE5" s="15" t="e">
        <f t="shared" ref="BE5:BE11" si="7">(BD5-$BD$12)/$BD$12*100</f>
        <v>#REF!</v>
      </c>
      <c r="BF5" s="15" t="e">
        <f>BE5</f>
        <v>#REF!</v>
      </c>
      <c r="BH5" s="1">
        <v>547999265.924914</v>
      </c>
      <c r="BI5" s="1" t="e">
        <f t="shared" ref="BI5:BI11" si="8">BH5*AY5/100</f>
        <v>#REF!</v>
      </c>
      <c r="BJ5" s="15" t="e">
        <f t="shared" ref="BJ5:BJ11" si="9">(V5+BI5)/10^6</f>
        <v>#REF!</v>
      </c>
      <c r="BK5" s="15" t="e">
        <f t="shared" ref="BK5:BK11" si="10">(BJ5-$BJ$12)/$BJ$12*100</f>
        <v>#REF!</v>
      </c>
      <c r="BL5" s="15" t="e">
        <f>BK5</f>
        <v>#REF!</v>
      </c>
    </row>
    <row r="6" spans="1:64" x14ac:dyDescent="0.15">
      <c r="A6" s="28"/>
      <c r="B6" s="3" t="s">
        <v>47</v>
      </c>
      <c r="C6" s="2"/>
      <c r="D6" s="2"/>
      <c r="E6" s="37"/>
      <c r="F6" s="2">
        <v>91.103999999999999</v>
      </c>
      <c r="G6" s="28"/>
      <c r="H6"/>
      <c r="I6"/>
      <c r="J6"/>
      <c r="K6"/>
      <c r="L6"/>
      <c r="M6"/>
      <c r="N6" s="20">
        <v>7</v>
      </c>
      <c r="O6" s="20" t="e">
        <f>AU33+#REF!+#REF!+#REF!+AU48+AF64+BC80+BC96+BF96</f>
        <v>#REF!</v>
      </c>
      <c r="P6" s="20" t="e">
        <f>天津!AU33+天津!#REF!+天津!#REF!+天津!#REF!+天津!AU48+天津!AF64+天津!AX80+天津!AX96+天津!BA96</f>
        <v>#REF!</v>
      </c>
      <c r="Q6" s="20" t="e">
        <f>河北!AU33+河北!#REF!+河北!#REF!+河北!#REF!+河北!AU48+河北!AF64+河北!AX80+河北!AX96+河北!BA96</f>
        <v>#REF!</v>
      </c>
      <c r="R6" s="20" t="e">
        <f>山西!AU33+山西!#REF!+山西!#REF!+山西!#REF!+山西!AU48+山西!AF64+山西!AX80+山西!AX96+山西!BA96</f>
        <v>#REF!</v>
      </c>
      <c r="S6" s="20" t="e">
        <f>内蒙!AU33+内蒙!#REF!+内蒙!#REF!+内蒙!#REF!+内蒙!AU48+内蒙!AF64+内蒙!AX80+内蒙!AX96+内蒙!BA96+内蒙!AX111</f>
        <v>#REF!</v>
      </c>
      <c r="T6" s="20" t="e">
        <f>辽宁!AU33+辽宁!#REF!+辽宁!#REF!+辽宁!#REF!+辽宁!AU48+辽宁!AF64+辽宁!AX80+辽宁!AX96+辽宁!BA96+辽宁!AX111</f>
        <v>#REF!</v>
      </c>
      <c r="U6" s="20" t="e">
        <f>吉林!AU33+吉林!#REF!+吉林!#REF!+吉林!#REF!+吉林!AU48+吉林!AF64+吉林!AX80+吉林!AX96+吉林!BA96+吉林!AX111</f>
        <v>#REF!</v>
      </c>
      <c r="V6" s="20" t="e">
        <f>黑龙江!AU33+黑龙江!#REF!+黑龙江!#REF!+黑龙江!#REF!+黑龙江!AU48+黑龙江!AF64+黑龙江!AX80+黑龙江!AX96+黑龙江!BA96+黑龙江!AX111</f>
        <v>#REF!</v>
      </c>
      <c r="W6" s="20" t="e">
        <f>上海!AU33+上海!#REF!+上海!#REF!+上海!#REF!+上海!AU48+上海!AF64+上海!AX80+上海!AX96+上海!BA96+上海!AX111</f>
        <v>#REF!</v>
      </c>
      <c r="X6" s="20" t="e">
        <f>江苏!AU33+江苏!#REF!+江苏!#REF!+江苏!#REF!+江苏!AU48+江苏!AF64+江苏!AX80+江苏!AX96+江苏!BA96+江苏!AX111</f>
        <v>#REF!</v>
      </c>
      <c r="Y6" s="20" t="e">
        <f>浙江!AU33+浙江!#REF!+浙江!#REF!+浙江!#REF!+浙江!AU48+浙江!AF64+浙江!AX80+浙江!AX96+浙江!BA96+浙江!AX111</f>
        <v>#REF!</v>
      </c>
      <c r="Z6" s="20" t="e">
        <f>安徽!AU33+安徽!#REF!+安徽!#REF!+安徽!#REF!+安徽!AU48+安徽!AF64+安徽!AX80+安徽!AX96+安徽!BA96+安徽!AX111</f>
        <v>#REF!</v>
      </c>
      <c r="AA6" s="20" t="e">
        <f>福建!AU33+福建!#REF!+福建!#REF!+福建!#REF!+福建!AU48+福建!AF64+福建!AX80+福建!AX96+福建!BA96+福建!AX111</f>
        <v>#REF!</v>
      </c>
      <c r="AB6" s="20" t="e">
        <f>江西!AU33+江西!#REF!+江西!#REF!+江西!#REF!+江西!AU48+江西!AF64+江西!AX80+江西!AX96+江西!BA96+江西!AX111</f>
        <v>#REF!</v>
      </c>
      <c r="AC6" s="20" t="e">
        <f>山东!AU33+山东!#REF!+山东!#REF!+山东!#REF!+山东!AU48+山东!AF64+山东!AX80+山东!AX96+山东!BA96+山东!AX111</f>
        <v>#REF!</v>
      </c>
      <c r="AD6" s="20" t="e">
        <f>河南!AU33+河南!#REF!+河南!#REF!+河南!#REF!+河南!AU48+河南!AF64+河南!AX80+河南!AX96+河南!BA96+河南!AX111</f>
        <v>#REF!</v>
      </c>
      <c r="AE6" s="20" t="e">
        <f>湖北!AU33+湖北!#REF!+湖北!#REF!+湖北!#REF!+湖北!AU48+湖北!AF64+湖北!AX80+湖北!AX96+湖北!BA96+湖北!AX111</f>
        <v>#REF!</v>
      </c>
      <c r="AF6" s="20" t="e">
        <f>湖南!AU33+湖南!#REF!+湖南!#REF!+湖南!#REF!+湖南!AU49+湖南!AF65+湖南!AX81+湖南!AX97+湖南!BA97+湖南!AX112</f>
        <v>#REF!</v>
      </c>
      <c r="AG6" s="20" t="e">
        <f>广东!AU33+广东!#REF!+广东!#REF!+广东!#REF!+广东!AU48+广东!AF64+广东!AX80+广东!AX96+广东!BA96+广东!AX111</f>
        <v>#REF!</v>
      </c>
      <c r="AH6" s="20" t="e">
        <f>广西!AU33+广西!#REF!+广西!#REF!+广西!#REF!+广西!AU48+广西!AF64+广西!AX80+广西!AX96+广西!BA96+广西!AX111</f>
        <v>#REF!</v>
      </c>
      <c r="AI6" s="20" t="e">
        <f>海南!AU33+海南!#REF!+海南!#REF!+海南!#REF!+海南!AU48+海南!AF64+海南!AX80+海南!AX96+海南!BA96+海南!AX111</f>
        <v>#REF!</v>
      </c>
      <c r="AJ6" s="20" t="e">
        <f>重庆!AU33+重庆!#REF!+重庆!#REF!+重庆!#REF!+重庆!AU48+重庆!AF64+重庆!AX80+重庆!AX96+重庆!BA96+重庆!AX111</f>
        <v>#REF!</v>
      </c>
      <c r="AK6" s="20" t="e">
        <f>四川!AU33+四川!#REF!+四川!#REF!+四川!#REF!+四川!AU48+四川!AF64+四川!AX80+四川!AX96+四川!BA96+四川!AX111</f>
        <v>#REF!</v>
      </c>
      <c r="AL6" s="20" t="e">
        <f>贵州!AU33+贵州!#REF!+贵州!#REF!+贵州!#REF!+贵州!AU48+贵州!AF64+贵州!AX80+贵州!AX96+贵州!BA96+贵州!AX111</f>
        <v>#REF!</v>
      </c>
      <c r="AM6" s="20" t="e">
        <f>云南!AU33+云南!#REF!+云南!#REF!+云南!#REF!+云南!AU48+云南!AF64+云南!AX80+云南!AX96+云南!BA96+云南!AX111</f>
        <v>#REF!</v>
      </c>
      <c r="AN6" s="20" t="e">
        <f>西藏!AU33+西藏!#REF!+西藏!#REF!+西藏!#REF!+西藏!AU48+西藏!AF64+西藏!AX80+西藏!AX96+西藏!BA96+西藏!AX111</f>
        <v>#REF!</v>
      </c>
      <c r="AO6" s="20" t="e">
        <f>陕西!AU33+陕西!#REF!+陕西!#REF!+陕西!#REF!+陕西!AU48+陕西!AF64+陕西!AX80+陕西!AX96+陕西!BA96+陕西!AX111</f>
        <v>#REF!</v>
      </c>
      <c r="AP6" s="20" t="e">
        <f>甘肃!AU33+甘肃!#REF!+甘肃!#REF!+甘肃!#REF!+甘肃!AU48+甘肃!AF64+甘肃!AX80+甘肃!AX96+甘肃!BA96+甘肃!AX111</f>
        <v>#REF!</v>
      </c>
      <c r="AQ6" s="20" t="e">
        <f>青海!AU33+青海!#REF!+青海!#REF!+青海!#REF!+青海!AU48+青海!AF64+青海!AX80+青海!AX96+青海!BA96+青海!AX111</f>
        <v>#REF!</v>
      </c>
      <c r="AR6" s="20" t="e">
        <f>宁夏!AU33+宁夏!#REF!+宁夏!#REF!+宁夏!#REF!+宁夏!AU48+宁夏!AF64+宁夏!AX80+宁夏!AX96+宁夏!BA96+宁夏!AX111</f>
        <v>#REF!</v>
      </c>
      <c r="AS6" s="20" t="e">
        <f>新疆!AU33+新疆!#REF!+新疆!#REF!+新疆!#REF!+新疆!AU48+新疆!AF64+新疆!AX80+新疆!AX96+新疆!BA96+新疆!AX111</f>
        <v>#REF!</v>
      </c>
      <c r="AT6" s="20" t="e">
        <f t="shared" si="0"/>
        <v>#REF!</v>
      </c>
      <c r="AU6" s="24" t="e">
        <f t="shared" si="1"/>
        <v>#REF!</v>
      </c>
      <c r="AV6" s="23" t="e">
        <f t="shared" si="2"/>
        <v>#REF!</v>
      </c>
      <c r="AW6" s="23">
        <f t="shared" si="3"/>
        <v>1067.5</v>
      </c>
      <c r="AX6" s="23" t="e">
        <f t="shared" si="4"/>
        <v>#REF!</v>
      </c>
      <c r="AY6" s="23" t="e">
        <f>AX6/$AX$12*100</f>
        <v>#REF!</v>
      </c>
      <c r="AZ6" s="23"/>
      <c r="BA6" s="23" t="e">
        <f>AV6</f>
        <v>#REF!</v>
      </c>
      <c r="BB6" s="1">
        <v>1020936242.8540699</v>
      </c>
      <c r="BC6" s="1" t="e">
        <f t="shared" si="5"/>
        <v>#REF!</v>
      </c>
      <c r="BD6" s="15" t="e">
        <f t="shared" si="6"/>
        <v>#REF!</v>
      </c>
      <c r="BE6" s="15" t="e">
        <f t="shared" si="7"/>
        <v>#REF!</v>
      </c>
      <c r="BF6" s="15" t="e">
        <f>BE6</f>
        <v>#REF!</v>
      </c>
      <c r="BH6" s="1">
        <v>547999265.924914</v>
      </c>
      <c r="BI6" s="1" t="e">
        <f t="shared" si="8"/>
        <v>#REF!</v>
      </c>
      <c r="BJ6" s="15" t="e">
        <f t="shared" si="9"/>
        <v>#REF!</v>
      </c>
      <c r="BK6" s="15" t="e">
        <f t="shared" si="10"/>
        <v>#REF!</v>
      </c>
      <c r="BL6" s="15" t="e">
        <f>BK6</f>
        <v>#REF!</v>
      </c>
    </row>
    <row r="7" spans="1:64" x14ac:dyDescent="0.15">
      <c r="A7" s="28" t="s">
        <v>48</v>
      </c>
      <c r="B7" s="29"/>
      <c r="C7" s="2"/>
      <c r="D7" s="2"/>
      <c r="E7" s="4">
        <v>321.06986301369898</v>
      </c>
      <c r="F7" s="2">
        <v>134.75800000000001</v>
      </c>
      <c r="G7"/>
      <c r="H7"/>
      <c r="I7"/>
      <c r="J7"/>
      <c r="K7"/>
      <c r="L7"/>
      <c r="M7"/>
      <c r="N7" s="20">
        <v>8</v>
      </c>
      <c r="O7" s="20" t="e">
        <f>AU34+#REF!+#REF!+#REF!+AU49+AF65+BC81+BC97+BF97</f>
        <v>#REF!</v>
      </c>
      <c r="P7" s="20" t="e">
        <f>天津!AU34+天津!#REF!+天津!#REF!+天津!#REF!+天津!AU49+天津!AF65+天津!AX81+天津!AX97+天津!BA97</f>
        <v>#REF!</v>
      </c>
      <c r="Q7" s="20" t="e">
        <f>河北!AU34+河北!#REF!+河北!#REF!+河北!#REF!+河北!AU49+河北!AF65+河北!AX81+河北!AX97+河北!BA97</f>
        <v>#REF!</v>
      </c>
      <c r="R7" s="20" t="e">
        <f>山西!AU34+山西!#REF!+山西!#REF!+山西!#REF!+山西!AU49+山西!AF65+山西!AX81+山西!AX97+山西!BA97</f>
        <v>#REF!</v>
      </c>
      <c r="S7" s="20" t="e">
        <f>内蒙!AU34+内蒙!#REF!+内蒙!#REF!+内蒙!#REF!+内蒙!AU49+内蒙!AF65+内蒙!AX81+内蒙!AX97+内蒙!BA97+内蒙!AX112</f>
        <v>#REF!</v>
      </c>
      <c r="T7" s="20" t="e">
        <f>辽宁!AU34+辽宁!#REF!+辽宁!#REF!+辽宁!#REF!+辽宁!AU49+辽宁!AF65+辽宁!AX81+辽宁!AX97+辽宁!BA97+辽宁!AX112</f>
        <v>#REF!</v>
      </c>
      <c r="U7" s="20" t="e">
        <f>吉林!AU34+吉林!#REF!+吉林!#REF!+吉林!#REF!+吉林!AU49+吉林!AF65+吉林!AX81+吉林!AX97+吉林!BA97+吉林!AX112</f>
        <v>#REF!</v>
      </c>
      <c r="V7" s="20" t="e">
        <f>黑龙江!AU34+黑龙江!#REF!+黑龙江!#REF!+黑龙江!#REF!+黑龙江!AU49+黑龙江!AF65+黑龙江!AX81+黑龙江!AX97+黑龙江!BA97+黑龙江!AX112</f>
        <v>#REF!</v>
      </c>
      <c r="W7" s="20" t="e">
        <f>上海!AU34+上海!#REF!+上海!#REF!+上海!#REF!+上海!AU49+上海!AF65+上海!AX81+上海!AX97+上海!BA97+上海!AX112</f>
        <v>#REF!</v>
      </c>
      <c r="X7" s="20" t="e">
        <f>江苏!AU34+江苏!#REF!+江苏!#REF!+江苏!#REF!+江苏!AU49+江苏!AF65+江苏!AX81+江苏!AX97+江苏!BA97+江苏!AX112</f>
        <v>#REF!</v>
      </c>
      <c r="Y7" s="20" t="e">
        <f>浙江!AU34+浙江!#REF!+浙江!#REF!+浙江!#REF!+浙江!AU49+浙江!AF65+浙江!AX81+浙江!AX97+浙江!BA97+浙江!AX112</f>
        <v>#REF!</v>
      </c>
      <c r="Z7" s="20" t="e">
        <f>安徽!AU34+安徽!#REF!+安徽!#REF!+安徽!#REF!+安徽!AU49+安徽!AF65+安徽!AX81+安徽!AX97+安徽!BA97+安徽!AX112</f>
        <v>#REF!</v>
      </c>
      <c r="AA7" s="20" t="e">
        <f>福建!AU34+福建!#REF!+福建!#REF!+福建!#REF!+福建!AU49+福建!AF65+福建!AX81+福建!AX97+福建!BA97+福建!AX112</f>
        <v>#REF!</v>
      </c>
      <c r="AB7" s="20" t="e">
        <f>江西!AU34+江西!#REF!+江西!#REF!+江西!#REF!+江西!AU49+江西!AF65+江西!AX81+江西!AX97+江西!BA97+江西!AX112</f>
        <v>#REF!</v>
      </c>
      <c r="AC7" s="20" t="e">
        <f>山东!AU34+山东!#REF!+山东!#REF!+山东!#REF!+山东!AU49+山东!AF65+山东!AX81+山东!AX97+山东!BA97+山东!AX112</f>
        <v>#REF!</v>
      </c>
      <c r="AD7" s="20" t="e">
        <f>河南!AU34+河南!#REF!+河南!#REF!+河南!#REF!+河南!AU49+河南!AF65+河南!AX81+河南!AX97+河南!BA97+河南!AX112</f>
        <v>#REF!</v>
      </c>
      <c r="AE7" s="20" t="e">
        <f>湖北!AU34+湖北!#REF!+湖北!#REF!+湖北!#REF!+湖北!AU49+湖北!AF65+湖北!AX81+湖北!AX97+湖北!BA97+湖北!AX112</f>
        <v>#REF!</v>
      </c>
      <c r="AF7" s="20" t="e">
        <f>湖南!AU34+湖南!#REF!+湖南!#REF!+湖南!#REF!+湖南!AU50+湖南!AF66+湖南!AX82+湖南!AX98+湖南!BA98+湖南!AX113</f>
        <v>#REF!</v>
      </c>
      <c r="AG7" s="20" t="e">
        <f>广东!AU34+广东!#REF!+广东!#REF!+广东!#REF!+广东!AU49+广东!AF65+广东!AX81+广东!AX97+广东!BA97+广东!AX112</f>
        <v>#REF!</v>
      </c>
      <c r="AH7" s="20" t="e">
        <f>广西!AU34+广西!#REF!+广西!#REF!+广西!#REF!+广西!AU49+广西!AF65+广西!AX81+广西!AX97+广西!BA97+广西!AX112</f>
        <v>#REF!</v>
      </c>
      <c r="AI7" s="20" t="e">
        <f>海南!AU34+海南!#REF!+海南!#REF!+海南!#REF!+海南!AU49+海南!AF65+海南!AX81+海南!AX97+海南!BA97+海南!AX112</f>
        <v>#REF!</v>
      </c>
      <c r="AJ7" s="20" t="e">
        <f>重庆!AU34+重庆!#REF!+重庆!#REF!+重庆!#REF!+重庆!AU49+重庆!AF65+重庆!AX81+重庆!AX97+重庆!BA97+重庆!AX112</f>
        <v>#REF!</v>
      </c>
      <c r="AK7" s="20" t="e">
        <f>四川!AU34+四川!#REF!+四川!#REF!+四川!#REF!+四川!AU49+四川!AF65+四川!AX81+四川!AX97+四川!BA97+四川!AX112</f>
        <v>#REF!</v>
      </c>
      <c r="AL7" s="20" t="e">
        <f>贵州!AU34+贵州!#REF!+贵州!#REF!+贵州!#REF!+贵州!AU49+贵州!AF65+贵州!AX81+贵州!AX97+贵州!BA97+贵州!AX112</f>
        <v>#REF!</v>
      </c>
      <c r="AM7" s="20" t="e">
        <f>云南!AU34+云南!#REF!+云南!#REF!+云南!#REF!+云南!AU49+云南!AF65+云南!AX81+云南!AX97+云南!BA97+云南!AX112</f>
        <v>#REF!</v>
      </c>
      <c r="AN7" s="20" t="e">
        <f>西藏!AU34+西藏!#REF!+西藏!#REF!+西藏!#REF!+西藏!AU49+西藏!AF65+西藏!AX81+西藏!AX97+西藏!BA97+西藏!AX112</f>
        <v>#REF!</v>
      </c>
      <c r="AO7" s="20" t="e">
        <f>陕西!AU34+陕西!#REF!+陕西!#REF!+陕西!#REF!+陕西!AU49+陕西!AF65+陕西!AX81+陕西!AX97+陕西!BA97+陕西!AX112</f>
        <v>#REF!</v>
      </c>
      <c r="AP7" s="20" t="e">
        <f>甘肃!AU34+甘肃!#REF!+甘肃!#REF!+甘肃!#REF!+甘肃!AU49+甘肃!AF65+甘肃!AX81+甘肃!AX97+甘肃!BA97+甘肃!AX112</f>
        <v>#REF!</v>
      </c>
      <c r="AQ7" s="20" t="e">
        <f>青海!AU34+青海!#REF!+青海!#REF!+青海!#REF!+青海!AU49+青海!AF65+青海!AX81+青海!AX97+青海!BA97+青海!AX112</f>
        <v>#REF!</v>
      </c>
      <c r="AR7" s="20" t="e">
        <f>宁夏!AU34+宁夏!#REF!+宁夏!#REF!+宁夏!#REF!+宁夏!AU49+宁夏!AF65+宁夏!AX81+宁夏!AX97+宁夏!BA97+宁夏!AX112</f>
        <v>#REF!</v>
      </c>
      <c r="AS7" s="20" t="e">
        <f>新疆!AU34+新疆!#REF!+新疆!#REF!+新疆!#REF!+新疆!AU49+新疆!AF65+新疆!AX81+新疆!AX97+新疆!BA97+新疆!AX112</f>
        <v>#REF!</v>
      </c>
      <c r="AT7" s="20" t="e">
        <f t="shared" si="0"/>
        <v>#REF!</v>
      </c>
      <c r="AU7" s="22" t="e">
        <f t="shared" si="1"/>
        <v>#REF!</v>
      </c>
      <c r="AV7" s="23" t="e">
        <f t="shared" si="2"/>
        <v>#REF!</v>
      </c>
      <c r="AW7" s="23">
        <v>1281</v>
      </c>
      <c r="AX7" s="26" t="e">
        <f t="shared" si="4"/>
        <v>#REF!</v>
      </c>
      <c r="AY7" s="23" t="e">
        <f>AX7/AX12*100</f>
        <v>#REF!</v>
      </c>
      <c r="AZ7" s="23" t="e">
        <f>AX7/AX2</f>
        <v>#REF!</v>
      </c>
      <c r="BA7" s="23" t="e">
        <f>AV7</f>
        <v>#REF!</v>
      </c>
      <c r="BB7" s="1">
        <v>1020936242.8540699</v>
      </c>
      <c r="BC7" s="1" t="e">
        <f t="shared" si="5"/>
        <v>#REF!</v>
      </c>
      <c r="BD7" s="15" t="e">
        <f t="shared" si="6"/>
        <v>#REF!</v>
      </c>
      <c r="BE7" s="15" t="e">
        <f t="shared" si="7"/>
        <v>#REF!</v>
      </c>
      <c r="BF7" s="15" t="e">
        <f>BE7</f>
        <v>#REF!</v>
      </c>
      <c r="BH7" s="1">
        <v>547999265.924914</v>
      </c>
      <c r="BI7" s="1" t="e">
        <f t="shared" si="8"/>
        <v>#REF!</v>
      </c>
      <c r="BJ7" s="15" t="e">
        <f t="shared" si="9"/>
        <v>#REF!</v>
      </c>
      <c r="BK7" s="15" t="e">
        <f t="shared" si="10"/>
        <v>#REF!</v>
      </c>
      <c r="BL7" s="15" t="e">
        <f>BK7</f>
        <v>#REF!</v>
      </c>
    </row>
    <row r="8" spans="1:64" x14ac:dyDescent="0.15">
      <c r="A8" s="28" t="s">
        <v>49</v>
      </c>
      <c r="B8" s="29"/>
      <c r="C8" s="2"/>
      <c r="D8" s="2"/>
      <c r="E8" s="4">
        <v>0.21</v>
      </c>
      <c r="F8" s="2">
        <v>625.46400000000006</v>
      </c>
      <c r="G8"/>
      <c r="H8"/>
      <c r="I8"/>
      <c r="J8"/>
      <c r="K8"/>
      <c r="L8"/>
      <c r="M8"/>
      <c r="N8" s="20">
        <v>9</v>
      </c>
      <c r="O8" s="20" t="e">
        <f>AU35+#REF!+#REF!+#REF!+AU50+AF66+BC82+BC98+BF98</f>
        <v>#REF!</v>
      </c>
      <c r="P8" s="20" t="e">
        <f>天津!AU35+天津!#REF!+天津!#REF!+天津!#REF!+天津!AU50+天津!AF66+天津!AX82+天津!AX98+天津!BA98</f>
        <v>#REF!</v>
      </c>
      <c r="Q8" s="20" t="e">
        <f>河北!AU35+河北!#REF!+河北!#REF!+河北!#REF!+河北!AU50+河北!AF66+河北!AX82+河北!AX98+河北!BA98</f>
        <v>#REF!</v>
      </c>
      <c r="R8" s="20" t="e">
        <f>山西!AU35+山西!#REF!+山西!#REF!+山西!#REF!+山西!AU50+山西!AF66+山西!AX82+山西!AX98+山西!BA98</f>
        <v>#REF!</v>
      </c>
      <c r="S8" s="20" t="e">
        <f>内蒙!AU35+内蒙!#REF!+内蒙!#REF!+内蒙!#REF!+内蒙!AU50+内蒙!AF66+内蒙!AX82+内蒙!AX98+内蒙!BA98+内蒙!AX113</f>
        <v>#REF!</v>
      </c>
      <c r="T8" s="20" t="e">
        <f>辽宁!AU35+辽宁!#REF!+辽宁!#REF!+辽宁!#REF!+辽宁!AU50+辽宁!AF66+辽宁!AX82+辽宁!AX98+辽宁!BA98+辽宁!AX113</f>
        <v>#REF!</v>
      </c>
      <c r="U8" s="20" t="e">
        <f>吉林!AU35+吉林!#REF!+吉林!#REF!+吉林!#REF!+吉林!AU50+吉林!AF66+吉林!AX82+吉林!AX98+吉林!BA98+吉林!AX113</f>
        <v>#REF!</v>
      </c>
      <c r="V8" s="20" t="e">
        <f>黑龙江!AU35+黑龙江!#REF!+黑龙江!#REF!+黑龙江!#REF!+黑龙江!AU50+黑龙江!AF66+黑龙江!AX82+黑龙江!AX98+黑龙江!BA98+黑龙江!AX113</f>
        <v>#REF!</v>
      </c>
      <c r="W8" s="20" t="e">
        <f>上海!AU35+上海!#REF!+上海!#REF!+上海!#REF!+上海!AU50+上海!AF66+上海!AX82+上海!AX98+上海!BA98+上海!AX113</f>
        <v>#REF!</v>
      </c>
      <c r="X8" s="20" t="e">
        <f>江苏!AU35+江苏!#REF!+江苏!#REF!+江苏!#REF!+江苏!AU50+江苏!AF66+江苏!AX82+江苏!AX98+江苏!BA98+江苏!AX113</f>
        <v>#REF!</v>
      </c>
      <c r="Y8" s="20" t="e">
        <f>浙江!AU35+浙江!#REF!+浙江!#REF!+浙江!#REF!+浙江!AU50+浙江!AF66+浙江!AX82+浙江!AX98+浙江!BA98+浙江!AX113</f>
        <v>#REF!</v>
      </c>
      <c r="Z8" s="20" t="e">
        <f>安徽!AU35+安徽!#REF!+安徽!#REF!+安徽!#REF!+安徽!AU50+安徽!AF66+安徽!AX82+安徽!AX98+安徽!BA98+安徽!AX113</f>
        <v>#REF!</v>
      </c>
      <c r="AA8" s="20" t="e">
        <f>福建!AU35+福建!#REF!+福建!#REF!+福建!#REF!+福建!AU50+福建!AF66+福建!AX82+福建!AX98+福建!BA98+福建!AX113</f>
        <v>#REF!</v>
      </c>
      <c r="AB8" s="20" t="e">
        <f>江西!AU35+江西!#REF!+江西!#REF!+江西!#REF!+江西!AU50+江西!AF66+江西!AX82+江西!AX98+江西!BA98+江西!AX113</f>
        <v>#REF!</v>
      </c>
      <c r="AC8" s="20" t="e">
        <f>山东!AU35+山东!#REF!+山东!#REF!+山东!#REF!+山东!AU50+山东!AF66+山东!AX82+山东!AX98+山东!BA98+山东!AX113</f>
        <v>#REF!</v>
      </c>
      <c r="AD8" s="20" t="e">
        <f>河南!AU35+河南!#REF!+河南!#REF!+河南!#REF!+河南!AU50+河南!AF66+河南!AX82+河南!AX98+河南!BA98+河南!AX113</f>
        <v>#REF!</v>
      </c>
      <c r="AE8" s="20" t="e">
        <f>湖北!AU35+湖北!#REF!+湖北!#REF!+湖北!#REF!+湖北!AU50+湖北!AF66+湖北!AX82+湖北!AX98+湖北!BA98+湖北!AX113</f>
        <v>#REF!</v>
      </c>
      <c r="AF8" s="20" t="e">
        <f>湖南!AU35+湖南!#REF!+湖南!#REF!+湖南!#REF!+湖南!AU51+湖南!AF67+湖南!AX83+湖南!AX99+湖南!BA99+湖南!AX114</f>
        <v>#REF!</v>
      </c>
      <c r="AG8" s="20" t="e">
        <f>广东!AU35+广东!#REF!+广东!#REF!+广东!#REF!+广东!AU50+广东!AF66+广东!AX82+广东!AX98+广东!BA98+广东!AX113</f>
        <v>#REF!</v>
      </c>
      <c r="AH8" s="20" t="e">
        <f>广西!AU35+广西!#REF!+广西!#REF!+广西!#REF!+广西!AU50+广西!AF66+广西!AX82+广西!AX98+广西!BA98+广西!AX113</f>
        <v>#REF!</v>
      </c>
      <c r="AI8" s="20" t="e">
        <f>海南!AU35+海南!#REF!+海南!#REF!+海南!#REF!+海南!AU50+海南!AF66+海南!AX82+海南!AX98+海南!BA98+海南!AX113</f>
        <v>#REF!</v>
      </c>
      <c r="AJ8" s="20" t="e">
        <f>重庆!AU35+重庆!#REF!+重庆!#REF!+重庆!#REF!+重庆!AU50+重庆!AF66+重庆!AX82+重庆!AX98+重庆!BA98+重庆!AX113</f>
        <v>#REF!</v>
      </c>
      <c r="AK8" s="20" t="e">
        <f>四川!AU35+四川!#REF!+四川!#REF!+四川!#REF!+四川!AU50+四川!AF66+四川!AX82+四川!AX98+四川!BA98+四川!AX113</f>
        <v>#REF!</v>
      </c>
      <c r="AL8" s="20" t="e">
        <f>贵州!AU35+贵州!#REF!+贵州!#REF!+贵州!#REF!+贵州!AU50+贵州!AF66+贵州!AX82+贵州!AX98+贵州!BA98+贵州!AX113</f>
        <v>#REF!</v>
      </c>
      <c r="AM8" s="20" t="e">
        <f>云南!AU35+云南!#REF!+云南!#REF!+云南!#REF!+云南!AU50+云南!AF66+云南!AX82+云南!AX98+云南!BA98+云南!AX113</f>
        <v>#REF!</v>
      </c>
      <c r="AN8" s="20" t="e">
        <f>西藏!AU35+西藏!#REF!+西藏!#REF!+西藏!#REF!+西藏!AU50+西藏!AF66+西藏!AX82+西藏!AX98+西藏!BA98+西藏!AX113</f>
        <v>#REF!</v>
      </c>
      <c r="AO8" s="20" t="e">
        <f>陕西!AU35+陕西!#REF!+陕西!#REF!+陕西!#REF!+陕西!AU50+陕西!AF66+陕西!AX82+陕西!AX98+陕西!BA98+陕西!AX113</f>
        <v>#REF!</v>
      </c>
      <c r="AP8" s="20" t="e">
        <f>甘肃!AU35+甘肃!#REF!+甘肃!#REF!+甘肃!#REF!+甘肃!AU50+甘肃!AF66+甘肃!AX82+甘肃!AX98+甘肃!BA98+甘肃!AX113</f>
        <v>#REF!</v>
      </c>
      <c r="AQ8" s="20" t="e">
        <f>青海!AU35+青海!#REF!+青海!#REF!+青海!#REF!+青海!AU50+青海!AF66+青海!AX82+青海!AX98+青海!BA98+青海!AX113</f>
        <v>#REF!</v>
      </c>
      <c r="AR8" s="20" t="e">
        <f>宁夏!AU35+宁夏!#REF!+宁夏!#REF!+宁夏!#REF!+宁夏!AU50+宁夏!AF66+宁夏!AX82+宁夏!AX98+宁夏!BA98+宁夏!AX113</f>
        <v>#REF!</v>
      </c>
      <c r="AS8" s="20" t="e">
        <f>新疆!AU35+新疆!#REF!+新疆!#REF!+新疆!#REF!+新疆!AU50+新疆!AF66+新疆!AX82+新疆!AX98+新疆!BA98+新疆!AX113</f>
        <v>#REF!</v>
      </c>
      <c r="AT8" s="20" t="e">
        <f t="shared" si="0"/>
        <v>#REF!</v>
      </c>
      <c r="AU8" s="24" t="e">
        <f t="shared" si="1"/>
        <v>#REF!</v>
      </c>
      <c r="AV8" s="23" t="e">
        <f t="shared" si="2"/>
        <v>#REF!</v>
      </c>
      <c r="AW8" s="23">
        <f t="shared" si="3"/>
        <v>1067.5</v>
      </c>
      <c r="AX8" s="23" t="e">
        <f t="shared" si="4"/>
        <v>#REF!</v>
      </c>
      <c r="AY8" s="23" t="e">
        <f>AX8/AX12*100</f>
        <v>#REF!</v>
      </c>
      <c r="AZ8" s="23"/>
      <c r="BA8" s="23" t="e">
        <f>AV8</f>
        <v>#REF!</v>
      </c>
      <c r="BB8" s="1">
        <v>1020936242.8540699</v>
      </c>
      <c r="BC8" s="1" t="e">
        <f t="shared" si="5"/>
        <v>#REF!</v>
      </c>
      <c r="BD8" s="15" t="e">
        <f t="shared" si="6"/>
        <v>#REF!</v>
      </c>
      <c r="BE8" s="15" t="e">
        <f t="shared" si="7"/>
        <v>#REF!</v>
      </c>
      <c r="BF8" s="15" t="e">
        <f>BE8</f>
        <v>#REF!</v>
      </c>
      <c r="BH8" s="1">
        <v>547999265.924914</v>
      </c>
      <c r="BI8" s="1" t="e">
        <f t="shared" si="8"/>
        <v>#REF!</v>
      </c>
      <c r="BJ8" s="15" t="e">
        <f t="shared" si="9"/>
        <v>#REF!</v>
      </c>
      <c r="BK8" s="15" t="e">
        <f t="shared" si="10"/>
        <v>#REF!</v>
      </c>
      <c r="BL8" s="15" t="e">
        <f>BK8</f>
        <v>#REF!</v>
      </c>
    </row>
    <row r="9" spans="1:64" x14ac:dyDescent="0.15">
      <c r="A9" s="28" t="s">
        <v>50</v>
      </c>
      <c r="B9" s="29"/>
      <c r="C9" s="2"/>
      <c r="D9" s="2"/>
      <c r="E9" s="4">
        <v>0.28999999999999998</v>
      </c>
      <c r="F9" s="2">
        <v>341.64</v>
      </c>
      <c r="G9"/>
      <c r="H9"/>
      <c r="I9"/>
      <c r="J9"/>
      <c r="K9"/>
      <c r="L9"/>
      <c r="M9"/>
      <c r="N9" s="20">
        <v>10</v>
      </c>
      <c r="O9" s="20" t="e">
        <f>AU36+#REF!+#REF!+#REF!+AU51+AF67+BC83+BC99+BF99</f>
        <v>#REF!</v>
      </c>
      <c r="P9" s="20" t="e">
        <f>天津!AU36+天津!#REF!+天津!#REF!+天津!#REF!+天津!AU51+天津!AF67+天津!AX83+天津!AX99+天津!BA99</f>
        <v>#REF!</v>
      </c>
      <c r="Q9" s="20" t="e">
        <f>河北!AU36+河北!#REF!+河北!#REF!+河北!#REF!+河北!AU51+河北!AF67+河北!AX83+河北!AX99+河北!BA99</f>
        <v>#REF!</v>
      </c>
      <c r="R9" s="20" t="e">
        <f>山西!AU36+山西!#REF!+山西!#REF!+山西!#REF!+山西!AU51+山西!AF67+山西!AX83+山西!AX99+山西!BA99</f>
        <v>#REF!</v>
      </c>
      <c r="S9" s="20" t="e">
        <f>内蒙!AU36+内蒙!#REF!+内蒙!#REF!+内蒙!#REF!+内蒙!AU51+内蒙!AF67+内蒙!AX83+内蒙!AX99+内蒙!BA99+内蒙!AX114</f>
        <v>#REF!</v>
      </c>
      <c r="T9" s="20" t="e">
        <f>辽宁!AU36+辽宁!#REF!+辽宁!#REF!+辽宁!#REF!+辽宁!AU51+辽宁!AF67+辽宁!AX83+辽宁!AX99+辽宁!BA99+辽宁!AX114</f>
        <v>#REF!</v>
      </c>
      <c r="U9" s="20" t="e">
        <f>吉林!AU36+吉林!#REF!+吉林!#REF!+吉林!#REF!+吉林!AU51+吉林!AF67+吉林!AX83+吉林!AX99+吉林!BA99+吉林!AX114</f>
        <v>#REF!</v>
      </c>
      <c r="V9" s="20" t="e">
        <f>黑龙江!AU36+黑龙江!#REF!+黑龙江!#REF!+黑龙江!#REF!+黑龙江!AU51+黑龙江!AF67+黑龙江!AX83+黑龙江!AX99+黑龙江!BA99+黑龙江!AX114</f>
        <v>#REF!</v>
      </c>
      <c r="W9" s="20" t="e">
        <f>上海!AU36+上海!#REF!+上海!#REF!+上海!#REF!+上海!AU51+上海!AF67+上海!AX83+上海!AX99+上海!BA99+上海!AX114</f>
        <v>#REF!</v>
      </c>
      <c r="X9" s="20" t="e">
        <f>江苏!AU36+江苏!#REF!+江苏!#REF!+江苏!#REF!+江苏!AU51+江苏!AF67+江苏!AX83+江苏!AX99+江苏!BA99+江苏!AX114</f>
        <v>#REF!</v>
      </c>
      <c r="Y9" s="20" t="e">
        <f>浙江!AU36+浙江!#REF!+浙江!#REF!+浙江!#REF!+浙江!AU51+浙江!AF67+浙江!AX83+浙江!AX99+浙江!BA99+浙江!AX114</f>
        <v>#REF!</v>
      </c>
      <c r="Z9" s="20" t="e">
        <f>安徽!AU36+安徽!#REF!+安徽!#REF!+安徽!#REF!+安徽!AU51+安徽!AF67+安徽!AX83+安徽!AX99+安徽!BA99+安徽!AX114</f>
        <v>#REF!</v>
      </c>
      <c r="AA9" s="20" t="e">
        <f>福建!AU36+福建!#REF!+福建!#REF!+福建!#REF!+福建!AU51+福建!AF67+福建!AX83+福建!AX99+福建!BA99+福建!AX114</f>
        <v>#REF!</v>
      </c>
      <c r="AB9" s="20" t="e">
        <f>江西!AU36+江西!#REF!+江西!#REF!+江西!#REF!+江西!AU51+江西!AF67+江西!AX83+江西!AX99+江西!BA99+江西!AX114</f>
        <v>#REF!</v>
      </c>
      <c r="AC9" s="20" t="e">
        <f>山东!AU36+山东!#REF!+山东!#REF!+山东!#REF!+山东!AU51+山东!AF67+山东!AX83+山东!AX99+山东!BA99+山东!AX114</f>
        <v>#REF!</v>
      </c>
      <c r="AD9" s="20" t="e">
        <f>河南!AU36+河南!#REF!+河南!#REF!+河南!#REF!+河南!AU51+河南!AF67+河南!AX83+河南!AX99+河南!BA99+河南!AX114</f>
        <v>#REF!</v>
      </c>
      <c r="AE9" s="20" t="e">
        <f>湖北!AU36+湖北!#REF!+湖北!#REF!+湖北!#REF!+湖北!AU51+湖北!AF67+湖北!AX83+湖北!AX99+湖北!BA99+湖北!AX114</f>
        <v>#REF!</v>
      </c>
      <c r="AF9" s="20" t="e">
        <f>湖南!AU36+湖南!#REF!+湖南!#REF!+湖南!#REF!+湖南!AU52+湖南!AF68+湖南!AX84+湖南!AX100+湖南!BA100+湖南!AX115</f>
        <v>#REF!</v>
      </c>
      <c r="AG9" s="20" t="e">
        <f>广东!AU36+广东!#REF!+广东!#REF!+广东!#REF!+广东!AU51+广东!AF67+广东!AX83+广东!AX99+广东!BA99+广东!AX114</f>
        <v>#REF!</v>
      </c>
      <c r="AH9" s="20" t="e">
        <f>广西!AU36+广西!#REF!+广西!#REF!+广西!#REF!+广西!AU51+广西!AF67+广西!AX83+广西!AX99+广西!BA99+广西!AX114</f>
        <v>#REF!</v>
      </c>
      <c r="AI9" s="20" t="e">
        <f>海南!AU36+海南!#REF!+海南!#REF!+海南!#REF!+海南!AU51+海南!AF67+海南!AX83+海南!AX99+海南!BA99+海南!AX114</f>
        <v>#REF!</v>
      </c>
      <c r="AJ9" s="20" t="e">
        <f>重庆!AU36+重庆!#REF!+重庆!#REF!+重庆!#REF!+重庆!AU51+重庆!AF67+重庆!AX83+重庆!AX99+重庆!BA99+重庆!AX114</f>
        <v>#REF!</v>
      </c>
      <c r="AK9" s="20" t="e">
        <f>四川!AU36+四川!#REF!+四川!#REF!+四川!#REF!+四川!AU51+四川!AF67+四川!AX83+四川!AX99+四川!BA99+四川!AX114</f>
        <v>#REF!</v>
      </c>
      <c r="AL9" s="20" t="e">
        <f>贵州!AU36+贵州!#REF!+贵州!#REF!+贵州!#REF!+贵州!AU51+贵州!AF67+贵州!AX83+贵州!AX99+贵州!BA99+贵州!AX114</f>
        <v>#REF!</v>
      </c>
      <c r="AM9" s="20" t="e">
        <f>云南!AU36+云南!#REF!+云南!#REF!+云南!#REF!+云南!AU51+云南!AF67+云南!AX83+云南!AX99+云南!BA99+云南!AX114</f>
        <v>#REF!</v>
      </c>
      <c r="AN9" s="20" t="e">
        <f>西藏!AU36+西藏!#REF!+西藏!#REF!+西藏!#REF!+西藏!AU51+西藏!AF67+西藏!AX83+西藏!AX99+西藏!BA99+西藏!AX114</f>
        <v>#REF!</v>
      </c>
      <c r="AO9" s="20" t="e">
        <f>陕西!AU36+陕西!#REF!+陕西!#REF!+陕西!#REF!+陕西!AU51+陕西!AF67+陕西!AX83+陕西!AX99+陕西!BA99+陕西!AX114</f>
        <v>#REF!</v>
      </c>
      <c r="AP9" s="20" t="e">
        <f>甘肃!AU36+甘肃!#REF!+甘肃!#REF!+甘肃!#REF!+甘肃!AU51+甘肃!AF67+甘肃!AX83+甘肃!AX99+甘肃!BA99+甘肃!AX114</f>
        <v>#REF!</v>
      </c>
      <c r="AQ9" s="20" t="e">
        <f>青海!AU36+青海!#REF!+青海!#REF!+青海!#REF!+青海!AU51+青海!AF67+青海!AX83+青海!AX99+青海!BA99+青海!AX114</f>
        <v>#REF!</v>
      </c>
      <c r="AR9" s="20" t="e">
        <f>宁夏!AU36+宁夏!#REF!+宁夏!#REF!+宁夏!#REF!+宁夏!AU51+宁夏!AF67+宁夏!AX83+宁夏!AX99+宁夏!BA99+宁夏!AX114</f>
        <v>#REF!</v>
      </c>
      <c r="AS9" s="20" t="e">
        <f>新疆!AU36+新疆!#REF!+新疆!#REF!+新疆!#REF!+新疆!AU51+新疆!AF67+新疆!AX83+新疆!AX99+新疆!BA99+新疆!AX114</f>
        <v>#REF!</v>
      </c>
      <c r="AT9" s="20" t="e">
        <f t="shared" si="0"/>
        <v>#REF!</v>
      </c>
      <c r="AU9" s="24" t="e">
        <f t="shared" si="1"/>
        <v>#REF!</v>
      </c>
      <c r="AV9" s="23" t="e">
        <f t="shared" si="2"/>
        <v>#REF!</v>
      </c>
      <c r="AW9" s="23">
        <f t="shared" si="3"/>
        <v>1067.5</v>
      </c>
      <c r="AX9" s="23" t="e">
        <f t="shared" si="4"/>
        <v>#REF!</v>
      </c>
      <c r="AY9" s="23" t="e">
        <f>AX9/AX12*100</f>
        <v>#REF!</v>
      </c>
      <c r="AZ9" s="23"/>
      <c r="BA9" s="23" t="e">
        <f>AV9</f>
        <v>#REF!</v>
      </c>
      <c r="BB9" s="1">
        <v>1020936242.8540699</v>
      </c>
      <c r="BC9" s="1" t="e">
        <f t="shared" si="5"/>
        <v>#REF!</v>
      </c>
      <c r="BD9" s="15" t="e">
        <f t="shared" si="6"/>
        <v>#REF!</v>
      </c>
      <c r="BE9" s="15" t="e">
        <f t="shared" si="7"/>
        <v>#REF!</v>
      </c>
      <c r="BF9" s="15" t="e">
        <f>BE9</f>
        <v>#REF!</v>
      </c>
      <c r="BH9" s="1">
        <v>547999265.924914</v>
      </c>
      <c r="BI9" s="1" t="e">
        <f t="shared" si="8"/>
        <v>#REF!</v>
      </c>
      <c r="BJ9" s="15" t="e">
        <f t="shared" si="9"/>
        <v>#REF!</v>
      </c>
      <c r="BK9" s="15" t="e">
        <f t="shared" si="10"/>
        <v>#REF!</v>
      </c>
      <c r="BL9" s="15" t="e">
        <f>BK9</f>
        <v>#REF!</v>
      </c>
    </row>
    <row r="10" spans="1:64" x14ac:dyDescent="0.15">
      <c r="A10" s="28" t="s">
        <v>51</v>
      </c>
      <c r="B10" s="29"/>
      <c r="C10" s="2"/>
      <c r="D10" s="2"/>
      <c r="E10" s="4">
        <v>0.05</v>
      </c>
      <c r="F10" s="2">
        <v>341.64</v>
      </c>
      <c r="G10"/>
      <c r="H10"/>
      <c r="I10"/>
      <c r="J10"/>
      <c r="K10"/>
      <c r="L10"/>
      <c r="M10"/>
      <c r="N10" s="20">
        <v>11</v>
      </c>
      <c r="O10" s="20" t="e">
        <f>AU37+#REF!+#REF!+#REF!+AU52+AF68+BC84+BC100+BF100</f>
        <v>#REF!</v>
      </c>
      <c r="P10" s="20" t="e">
        <f>天津!AU37+天津!#REF!+天津!#REF!+天津!#REF!+天津!AU52+天津!AF68+天津!AX84+天津!AX100+天津!BA100</f>
        <v>#REF!</v>
      </c>
      <c r="Q10" s="20" t="e">
        <f>河北!AU37+河北!#REF!+河北!#REF!+河北!#REF!+河北!AU52+河北!AF68+河北!AX84+河北!AX100+河北!BA100</f>
        <v>#REF!</v>
      </c>
      <c r="R10" s="20" t="e">
        <f>山西!AU37+山西!#REF!+山西!#REF!+山西!#REF!+山西!AU52+山西!AF68+山西!AX84+山西!AX100+山西!BA100</f>
        <v>#REF!</v>
      </c>
      <c r="S10" s="20" t="e">
        <f>内蒙!AU37+内蒙!#REF!+内蒙!#REF!+内蒙!#REF!+内蒙!AU52+内蒙!AF68+内蒙!AX84+内蒙!AX100+内蒙!BA100+内蒙!AX115</f>
        <v>#REF!</v>
      </c>
      <c r="T10" s="20" t="e">
        <f>辽宁!AU37+辽宁!#REF!+辽宁!#REF!+辽宁!#REF!+辽宁!AU52+辽宁!AF68+辽宁!AX84+辽宁!AX100+辽宁!BA100+辽宁!AX115</f>
        <v>#REF!</v>
      </c>
      <c r="U10" s="20" t="e">
        <f>吉林!AU37+吉林!#REF!+吉林!#REF!+吉林!#REF!+吉林!AU52+吉林!AF68+吉林!AX84+吉林!AX100+吉林!BA100+吉林!AX115</f>
        <v>#REF!</v>
      </c>
      <c r="V10" s="20" t="e">
        <f>黑龙江!AU37+黑龙江!#REF!+黑龙江!#REF!+黑龙江!#REF!+黑龙江!AU52+黑龙江!AF68+黑龙江!AX84+黑龙江!AX100+黑龙江!BA100+黑龙江!AX115</f>
        <v>#REF!</v>
      </c>
      <c r="W10" s="20" t="e">
        <f>上海!AU37+上海!#REF!+上海!#REF!+上海!#REF!+上海!AU52+上海!AF68+上海!AX84+上海!AX100+上海!BA100+上海!AX115</f>
        <v>#REF!</v>
      </c>
      <c r="X10" s="20" t="e">
        <f>江苏!AU37+江苏!#REF!+江苏!#REF!+江苏!#REF!+江苏!AU52+江苏!AF68+江苏!AX84+江苏!AX100+江苏!BA100+江苏!AX115</f>
        <v>#REF!</v>
      </c>
      <c r="Y10" s="20" t="e">
        <f>浙江!AU37+浙江!#REF!+浙江!#REF!+浙江!#REF!+浙江!AU52+浙江!AF68+浙江!AX84+浙江!AX100+浙江!BA100+浙江!AX115</f>
        <v>#REF!</v>
      </c>
      <c r="Z10" s="20" t="e">
        <f>安徽!AU37+安徽!#REF!+安徽!#REF!+安徽!#REF!+安徽!AU52+安徽!AF68+安徽!AX84+安徽!AX100+安徽!BA100+安徽!AX115</f>
        <v>#REF!</v>
      </c>
      <c r="AA10" s="20" t="e">
        <f>福建!AU37+福建!#REF!+福建!#REF!+福建!#REF!+福建!AU52+福建!AF68+福建!AX84+福建!AX100+福建!BA100+福建!AX115</f>
        <v>#REF!</v>
      </c>
      <c r="AB10" s="20" t="e">
        <f>江西!AU37+江西!#REF!+江西!#REF!+江西!#REF!+江西!AU52+江西!AF68+江西!AX84+江西!AX100+江西!BA100+江西!AX115</f>
        <v>#REF!</v>
      </c>
      <c r="AC10" s="20" t="e">
        <f>山东!AU37+山东!#REF!+山东!#REF!+山东!#REF!+山东!AU52+山东!AF68+山东!AX84+山东!AX100+山东!BA100+山东!AX115</f>
        <v>#REF!</v>
      </c>
      <c r="AD10" s="20" t="e">
        <f>河南!AU37+河南!#REF!+河南!#REF!+河南!#REF!+河南!AU52+河南!AF68+河南!AX84+河南!AX100+河南!BA100+河南!AX115</f>
        <v>#REF!</v>
      </c>
      <c r="AE10" s="20" t="e">
        <f>湖北!AU37+湖北!#REF!+湖北!#REF!+湖北!#REF!+湖北!AU52+湖北!AF68+湖北!AX84+湖北!AX100+湖北!BA100+湖北!AX115</f>
        <v>#REF!</v>
      </c>
      <c r="AF10" s="20" t="e">
        <f>湖南!AU37+湖南!#REF!+湖南!#REF!+湖南!#REF!+湖南!AU53+湖南!AF69+湖南!AX85+湖南!AX101+湖南!BA101+湖南!AX116</f>
        <v>#REF!</v>
      </c>
      <c r="AG10" s="20" t="e">
        <f>广东!AU37+广东!#REF!+广东!#REF!+广东!#REF!+广东!AU52+广东!AF68+广东!AX84+广东!AX100+广东!BA100+广东!AX115</f>
        <v>#REF!</v>
      </c>
      <c r="AH10" s="20" t="e">
        <f>广西!AU37+广西!#REF!+广西!#REF!+广西!#REF!+广西!AU52+广西!AF68+广西!AX84+广西!AX100+广西!BA100+广西!AX115</f>
        <v>#REF!</v>
      </c>
      <c r="AI10" s="20" t="e">
        <f>海南!AU37+海南!#REF!+海南!#REF!+海南!#REF!+海南!AU52+海南!AF68+海南!AX84+海南!AX100+海南!BA100+海南!AX115</f>
        <v>#REF!</v>
      </c>
      <c r="AJ10" s="20" t="e">
        <f>重庆!AU37+重庆!#REF!+重庆!#REF!+重庆!#REF!+重庆!AU52+重庆!AF68+重庆!AX84+重庆!AX100+重庆!BA100+重庆!AX115</f>
        <v>#REF!</v>
      </c>
      <c r="AK10" s="20" t="e">
        <f>四川!AU37+四川!#REF!+四川!#REF!+四川!#REF!+四川!AU52+四川!AF68+四川!AX84+四川!AX100+四川!BA100+四川!AX115</f>
        <v>#REF!</v>
      </c>
      <c r="AL10" s="20" t="e">
        <f>贵州!AU37+贵州!#REF!+贵州!#REF!+贵州!#REF!+贵州!AU52+贵州!AF68+贵州!AX84+贵州!AX100+贵州!BA100+贵州!AX115</f>
        <v>#REF!</v>
      </c>
      <c r="AM10" s="20" t="e">
        <f>云南!AU37+云南!#REF!+云南!#REF!+云南!#REF!+云南!AU52+云南!AF68+云南!AX84+云南!AX100+云南!BA100+云南!AX115</f>
        <v>#REF!</v>
      </c>
      <c r="AN10" s="20" t="e">
        <f>西藏!AU37+西藏!#REF!+西藏!#REF!+西藏!#REF!+西藏!AU52+西藏!AF68+西藏!AX84+西藏!AX100+西藏!BA100+西藏!AX115</f>
        <v>#REF!</v>
      </c>
      <c r="AO10" s="20" t="e">
        <f>陕西!AU37+陕西!#REF!+陕西!#REF!+陕西!#REF!+陕西!AU52+陕西!AF68+陕西!AX84+陕西!AX100+陕西!BA100+陕西!AX115</f>
        <v>#REF!</v>
      </c>
      <c r="AP10" s="20" t="e">
        <f>甘肃!AU37+甘肃!#REF!+甘肃!#REF!+甘肃!#REF!+甘肃!AU52+甘肃!AF68+甘肃!AX84+甘肃!AX100+甘肃!BA100+甘肃!AX115</f>
        <v>#REF!</v>
      </c>
      <c r="AQ10" s="20" t="e">
        <f>青海!AU37+青海!#REF!+青海!#REF!+青海!#REF!+青海!AU52+青海!AF68+青海!AX84+青海!AX100+青海!BA100+青海!AX115</f>
        <v>#REF!</v>
      </c>
      <c r="AR10" s="20" t="e">
        <f>宁夏!AU37+宁夏!#REF!+宁夏!#REF!+宁夏!#REF!+宁夏!AU52+宁夏!AF68+宁夏!AX84+宁夏!AX100+宁夏!BA100+宁夏!AX115</f>
        <v>#REF!</v>
      </c>
      <c r="AS10" s="20" t="e">
        <f>新疆!AU37+新疆!#REF!+新疆!#REF!+新疆!#REF!+新疆!AU52+新疆!AF68+新疆!AX84+新疆!AX100+新疆!BA100+新疆!AX115</f>
        <v>#REF!</v>
      </c>
      <c r="AT10" s="20" t="e">
        <f t="shared" si="0"/>
        <v>#REF!</v>
      </c>
      <c r="AU10" s="24" t="e">
        <f t="shared" si="1"/>
        <v>#REF!</v>
      </c>
      <c r="AV10" s="23" t="e">
        <f t="shared" si="2"/>
        <v>#REF!</v>
      </c>
      <c r="AW10" s="23">
        <f t="shared" si="3"/>
        <v>1067.5</v>
      </c>
      <c r="AX10" s="23" t="e">
        <f t="shared" si="4"/>
        <v>#REF!</v>
      </c>
      <c r="AY10" s="23" t="e">
        <f>AX10/AX12*100</f>
        <v>#REF!</v>
      </c>
      <c r="AZ10" s="23"/>
      <c r="BA10" s="23" t="e">
        <f>-AV10</f>
        <v>#REF!</v>
      </c>
      <c r="BB10" s="1">
        <v>1020936242.8540699</v>
      </c>
      <c r="BC10" s="1" t="e">
        <f t="shared" si="5"/>
        <v>#REF!</v>
      </c>
      <c r="BD10" s="15" t="e">
        <f t="shared" si="6"/>
        <v>#REF!</v>
      </c>
      <c r="BE10" s="15" t="e">
        <f t="shared" si="7"/>
        <v>#REF!</v>
      </c>
      <c r="BF10" s="15" t="e">
        <f>-BE10</f>
        <v>#REF!</v>
      </c>
      <c r="BH10" s="1">
        <v>547999265.924914</v>
      </c>
      <c r="BI10" s="1" t="e">
        <f t="shared" si="8"/>
        <v>#REF!</v>
      </c>
      <c r="BJ10" s="15" t="e">
        <f t="shared" si="9"/>
        <v>#REF!</v>
      </c>
      <c r="BK10" s="15" t="e">
        <f t="shared" si="10"/>
        <v>#REF!</v>
      </c>
      <c r="BL10" s="15" t="e">
        <f>-BK10</f>
        <v>#REF!</v>
      </c>
    </row>
    <row r="11" spans="1:64" x14ac:dyDescent="0.15">
      <c r="A11" s="28" t="s">
        <v>52</v>
      </c>
      <c r="B11" s="29"/>
      <c r="C11" s="2"/>
      <c r="D11" s="2"/>
      <c r="E11" s="4">
        <v>0</v>
      </c>
      <c r="F11" s="2">
        <v>910.85749999999996</v>
      </c>
      <c r="G11"/>
      <c r="H11"/>
      <c r="I11"/>
      <c r="J11"/>
      <c r="K11"/>
      <c r="L11"/>
      <c r="M11"/>
      <c r="N11" s="20">
        <v>12</v>
      </c>
      <c r="O11" s="20" t="e">
        <f>AU38+#REF!+#REF!+#REF!+AU53+AF69+BC85+BC101+BF101</f>
        <v>#REF!</v>
      </c>
      <c r="P11" s="20" t="e">
        <f>天津!AU38+天津!#REF!+天津!#REF!+天津!#REF!+天津!AU53+天津!AF69+天津!AX85+天津!AX101+天津!BA101</f>
        <v>#REF!</v>
      </c>
      <c r="Q11" s="20" t="e">
        <f>河北!AU38+河北!#REF!+河北!#REF!+河北!#REF!+河北!AU53+河北!AF69+河北!AX85+河北!AX101+河北!BA101</f>
        <v>#REF!</v>
      </c>
      <c r="R11" s="20" t="e">
        <f>山西!AU38+山西!#REF!+山西!#REF!+山西!#REF!+山西!AU53+山西!AF69+山西!AX85+山西!AX101+山西!BA101</f>
        <v>#REF!</v>
      </c>
      <c r="S11" s="20" t="e">
        <f>内蒙!AU38+内蒙!#REF!+内蒙!#REF!+内蒙!#REF!+内蒙!AU53+内蒙!AF69+内蒙!AX85+内蒙!AX101+内蒙!BA101+内蒙!AX116</f>
        <v>#REF!</v>
      </c>
      <c r="T11" s="20" t="e">
        <f>辽宁!AU38+辽宁!#REF!+辽宁!#REF!+辽宁!#REF!+辽宁!AU53+辽宁!AF69+辽宁!AX85+辽宁!AX101+辽宁!BA101+辽宁!AX116</f>
        <v>#REF!</v>
      </c>
      <c r="U11" s="20" t="e">
        <f>吉林!AU38+吉林!#REF!+吉林!#REF!+吉林!#REF!+吉林!AU53+吉林!AF69+吉林!AX85+吉林!AX101+吉林!BA101+吉林!AX116</f>
        <v>#REF!</v>
      </c>
      <c r="V11" s="20" t="e">
        <f>黑龙江!AU38+黑龙江!#REF!+黑龙江!#REF!+黑龙江!#REF!+黑龙江!AU53+黑龙江!AF69+黑龙江!AX85+黑龙江!AX101+黑龙江!BA101+黑龙江!AX116</f>
        <v>#REF!</v>
      </c>
      <c r="W11" s="20" t="e">
        <f>上海!AU38+上海!#REF!+上海!#REF!+上海!#REF!+上海!AU53+上海!AF69+上海!AX85+上海!AX101+上海!BA101+上海!AX116</f>
        <v>#REF!</v>
      </c>
      <c r="X11" s="20" t="e">
        <f>江苏!AU38+江苏!#REF!+江苏!#REF!+江苏!#REF!+江苏!AU53+江苏!AF69+江苏!AX85+江苏!AX101+江苏!BA101+江苏!AX116</f>
        <v>#REF!</v>
      </c>
      <c r="Y11" s="20" t="e">
        <f>浙江!AU38+浙江!#REF!+浙江!#REF!+浙江!#REF!+浙江!AU53+浙江!AF69+浙江!AX85+浙江!AX101+浙江!BA101+浙江!AX116</f>
        <v>#REF!</v>
      </c>
      <c r="Z11" s="20" t="e">
        <f>安徽!AU38+安徽!#REF!+安徽!#REF!+安徽!#REF!+安徽!AU53+安徽!AF69+安徽!AX85+安徽!AX101+安徽!BA101+安徽!AX116</f>
        <v>#REF!</v>
      </c>
      <c r="AA11" s="20" t="e">
        <f>福建!AU38+福建!#REF!+福建!#REF!+福建!#REF!+福建!AU53+福建!AF69+福建!AX85+福建!AX101+福建!BA101+福建!AX116</f>
        <v>#REF!</v>
      </c>
      <c r="AB11" s="20" t="e">
        <f>江西!AU38+江西!#REF!+江西!#REF!+江西!#REF!+江西!AU53+江西!AF69+江西!AX85+江西!AX101+江西!BA101+江西!AX116</f>
        <v>#REF!</v>
      </c>
      <c r="AC11" s="20" t="e">
        <f>山东!AU38+山东!#REF!+山东!#REF!+山东!#REF!+山东!AU53+山东!AF69+山东!AX85+山东!AX101+山东!BA101+山东!AX116</f>
        <v>#REF!</v>
      </c>
      <c r="AD11" s="20" t="e">
        <f>河南!AU38+河南!#REF!+河南!#REF!+河南!#REF!+河南!AU53+河南!AF69+河南!AX85+河南!AX101+河南!BA101+河南!AX116</f>
        <v>#REF!</v>
      </c>
      <c r="AE11" s="20" t="e">
        <f>湖北!AU38+湖北!#REF!+湖北!#REF!+湖北!#REF!+湖北!AU53+湖北!AF69+湖北!AX85+湖北!AX101+湖北!BA101+湖北!AX116</f>
        <v>#REF!</v>
      </c>
      <c r="AF11" s="20" t="e">
        <f>湖南!AU38+湖南!#REF!+湖南!#REF!+湖南!#REF!+湖南!AU54+湖南!AF70+湖南!AX86+湖南!AX102+湖南!BA102+湖南!AX117</f>
        <v>#REF!</v>
      </c>
      <c r="AG11" s="20" t="e">
        <f>广东!AU38+广东!#REF!+广东!#REF!+广东!#REF!+广东!AU53+广东!AF69+广东!AX85+广东!AX101+广东!BA101+广东!AX116</f>
        <v>#REF!</v>
      </c>
      <c r="AH11" s="20" t="e">
        <f>广西!AU38+广西!#REF!+广西!#REF!+广西!#REF!+广西!AU53+广西!AF69+广西!AX85+广西!AX101+广西!BA101+广西!AX116</f>
        <v>#REF!</v>
      </c>
      <c r="AI11" s="20" t="e">
        <f>海南!AU38+海南!#REF!+海南!#REF!+海南!#REF!+海南!AU53+海南!AF69+海南!AX85+海南!AX101+海南!BA101+海南!AX116</f>
        <v>#REF!</v>
      </c>
      <c r="AJ11" s="20" t="e">
        <f>重庆!AU38+重庆!#REF!+重庆!#REF!+重庆!#REF!+重庆!AU53+重庆!AF69+重庆!AX85+重庆!AX101+重庆!BA101+重庆!AX116</f>
        <v>#REF!</v>
      </c>
      <c r="AK11" s="20" t="e">
        <f>四川!AU38+四川!#REF!+四川!#REF!+四川!#REF!+四川!AU53+四川!AF69+四川!AX85+四川!AX101+四川!BA101+四川!AX116</f>
        <v>#REF!</v>
      </c>
      <c r="AL11" s="20" t="e">
        <f>贵州!AU38+贵州!#REF!+贵州!#REF!+贵州!#REF!+贵州!AU53+贵州!AF69+贵州!AX85+贵州!AX101+贵州!BA101+贵州!AX116</f>
        <v>#REF!</v>
      </c>
      <c r="AM11" s="20" t="e">
        <f>云南!AU38+云南!#REF!+云南!#REF!+云南!#REF!+云南!AU53+云南!AF69+云南!AX85+云南!AX101+云南!BA101+云南!AX116</f>
        <v>#REF!</v>
      </c>
      <c r="AN11" s="20" t="e">
        <f>西藏!AU38+西藏!#REF!+西藏!#REF!+西藏!#REF!+西藏!AU53+西藏!AF69+西藏!AX85+西藏!AX101+西藏!BA101+西藏!AX116</f>
        <v>#REF!</v>
      </c>
      <c r="AO11" s="20" t="e">
        <f>陕西!AU38+陕西!#REF!+陕西!#REF!+陕西!#REF!+陕西!AU53+陕西!AF69+陕西!AX85+陕西!AX101+陕西!BA101+陕西!AX116</f>
        <v>#REF!</v>
      </c>
      <c r="AP11" s="20" t="e">
        <f>甘肃!AU38+甘肃!#REF!+甘肃!#REF!+甘肃!#REF!+甘肃!AU53+甘肃!AF69+甘肃!AX85+甘肃!AX101+甘肃!BA101+甘肃!AX116</f>
        <v>#REF!</v>
      </c>
      <c r="AQ11" s="20" t="e">
        <f>青海!AU38+青海!#REF!+青海!#REF!+青海!#REF!+青海!AU53+青海!AF69+青海!AX85+青海!AX101+青海!BA101+青海!AX116</f>
        <v>#REF!</v>
      </c>
      <c r="AR11" s="20" t="e">
        <f>宁夏!AU38+宁夏!#REF!+宁夏!#REF!+宁夏!#REF!+宁夏!AU53+宁夏!AF69+宁夏!AX85+宁夏!AX101+宁夏!BA101+宁夏!AX116</f>
        <v>#REF!</v>
      </c>
      <c r="AS11" s="20" t="e">
        <f>新疆!AU38+新疆!#REF!+新疆!#REF!+新疆!#REF!+新疆!AU53+新疆!AF69+新疆!AX85+新疆!AX101+新疆!BA101+新疆!AX116</f>
        <v>#REF!</v>
      </c>
      <c r="AT11" s="20" t="e">
        <f t="shared" si="0"/>
        <v>#REF!</v>
      </c>
      <c r="AU11" s="24" t="e">
        <f t="shared" si="1"/>
        <v>#REF!</v>
      </c>
      <c r="AV11" s="23" t="e">
        <f t="shared" si="2"/>
        <v>#REF!</v>
      </c>
      <c r="AW11" s="23">
        <f t="shared" si="3"/>
        <v>1067.5</v>
      </c>
      <c r="AX11" s="23" t="e">
        <f t="shared" si="4"/>
        <v>#REF!</v>
      </c>
      <c r="AY11" s="23" t="e">
        <f>AX11/AX12*100</f>
        <v>#REF!</v>
      </c>
      <c r="AZ11" s="23"/>
      <c r="BA11" s="23" t="e">
        <f>-AV11</f>
        <v>#REF!</v>
      </c>
      <c r="BB11" s="1">
        <v>1020936242.8540699</v>
      </c>
      <c r="BC11" s="1" t="e">
        <f t="shared" si="5"/>
        <v>#REF!</v>
      </c>
      <c r="BD11" s="15" t="e">
        <f t="shared" si="6"/>
        <v>#REF!</v>
      </c>
      <c r="BE11" s="15" t="e">
        <f t="shared" si="7"/>
        <v>#REF!</v>
      </c>
      <c r="BF11" s="15" t="e">
        <f>-BE11</f>
        <v>#REF!</v>
      </c>
      <c r="BH11" s="1">
        <v>547999265.924914</v>
      </c>
      <c r="BI11" s="1" t="e">
        <f t="shared" si="8"/>
        <v>#REF!</v>
      </c>
      <c r="BJ11" s="15" t="e">
        <f t="shared" si="9"/>
        <v>#REF!</v>
      </c>
      <c r="BK11" s="15" t="e">
        <f t="shared" si="10"/>
        <v>#REF!</v>
      </c>
      <c r="BL11" s="15" t="e">
        <f>-BK11</f>
        <v>#REF!</v>
      </c>
    </row>
    <row r="12" spans="1:64" x14ac:dyDescent="0.15"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5" t="e">
        <f>SUM(AT2:AT11)</f>
        <v>#REF!</v>
      </c>
      <c r="AU12" s="24" t="e">
        <f>AVERAGE(AU2:AU11)</f>
        <v>#REF!</v>
      </c>
      <c r="AV12" s="20"/>
      <c r="AW12" s="20"/>
      <c r="AX12" s="20" t="e">
        <f>SUM(AX2:AX11)</f>
        <v>#REF!</v>
      </c>
      <c r="AY12" s="20"/>
      <c r="AZ12" s="20"/>
      <c r="BA12" s="27" t="e">
        <f>AVERAGE(BA2:BA11)</f>
        <v>#REF!</v>
      </c>
      <c r="BD12" s="15" t="e">
        <f>AVERAGE(BD2:BD11)</f>
        <v>#REF!</v>
      </c>
      <c r="BF12" s="15" t="e">
        <f>AVERAGE(BF2:BF11)</f>
        <v>#REF!</v>
      </c>
      <c r="BJ12" s="15" t="e">
        <f>AVERAGE(BJ2:BJ11)</f>
        <v>#REF!</v>
      </c>
      <c r="BL12" s="15" t="e">
        <f>AVERAGE(BL2:BL11)</f>
        <v>#REF!</v>
      </c>
    </row>
    <row r="13" spans="1:64" x14ac:dyDescent="0.15"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 t="s">
        <v>53</v>
      </c>
      <c r="AU13" s="20" t="s">
        <v>54</v>
      </c>
      <c r="AV13" s="20"/>
      <c r="AW13" s="20"/>
      <c r="AX13" s="20"/>
      <c r="AY13" s="20"/>
      <c r="AZ13" s="20"/>
      <c r="BA13" s="20"/>
    </row>
    <row r="14" spans="1:64" x14ac:dyDescent="0.15">
      <c r="A14" s="1" t="s">
        <v>55</v>
      </c>
      <c r="B14" s="1" t="s">
        <v>56</v>
      </c>
      <c r="C14" s="1">
        <v>308.16000000000003</v>
      </c>
      <c r="G14" s="38" t="s">
        <v>57</v>
      </c>
      <c r="H14" s="5" t="s">
        <v>58</v>
      </c>
      <c r="I14" s="5">
        <f>AV38+AV53+AG69+BD85+BD101+BG101</f>
        <v>9596221.8865658045</v>
      </c>
      <c r="J14" s="5" t="s">
        <v>35</v>
      </c>
      <c r="K14" s="5">
        <f>I14/(10000*1000)</f>
        <v>0.95962218865658044</v>
      </c>
      <c r="L14" s="5" t="s">
        <v>59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</row>
    <row r="15" spans="1:64" x14ac:dyDescent="0.15">
      <c r="A15" s="1" t="s">
        <v>60</v>
      </c>
      <c r="B15" s="1" t="s">
        <v>56</v>
      </c>
      <c r="G15" s="38"/>
      <c r="H15" s="5" t="s">
        <v>61</v>
      </c>
      <c r="I15" s="5">
        <v>7025189.2428249996</v>
      </c>
      <c r="J15" s="5" t="s">
        <v>35</v>
      </c>
      <c r="K15" s="5">
        <f>I15/(10000*1000)</f>
        <v>0.70251892428249996</v>
      </c>
      <c r="L15" s="5" t="s">
        <v>59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</row>
    <row r="16" spans="1:64" x14ac:dyDescent="0.15">
      <c r="A16" s="1" t="s">
        <v>62</v>
      </c>
      <c r="B16" s="1" t="s">
        <v>63</v>
      </c>
      <c r="C16" s="1">
        <v>19347</v>
      </c>
      <c r="K16" s="1">
        <v>0.95962218865658044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</row>
    <row r="17" spans="1:49" x14ac:dyDescent="0.15">
      <c r="A17" s="1" t="s">
        <v>64</v>
      </c>
      <c r="B17" s="1" t="s">
        <v>65</v>
      </c>
      <c r="C17" s="1">
        <v>1.9870000000000001</v>
      </c>
      <c r="G17" s="19" t="s">
        <v>66</v>
      </c>
      <c r="H17" s="19">
        <f>K14+天津!K14+河北!K14+山西!K14+内蒙!K14+辽宁!K14+吉林!K14+黑龙江!K14+上海!K14+江苏!K14+浙江!K14+安徽!K14+福建!K14+江西!K14+山东!K14+河南!K14+湖北!K14+湖南!K14+广东!K14+广西!K14+海南!K14+重庆!K14+四川!K14+贵州!K14+云南!K14+西藏!K14+陕西!K14+甘肃!K14+青海!K14+宁夏!K14+新疆!K14</f>
        <v>265.41775854376499</v>
      </c>
      <c r="I17" s="19" t="s">
        <v>59</v>
      </c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</row>
    <row r="18" spans="1:49" x14ac:dyDescent="0.15">
      <c r="A18" s="1" t="s">
        <v>67</v>
      </c>
      <c r="B18" s="1" t="s">
        <v>68</v>
      </c>
      <c r="C18" s="1">
        <v>1</v>
      </c>
      <c r="G18" s="19" t="s">
        <v>69</v>
      </c>
      <c r="H18" s="19"/>
      <c r="I18" s="19" t="s">
        <v>59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</row>
    <row r="19" spans="1:49" x14ac:dyDescent="0.15">
      <c r="A19" s="1" t="s">
        <v>70</v>
      </c>
      <c r="B19" s="1" t="s">
        <v>68</v>
      </c>
      <c r="C19" s="1">
        <v>3</v>
      </c>
      <c r="G19" s="2" t="s">
        <v>71</v>
      </c>
      <c r="H19" s="2"/>
      <c r="I19" s="2" t="s">
        <v>72</v>
      </c>
      <c r="AW19" s="1">
        <f>1067.5*2</f>
        <v>2135</v>
      </c>
    </row>
    <row r="20" spans="1:49" x14ac:dyDescent="0.15">
      <c r="A20" s="1" t="s">
        <v>73</v>
      </c>
      <c r="B20" s="1" t="s">
        <v>74</v>
      </c>
      <c r="C20" s="1">
        <v>0.13</v>
      </c>
      <c r="AW20" s="1">
        <f>AW19*0.6</f>
        <v>1281</v>
      </c>
    </row>
    <row r="21" spans="1:49" x14ac:dyDescent="0.15">
      <c r="A21" s="1" t="s">
        <v>75</v>
      </c>
      <c r="B21" s="1" t="s">
        <v>76</v>
      </c>
      <c r="C21" s="1">
        <v>1</v>
      </c>
      <c r="AW21" s="1">
        <f>AW19-AW20</f>
        <v>854</v>
      </c>
    </row>
    <row r="22" spans="1:49" x14ac:dyDescent="0.15">
      <c r="A22" s="1" t="s">
        <v>77</v>
      </c>
      <c r="B22" s="1" t="s">
        <v>72</v>
      </c>
      <c r="C22" s="1">
        <v>95</v>
      </c>
    </row>
    <row r="23" spans="1:49" x14ac:dyDescent="0.15">
      <c r="A23" s="1" t="s">
        <v>78</v>
      </c>
      <c r="B23" s="1" t="s">
        <v>79</v>
      </c>
      <c r="C23" s="1">
        <v>0.66200000000000003</v>
      </c>
    </row>
    <row r="25" spans="1:49" x14ac:dyDescent="0.15">
      <c r="S25" s="30" t="s">
        <v>80</v>
      </c>
      <c r="T25" s="30"/>
      <c r="U25" s="30"/>
      <c r="V25" s="30" t="s">
        <v>81</v>
      </c>
      <c r="W25" s="30"/>
      <c r="X25" s="30"/>
      <c r="Y25" s="30" t="s">
        <v>82</v>
      </c>
      <c r="Z25" s="30"/>
      <c r="AA25" s="30"/>
      <c r="AB25" s="30" t="s">
        <v>83</v>
      </c>
      <c r="AC25" s="30"/>
      <c r="AD25" s="30"/>
      <c r="AE25" s="30" t="s">
        <v>84</v>
      </c>
      <c r="AF25" s="30"/>
      <c r="AG25" s="30"/>
      <c r="AH25" s="30" t="s">
        <v>85</v>
      </c>
      <c r="AI25" s="30"/>
      <c r="AJ25" s="30"/>
      <c r="AK25" s="31" t="s">
        <v>86</v>
      </c>
      <c r="AL25" s="32"/>
      <c r="AM25" s="33"/>
      <c r="AN25" s="30" t="s">
        <v>87</v>
      </c>
      <c r="AO25" s="30"/>
      <c r="AP25" s="30"/>
    </row>
    <row r="26" spans="1:49" x14ac:dyDescent="0.15">
      <c r="A26" s="34" t="s">
        <v>41</v>
      </c>
      <c r="B26" s="34"/>
      <c r="C26" s="6" t="s">
        <v>88</v>
      </c>
      <c r="D26" s="6" t="s">
        <v>89</v>
      </c>
      <c r="E26" s="6" t="s">
        <v>90</v>
      </c>
      <c r="F26" s="6" t="s">
        <v>91</v>
      </c>
      <c r="G26" s="1" t="s">
        <v>88</v>
      </c>
      <c r="H26" s="1" t="s">
        <v>90</v>
      </c>
      <c r="I26" s="1" t="s">
        <v>92</v>
      </c>
      <c r="J26" s="1" t="s">
        <v>93</v>
      </c>
      <c r="K26" s="10" t="s">
        <v>94</v>
      </c>
      <c r="L26" s="10" t="s">
        <v>95</v>
      </c>
      <c r="M26" s="1" t="s">
        <v>96</v>
      </c>
      <c r="N26" s="10" t="s">
        <v>97</v>
      </c>
      <c r="O26" s="1" t="s">
        <v>98</v>
      </c>
      <c r="P26" s="1" t="s">
        <v>99</v>
      </c>
      <c r="Q26" s="10" t="s">
        <v>100</v>
      </c>
      <c r="R26" s="10" t="s">
        <v>101</v>
      </c>
      <c r="S26" s="2" t="s">
        <v>102</v>
      </c>
      <c r="T26" s="2" t="s">
        <v>103</v>
      </c>
      <c r="U26" s="2"/>
      <c r="V26" s="2" t="s">
        <v>102</v>
      </c>
      <c r="W26" s="2" t="s">
        <v>103</v>
      </c>
      <c r="X26" s="2"/>
      <c r="Y26" s="2" t="s">
        <v>102</v>
      </c>
      <c r="Z26" s="2" t="s">
        <v>103</v>
      </c>
      <c r="AA26" s="2"/>
      <c r="AB26" s="2" t="s">
        <v>102</v>
      </c>
      <c r="AC26" s="2" t="s">
        <v>103</v>
      </c>
      <c r="AD26" s="2"/>
      <c r="AE26" s="2" t="s">
        <v>102</v>
      </c>
      <c r="AF26" s="2" t="s">
        <v>103</v>
      </c>
      <c r="AG26" s="2"/>
      <c r="AH26" s="2" t="s">
        <v>102</v>
      </c>
      <c r="AI26" s="2" t="s">
        <v>103</v>
      </c>
      <c r="AJ26" s="2"/>
      <c r="AK26" s="2" t="s">
        <v>102</v>
      </c>
      <c r="AL26" s="2" t="s">
        <v>103</v>
      </c>
      <c r="AM26" s="2"/>
      <c r="AN26" s="16" t="s">
        <v>102</v>
      </c>
      <c r="AO26" s="16" t="s">
        <v>103</v>
      </c>
      <c r="AP26" s="16"/>
      <c r="AQ26" s="1" t="s">
        <v>104</v>
      </c>
      <c r="AR26" s="1" t="s">
        <v>105</v>
      </c>
      <c r="AS26" s="1" t="s">
        <v>73</v>
      </c>
      <c r="AT26" s="1" t="s">
        <v>106</v>
      </c>
      <c r="AU26" s="1" t="s">
        <v>107</v>
      </c>
    </row>
    <row r="27" spans="1:49" x14ac:dyDescent="0.15">
      <c r="A27" s="1" t="s">
        <v>108</v>
      </c>
      <c r="B27" s="1">
        <f>G2</f>
        <v>1338.1873333333333</v>
      </c>
      <c r="C27" s="6" t="s">
        <v>109</v>
      </c>
      <c r="D27" s="6">
        <v>-5</v>
      </c>
      <c r="E27" s="6"/>
      <c r="F27" s="6"/>
      <c r="G27" s="1">
        <v>1</v>
      </c>
      <c r="H27" s="7">
        <f t="shared" ref="H27:H38" si="11">E28</f>
        <v>-5</v>
      </c>
      <c r="I27" s="7">
        <f t="shared" ref="I27:I38" si="12">H27+273.15</f>
        <v>268.14999999999998</v>
      </c>
      <c r="J27" s="7">
        <f>EXP(($C$16*(I27-$C$14))/($C$17*I27*$C$14))</f>
        <v>8.9648717348658306E-3</v>
      </c>
      <c r="K27" s="7">
        <f>$B$27/12</f>
        <v>111.51561111111111</v>
      </c>
      <c r="L27" s="7">
        <f>K27*$B$28/100</f>
        <v>1.1151561111111112</v>
      </c>
      <c r="M27" s="1" t="s">
        <v>110</v>
      </c>
      <c r="O27" s="7">
        <f>L27</f>
        <v>1.1151561111111112</v>
      </c>
      <c r="P27" s="7">
        <f t="shared" ref="P27:P38" si="13">O27*J27</f>
        <v>9.9972315004629008E-3</v>
      </c>
      <c r="Q27" s="12">
        <f>P27*$B$29</f>
        <v>1.2996400950601771E-3</v>
      </c>
      <c r="R27" s="7">
        <f>L27*$B$29</f>
        <v>0.14497029444444445</v>
      </c>
      <c r="S27" s="13">
        <f t="shared" ref="S27:S38" si="14">Q27/R27</f>
        <v>8.9648717348658306E-3</v>
      </c>
      <c r="T27" s="2">
        <v>0.01</v>
      </c>
      <c r="U27" s="14">
        <f>S27*T27</f>
        <v>8.9648717348658305E-5</v>
      </c>
      <c r="V27" s="13"/>
      <c r="W27" s="2"/>
      <c r="X27" s="14"/>
      <c r="Y27" s="2">
        <v>0.02</v>
      </c>
      <c r="Z27" s="2">
        <v>0.21</v>
      </c>
      <c r="AA27" s="2">
        <f>Y27*Z27</f>
        <v>4.1999999999999997E-3</v>
      </c>
      <c r="AB27" s="2">
        <v>0.01</v>
      </c>
      <c r="AC27" s="2">
        <v>0.28999999999999998</v>
      </c>
      <c r="AD27" s="2">
        <f>AB27*AC27</f>
        <v>2.8999999999999998E-3</v>
      </c>
      <c r="AE27" s="13"/>
      <c r="AF27" s="2"/>
      <c r="AG27" s="14"/>
      <c r="AH27" s="13"/>
      <c r="AI27" s="2"/>
      <c r="AJ27" s="14"/>
      <c r="AK27" s="1">
        <v>0.1</v>
      </c>
      <c r="AL27" s="2">
        <v>0.11</v>
      </c>
      <c r="AM27" s="2">
        <f>AK27*AL27</f>
        <v>1.1000000000000001E-2</v>
      </c>
      <c r="AN27" s="2">
        <v>0.01</v>
      </c>
      <c r="AO27" s="2">
        <v>0.38</v>
      </c>
      <c r="AP27" s="2">
        <f>AO27*AN27</f>
        <v>3.8E-3</v>
      </c>
      <c r="AQ27" s="1">
        <f>(AP27+AM27+AD27+AA27+U27+X27+AG27+AJ27)</f>
        <v>2.1989648717348657E-2</v>
      </c>
      <c r="AR27" s="7">
        <f>$B$27/12</f>
        <v>111.51561111111111</v>
      </c>
      <c r="AS27" s="1">
        <f>$B$29</f>
        <v>0.13</v>
      </c>
      <c r="AT27" s="1">
        <f>$E$2/12</f>
        <v>1.9616666666666667</v>
      </c>
      <c r="AU27" s="1">
        <f>AT27*10000*AS27*0.67*AR27*AQ27</f>
        <v>4189.8389304780312</v>
      </c>
    </row>
    <row r="28" spans="1:49" x14ac:dyDescent="0.15">
      <c r="A28" s="1" t="s">
        <v>111</v>
      </c>
      <c r="B28" s="1">
        <v>1</v>
      </c>
      <c r="C28" s="6">
        <v>1</v>
      </c>
      <c r="D28" s="8">
        <v>-8.26894654770968</v>
      </c>
      <c r="E28" s="9">
        <f t="shared" ref="E28:E39" si="15">D27</f>
        <v>-5</v>
      </c>
      <c r="F28" s="6" t="s">
        <v>110</v>
      </c>
      <c r="G28" s="1">
        <v>2</v>
      </c>
      <c r="H28" s="7">
        <f t="shared" si="11"/>
        <v>-8.26894654770968</v>
      </c>
      <c r="I28" s="7">
        <f t="shared" si="12"/>
        <v>264.8810534522903</v>
      </c>
      <c r="J28" s="7">
        <f t="shared" ref="J28:J38" si="16">EXP(($C$16*(I28-$C$14))/($C$17*I28*$C$14))</f>
        <v>5.7270079499482209E-3</v>
      </c>
      <c r="K28" s="7">
        <f t="shared" ref="K28:K38" si="17">$B$27/12</f>
        <v>111.51561111111111</v>
      </c>
      <c r="L28" s="7">
        <f t="shared" ref="L28:L38" si="18">K28*$B$28/100</f>
        <v>1.1151561111111112</v>
      </c>
      <c r="M28" s="1" t="s">
        <v>110</v>
      </c>
      <c r="O28" s="7">
        <f t="shared" ref="O28:O38" si="19">L28+O27-P27-N28</f>
        <v>2.2203149907217594</v>
      </c>
      <c r="P28" s="7">
        <f t="shared" si="13"/>
        <v>1.2715761603252726E-2</v>
      </c>
      <c r="Q28" s="12">
        <f t="shared" ref="Q28:Q38" si="20">P28*$B$29</f>
        <v>1.6530490084228544E-3</v>
      </c>
      <c r="R28" s="7">
        <f t="shared" ref="R28:R38" si="21">L28*$B$29</f>
        <v>0.14497029444444445</v>
      </c>
      <c r="S28" s="13">
        <f t="shared" si="14"/>
        <v>1.1402674008200598E-2</v>
      </c>
      <c r="T28" s="2">
        <v>0.01</v>
      </c>
      <c r="U28" s="14">
        <f t="shared" ref="U28:U38" si="22">S28*T28</f>
        <v>1.1402674008200598E-4</v>
      </c>
      <c r="V28" s="13"/>
      <c r="W28" s="2"/>
      <c r="X28" s="14"/>
      <c r="Y28" s="2">
        <v>0.02</v>
      </c>
      <c r="Z28" s="2">
        <v>0.21</v>
      </c>
      <c r="AA28" s="2">
        <f t="shared" ref="AA28:AA38" si="23">Y28*Z28</f>
        <v>4.1999999999999997E-3</v>
      </c>
      <c r="AB28" s="2">
        <v>0.01</v>
      </c>
      <c r="AC28" s="2">
        <v>0.28999999999999998</v>
      </c>
      <c r="AD28" s="2">
        <f t="shared" ref="AD28:AD38" si="24">AB28*AC28</f>
        <v>2.8999999999999998E-3</v>
      </c>
      <c r="AE28" s="13"/>
      <c r="AF28" s="2"/>
      <c r="AG28" s="14"/>
      <c r="AH28" s="13"/>
      <c r="AI28" s="2"/>
      <c r="AJ28" s="14"/>
      <c r="AK28" s="2">
        <v>0.1</v>
      </c>
      <c r="AL28" s="2">
        <v>0.11</v>
      </c>
      <c r="AM28" s="2">
        <f t="shared" ref="AM28:AM38" si="25">AK28*AL28</f>
        <v>1.1000000000000001E-2</v>
      </c>
      <c r="AN28" s="2">
        <v>0.01</v>
      </c>
      <c r="AO28" s="2">
        <v>0.38</v>
      </c>
      <c r="AP28" s="2">
        <f t="shared" ref="AP28:AP38" si="26">AO28*AN28</f>
        <v>3.8E-3</v>
      </c>
      <c r="AQ28" s="1">
        <f t="shared" ref="AQ28:AQ38" si="27">(AP28+AM28+AD28+AA28+U28+X28+AG28+AJ28)</f>
        <v>2.2014026740082005E-2</v>
      </c>
      <c r="AR28" s="7">
        <f t="shared" ref="AR28:AR38" si="28">$B$27/12</f>
        <v>111.51561111111111</v>
      </c>
      <c r="AS28" s="1">
        <f t="shared" ref="AS28:AS38" si="29">$B$29</f>
        <v>0.13</v>
      </c>
      <c r="AT28" s="1">
        <f t="shared" ref="AT28:AT38" si="30">$E$2/12</f>
        <v>1.9616666666666667</v>
      </c>
      <c r="AU28" s="1">
        <f t="shared" ref="AU28:AU38" si="31">AT28*10000*AS28*0.67*AR28*AQ28</f>
        <v>4194.4838427278419</v>
      </c>
    </row>
    <row r="29" spans="1:49" x14ac:dyDescent="0.15">
      <c r="A29" s="1" t="s">
        <v>73</v>
      </c>
      <c r="B29" s="1">
        <v>0.13</v>
      </c>
      <c r="C29" s="6">
        <v>2</v>
      </c>
      <c r="D29" s="8">
        <v>-2.5979663042413801</v>
      </c>
      <c r="E29" s="9">
        <f t="shared" si="15"/>
        <v>-8.26894654770968</v>
      </c>
      <c r="F29" s="6" t="s">
        <v>110</v>
      </c>
      <c r="G29" s="1">
        <v>3</v>
      </c>
      <c r="H29" s="7">
        <f t="shared" si="11"/>
        <v>-2.5979663042413801</v>
      </c>
      <c r="I29" s="7">
        <f t="shared" si="12"/>
        <v>270.55203369575861</v>
      </c>
      <c r="J29" s="7">
        <f t="shared" si="16"/>
        <v>1.2375174847205529E-2</v>
      </c>
      <c r="K29" s="7">
        <f t="shared" si="17"/>
        <v>111.51561111111111</v>
      </c>
      <c r="L29" s="7">
        <f t="shared" si="18"/>
        <v>1.1151561111111112</v>
      </c>
      <c r="M29" s="1" t="s">
        <v>110</v>
      </c>
      <c r="O29" s="7">
        <f t="shared" si="19"/>
        <v>3.3227553402296177</v>
      </c>
      <c r="P29" s="7">
        <f t="shared" si="13"/>
        <v>4.1119678309827414E-2</v>
      </c>
      <c r="Q29" s="12">
        <f t="shared" si="20"/>
        <v>5.345558180277564E-3</v>
      </c>
      <c r="R29" s="7">
        <f t="shared" si="21"/>
        <v>0.14497029444444445</v>
      </c>
      <c r="S29" s="13">
        <f t="shared" si="14"/>
        <v>3.6873472601837681E-2</v>
      </c>
      <c r="T29" s="2">
        <v>0.01</v>
      </c>
      <c r="U29" s="14">
        <f t="shared" si="22"/>
        <v>3.6873472601837683E-4</v>
      </c>
      <c r="V29" s="13"/>
      <c r="W29" s="2"/>
      <c r="X29" s="14"/>
      <c r="Y29" s="2">
        <v>0.02</v>
      </c>
      <c r="Z29" s="2">
        <v>0.21</v>
      </c>
      <c r="AA29" s="2">
        <f t="shared" si="23"/>
        <v>4.1999999999999997E-3</v>
      </c>
      <c r="AB29" s="2">
        <v>0.01</v>
      </c>
      <c r="AC29" s="2">
        <v>0.28999999999999998</v>
      </c>
      <c r="AD29" s="2">
        <f t="shared" si="24"/>
        <v>2.8999999999999998E-3</v>
      </c>
      <c r="AE29" s="13"/>
      <c r="AF29" s="2"/>
      <c r="AG29" s="14"/>
      <c r="AH29" s="13"/>
      <c r="AI29" s="2"/>
      <c r="AJ29" s="14"/>
      <c r="AK29" s="1">
        <v>0.1</v>
      </c>
      <c r="AL29" s="2">
        <v>0.11</v>
      </c>
      <c r="AM29" s="2">
        <f t="shared" si="25"/>
        <v>1.1000000000000001E-2</v>
      </c>
      <c r="AN29" s="2">
        <v>0.01</v>
      </c>
      <c r="AO29" s="2">
        <v>0.38</v>
      </c>
      <c r="AP29" s="2">
        <f t="shared" si="26"/>
        <v>3.8E-3</v>
      </c>
      <c r="AQ29" s="1">
        <f t="shared" si="27"/>
        <v>2.2268734726018376E-2</v>
      </c>
      <c r="AR29" s="7">
        <f t="shared" si="28"/>
        <v>111.51561111111111</v>
      </c>
      <c r="AS29" s="1">
        <f t="shared" si="29"/>
        <v>0.13</v>
      </c>
      <c r="AT29" s="1">
        <f t="shared" si="30"/>
        <v>1.9616666666666667</v>
      </c>
      <c r="AU29" s="1">
        <f t="shared" si="31"/>
        <v>4243.015106191724</v>
      </c>
    </row>
    <row r="30" spans="1:49" x14ac:dyDescent="0.15">
      <c r="C30" s="6">
        <v>3</v>
      </c>
      <c r="D30" s="8">
        <v>5.8619696611612904</v>
      </c>
      <c r="E30" s="9">
        <f t="shared" si="15"/>
        <v>-2.5979663042413801</v>
      </c>
      <c r="F30" s="6" t="s">
        <v>110</v>
      </c>
      <c r="G30" s="1">
        <v>4</v>
      </c>
      <c r="H30" s="7">
        <f t="shared" si="11"/>
        <v>5.8619696611612904</v>
      </c>
      <c r="I30" s="7">
        <f t="shared" si="12"/>
        <v>279.01196966116129</v>
      </c>
      <c r="J30" s="7">
        <f t="shared" si="16"/>
        <v>3.6851805434848679E-2</v>
      </c>
      <c r="K30" s="7">
        <f t="shared" si="17"/>
        <v>111.51561111111111</v>
      </c>
      <c r="L30" s="7">
        <f t="shared" si="18"/>
        <v>1.1151561111111112</v>
      </c>
      <c r="M30" s="1" t="s">
        <v>110</v>
      </c>
      <c r="O30" s="7">
        <f t="shared" si="19"/>
        <v>4.3967917730309019</v>
      </c>
      <c r="P30" s="7">
        <f t="shared" si="13"/>
        <v>0.16202971495727814</v>
      </c>
      <c r="Q30" s="12">
        <f t="shared" si="20"/>
        <v>2.1063862944446159E-2</v>
      </c>
      <c r="R30" s="7">
        <f t="shared" si="21"/>
        <v>0.14497029444444445</v>
      </c>
      <c r="S30" s="13">
        <f t="shared" si="14"/>
        <v>0.14529778686845571</v>
      </c>
      <c r="T30" s="2">
        <v>0.01</v>
      </c>
      <c r="U30" s="14">
        <f t="shared" si="22"/>
        <v>1.4529778686845571E-3</v>
      </c>
      <c r="V30" s="13"/>
      <c r="W30" s="2"/>
      <c r="X30" s="14"/>
      <c r="Y30" s="2">
        <v>0.02</v>
      </c>
      <c r="Z30" s="2">
        <v>0.21</v>
      </c>
      <c r="AA30" s="2">
        <f t="shared" si="23"/>
        <v>4.1999999999999997E-3</v>
      </c>
      <c r="AB30" s="2">
        <v>0.01</v>
      </c>
      <c r="AC30" s="2">
        <v>0.28999999999999998</v>
      </c>
      <c r="AD30" s="2">
        <f t="shared" si="24"/>
        <v>2.8999999999999998E-3</v>
      </c>
      <c r="AE30" s="13"/>
      <c r="AF30" s="2"/>
      <c r="AG30" s="14"/>
      <c r="AH30" s="13"/>
      <c r="AI30" s="2"/>
      <c r="AJ30" s="14"/>
      <c r="AK30" s="2">
        <v>0.1</v>
      </c>
      <c r="AL30" s="2">
        <v>0.11</v>
      </c>
      <c r="AM30" s="2">
        <f t="shared" si="25"/>
        <v>1.1000000000000001E-2</v>
      </c>
      <c r="AN30" s="2">
        <v>0.01</v>
      </c>
      <c r="AO30" s="2">
        <v>0.38</v>
      </c>
      <c r="AP30" s="2">
        <f t="shared" si="26"/>
        <v>3.8E-3</v>
      </c>
      <c r="AQ30" s="1">
        <f t="shared" si="27"/>
        <v>2.3352977868684555E-2</v>
      </c>
      <c r="AR30" s="7">
        <f t="shared" si="28"/>
        <v>111.51561111111111</v>
      </c>
      <c r="AS30" s="1">
        <f t="shared" si="29"/>
        <v>0.13</v>
      </c>
      <c r="AT30" s="1">
        <f t="shared" si="30"/>
        <v>1.9616666666666667</v>
      </c>
      <c r="AU30" s="1">
        <f t="shared" si="31"/>
        <v>4449.603405424652</v>
      </c>
    </row>
    <row r="31" spans="1:49" x14ac:dyDescent="0.15">
      <c r="C31" s="6">
        <v>4</v>
      </c>
      <c r="D31" s="8">
        <v>13.313117230433299</v>
      </c>
      <c r="E31" s="9">
        <f t="shared" si="15"/>
        <v>5.8619696611612904</v>
      </c>
      <c r="F31" s="6" t="s">
        <v>110</v>
      </c>
      <c r="G31" s="1">
        <v>5</v>
      </c>
      <c r="H31" s="7">
        <f t="shared" si="11"/>
        <v>13.313117230433299</v>
      </c>
      <c r="I31" s="7">
        <f t="shared" si="12"/>
        <v>286.46311723043328</v>
      </c>
      <c r="J31" s="7">
        <f t="shared" si="16"/>
        <v>9.1342406727660322E-2</v>
      </c>
      <c r="K31" s="7">
        <f t="shared" si="17"/>
        <v>111.51561111111111</v>
      </c>
      <c r="L31" s="7">
        <f t="shared" si="18"/>
        <v>1.1151561111111112</v>
      </c>
      <c r="M31" s="1" t="s">
        <v>112</v>
      </c>
      <c r="N31" s="7">
        <f>(O30-P30)*C22/100</f>
        <v>4.0230239551699434</v>
      </c>
      <c r="O31" s="7">
        <f t="shared" si="19"/>
        <v>1.3268942140147919</v>
      </c>
      <c r="P31" s="7">
        <f t="shared" si="13"/>
        <v>0.12120171098111829</v>
      </c>
      <c r="Q31" s="12">
        <f t="shared" si="20"/>
        <v>1.5756222427545378E-2</v>
      </c>
      <c r="R31" s="7">
        <f t="shared" si="21"/>
        <v>0.14497029444444445</v>
      </c>
      <c r="S31" s="13">
        <f t="shared" si="14"/>
        <v>0.1086858689769957</v>
      </c>
      <c r="T31" s="2">
        <v>0.01</v>
      </c>
      <c r="U31" s="14">
        <f t="shared" si="22"/>
        <v>1.0868586897699571E-3</v>
      </c>
      <c r="V31" s="13"/>
      <c r="W31" s="2"/>
      <c r="X31" s="14"/>
      <c r="Y31" s="2">
        <v>0.04</v>
      </c>
      <c r="Z31" s="2">
        <v>0.21</v>
      </c>
      <c r="AA31" s="2">
        <f t="shared" si="23"/>
        <v>8.3999999999999995E-3</v>
      </c>
      <c r="AB31" s="2">
        <v>1.4999999999999999E-2</v>
      </c>
      <c r="AC31" s="2">
        <v>0.28999999999999998</v>
      </c>
      <c r="AD31" s="2">
        <f t="shared" si="24"/>
        <v>4.3499999999999997E-3</v>
      </c>
      <c r="AE31" s="13"/>
      <c r="AF31" s="2"/>
      <c r="AG31" s="14"/>
      <c r="AH31" s="13"/>
      <c r="AI31" s="2"/>
      <c r="AJ31" s="14"/>
      <c r="AK31" s="1">
        <v>0.1</v>
      </c>
      <c r="AL31" s="2">
        <v>0.11</v>
      </c>
      <c r="AM31" s="2">
        <f t="shared" si="25"/>
        <v>1.1000000000000001E-2</v>
      </c>
      <c r="AN31" s="2">
        <v>1.4999999999999999E-2</v>
      </c>
      <c r="AO31" s="2">
        <v>0.38</v>
      </c>
      <c r="AP31" s="2">
        <f t="shared" si="26"/>
        <v>5.7000000000000002E-3</v>
      </c>
      <c r="AQ31" s="1">
        <f t="shared" si="27"/>
        <v>3.0536858689769953E-2</v>
      </c>
      <c r="AR31" s="7">
        <f t="shared" si="28"/>
        <v>111.51561111111111</v>
      </c>
      <c r="AS31" s="1">
        <f t="shared" si="29"/>
        <v>0.13</v>
      </c>
      <c r="AT31" s="1">
        <f t="shared" si="30"/>
        <v>1.9616666666666667</v>
      </c>
      <c r="AU31" s="1">
        <f t="shared" si="31"/>
        <v>5818.3976014115733</v>
      </c>
    </row>
    <row r="32" spans="1:49" x14ac:dyDescent="0.15">
      <c r="C32" s="6">
        <v>5</v>
      </c>
      <c r="D32" s="8">
        <v>18.1142507493871</v>
      </c>
      <c r="E32" s="9">
        <f t="shared" si="15"/>
        <v>13.313117230433299</v>
      </c>
      <c r="F32" s="6" t="s">
        <v>112</v>
      </c>
      <c r="G32" s="1">
        <v>6</v>
      </c>
      <c r="H32" s="7">
        <f t="shared" si="11"/>
        <v>18.1142507493871</v>
      </c>
      <c r="I32" s="7">
        <f t="shared" si="12"/>
        <v>291.26425074938709</v>
      </c>
      <c r="J32" s="7">
        <f t="shared" si="16"/>
        <v>0.15995511778152099</v>
      </c>
      <c r="K32" s="7">
        <f t="shared" si="17"/>
        <v>111.51561111111111</v>
      </c>
      <c r="L32" s="7">
        <f t="shared" si="18"/>
        <v>1.1151561111111112</v>
      </c>
      <c r="M32" s="1" t="s">
        <v>110</v>
      </c>
      <c r="O32" s="7">
        <f t="shared" si="19"/>
        <v>2.320848614144785</v>
      </c>
      <c r="P32" s="7">
        <f t="shared" si="13"/>
        <v>0.37123161342860889</v>
      </c>
      <c r="Q32" s="12">
        <f t="shared" si="20"/>
        <v>4.8260109745719156E-2</v>
      </c>
      <c r="R32" s="7">
        <f t="shared" si="21"/>
        <v>0.14497029444444445</v>
      </c>
      <c r="S32" s="13">
        <f t="shared" si="14"/>
        <v>0.33289654222378229</v>
      </c>
      <c r="T32" s="2">
        <v>0.01</v>
      </c>
      <c r="U32" s="14">
        <f t="shared" si="22"/>
        <v>3.328965422237823E-3</v>
      </c>
      <c r="V32" s="13"/>
      <c r="W32" s="2"/>
      <c r="X32" s="14"/>
      <c r="Y32" s="2">
        <v>0.04</v>
      </c>
      <c r="Z32" s="2">
        <v>0.21</v>
      </c>
      <c r="AA32" s="2">
        <f t="shared" si="23"/>
        <v>8.3999999999999995E-3</v>
      </c>
      <c r="AB32" s="2">
        <v>1.4999999999999999E-2</v>
      </c>
      <c r="AC32" s="2">
        <v>0.28999999999999998</v>
      </c>
      <c r="AD32" s="2">
        <f t="shared" si="24"/>
        <v>4.3499999999999997E-3</v>
      </c>
      <c r="AE32" s="13"/>
      <c r="AF32" s="2"/>
      <c r="AG32" s="14"/>
      <c r="AH32" s="13"/>
      <c r="AI32" s="2"/>
      <c r="AJ32" s="14"/>
      <c r="AK32" s="2">
        <v>0.1</v>
      </c>
      <c r="AL32" s="2">
        <v>0.11</v>
      </c>
      <c r="AM32" s="2">
        <f t="shared" si="25"/>
        <v>1.1000000000000001E-2</v>
      </c>
      <c r="AN32" s="2">
        <v>1.4999999999999999E-2</v>
      </c>
      <c r="AO32" s="2">
        <v>0.38</v>
      </c>
      <c r="AP32" s="2">
        <f t="shared" si="26"/>
        <v>5.7000000000000002E-3</v>
      </c>
      <c r="AQ32" s="1">
        <f t="shared" si="27"/>
        <v>3.2778965422237821E-2</v>
      </c>
      <c r="AR32" s="7">
        <f t="shared" si="28"/>
        <v>111.51561111111111</v>
      </c>
      <c r="AS32" s="1">
        <f t="shared" si="29"/>
        <v>0.13</v>
      </c>
      <c r="AT32" s="1">
        <f t="shared" si="30"/>
        <v>1.9616666666666667</v>
      </c>
      <c r="AU32" s="1">
        <f t="shared" si="31"/>
        <v>6245.6016097488846</v>
      </c>
    </row>
    <row r="33" spans="1:48" x14ac:dyDescent="0.15">
      <c r="C33" s="6">
        <v>6</v>
      </c>
      <c r="D33" s="8">
        <v>22.7104640336667</v>
      </c>
      <c r="E33" s="9">
        <f t="shared" si="15"/>
        <v>18.1142507493871</v>
      </c>
      <c r="F33" s="6" t="s">
        <v>110</v>
      </c>
      <c r="G33" s="1">
        <v>7</v>
      </c>
      <c r="H33" s="7">
        <f t="shared" si="11"/>
        <v>22.7104640336667</v>
      </c>
      <c r="I33" s="7">
        <f t="shared" si="12"/>
        <v>295.86046403366669</v>
      </c>
      <c r="J33" s="7">
        <f t="shared" si="16"/>
        <v>0.26886821708980357</v>
      </c>
      <c r="K33" s="7">
        <f t="shared" si="17"/>
        <v>111.51561111111111</v>
      </c>
      <c r="L33" s="7">
        <f t="shared" si="18"/>
        <v>1.1151561111111112</v>
      </c>
      <c r="M33" s="1" t="s">
        <v>110</v>
      </c>
      <c r="O33" s="7">
        <f t="shared" si="19"/>
        <v>3.0647731118272876</v>
      </c>
      <c r="P33" s="7">
        <f t="shared" si="13"/>
        <v>0.82402008236177204</v>
      </c>
      <c r="Q33" s="12">
        <f t="shared" si="20"/>
        <v>0.10712261070703037</v>
      </c>
      <c r="R33" s="7">
        <f t="shared" si="21"/>
        <v>0.14497029444444445</v>
      </c>
      <c r="S33" s="13">
        <f t="shared" si="14"/>
        <v>0.73892800671714109</v>
      </c>
      <c r="T33" s="2">
        <v>0.01</v>
      </c>
      <c r="U33" s="14">
        <f t="shared" si="22"/>
        <v>7.3892800671714115E-3</v>
      </c>
      <c r="V33" s="13"/>
      <c r="W33" s="2"/>
      <c r="X33" s="14"/>
      <c r="Y33" s="2">
        <v>0.04</v>
      </c>
      <c r="Z33" s="2">
        <v>0.21</v>
      </c>
      <c r="AA33" s="2">
        <f t="shared" si="23"/>
        <v>8.3999999999999995E-3</v>
      </c>
      <c r="AB33" s="2">
        <v>1.4999999999999999E-2</v>
      </c>
      <c r="AC33" s="2">
        <v>0.28999999999999998</v>
      </c>
      <c r="AD33" s="2">
        <f t="shared" si="24"/>
        <v>4.3499999999999997E-3</v>
      </c>
      <c r="AE33" s="13"/>
      <c r="AF33" s="2"/>
      <c r="AG33" s="14"/>
      <c r="AH33" s="13"/>
      <c r="AI33" s="2"/>
      <c r="AJ33" s="14"/>
      <c r="AK33" s="1">
        <v>0.1</v>
      </c>
      <c r="AL33" s="2">
        <v>0.11</v>
      </c>
      <c r="AM33" s="2">
        <f t="shared" si="25"/>
        <v>1.1000000000000001E-2</v>
      </c>
      <c r="AN33" s="2">
        <v>1.4999999999999999E-2</v>
      </c>
      <c r="AO33" s="2">
        <v>0.38</v>
      </c>
      <c r="AP33" s="2">
        <f t="shared" si="26"/>
        <v>5.7000000000000002E-3</v>
      </c>
      <c r="AQ33" s="1">
        <f t="shared" si="27"/>
        <v>3.6839280067171409E-2</v>
      </c>
      <c r="AR33" s="7">
        <f t="shared" si="28"/>
        <v>111.51561111111111</v>
      </c>
      <c r="AS33" s="1">
        <f t="shared" si="29"/>
        <v>0.13</v>
      </c>
      <c r="AT33" s="1">
        <f t="shared" si="30"/>
        <v>1.9616666666666667</v>
      </c>
      <c r="AU33" s="1">
        <f t="shared" si="31"/>
        <v>7019.2412703002246</v>
      </c>
    </row>
    <row r="34" spans="1:48" x14ac:dyDescent="0.15">
      <c r="C34" s="6">
        <v>7</v>
      </c>
      <c r="D34" s="8">
        <v>24.575369398064499</v>
      </c>
      <c r="E34" s="9">
        <f t="shared" si="15"/>
        <v>22.7104640336667</v>
      </c>
      <c r="F34" s="6" t="s">
        <v>110</v>
      </c>
      <c r="G34" s="1">
        <v>8</v>
      </c>
      <c r="H34" s="7">
        <f t="shared" si="11"/>
        <v>24.575369398064499</v>
      </c>
      <c r="I34" s="7">
        <f t="shared" si="12"/>
        <v>297.72536939806446</v>
      </c>
      <c r="J34" s="7">
        <f t="shared" si="16"/>
        <v>0.33042011711531138</v>
      </c>
      <c r="K34" s="7">
        <f t="shared" si="17"/>
        <v>111.51561111111111</v>
      </c>
      <c r="L34" s="7">
        <f t="shared" si="18"/>
        <v>1.1151561111111112</v>
      </c>
      <c r="M34" s="1" t="s">
        <v>110</v>
      </c>
      <c r="O34" s="7">
        <f t="shared" si="19"/>
        <v>3.3559091405766268</v>
      </c>
      <c r="P34" s="7">
        <f t="shared" si="13"/>
        <v>1.108859891257673</v>
      </c>
      <c r="Q34" s="12">
        <f t="shared" si="20"/>
        <v>0.1441517858634975</v>
      </c>
      <c r="R34" s="7">
        <f t="shared" si="21"/>
        <v>0.14497029444444445</v>
      </c>
      <c r="S34" s="13">
        <f t="shared" si="14"/>
        <v>0.99435395655307424</v>
      </c>
      <c r="T34" s="2">
        <v>0.01</v>
      </c>
      <c r="U34" s="14">
        <f t="shared" si="22"/>
        <v>9.9435395655307433E-3</v>
      </c>
      <c r="V34" s="13"/>
      <c r="W34" s="2"/>
      <c r="X34" s="14"/>
      <c r="Y34" s="2">
        <v>0.04</v>
      </c>
      <c r="Z34" s="2">
        <v>0.21</v>
      </c>
      <c r="AA34" s="2">
        <f t="shared" si="23"/>
        <v>8.3999999999999995E-3</v>
      </c>
      <c r="AB34" s="2">
        <v>1.4999999999999999E-2</v>
      </c>
      <c r="AC34" s="2">
        <v>0.28999999999999998</v>
      </c>
      <c r="AD34" s="2">
        <f t="shared" si="24"/>
        <v>4.3499999999999997E-3</v>
      </c>
      <c r="AE34" s="13"/>
      <c r="AF34" s="2"/>
      <c r="AG34" s="14"/>
      <c r="AH34" s="13"/>
      <c r="AI34" s="2"/>
      <c r="AJ34" s="14"/>
      <c r="AK34" s="2">
        <v>0.1</v>
      </c>
      <c r="AL34" s="2">
        <v>0.11</v>
      </c>
      <c r="AM34" s="2">
        <f t="shared" si="25"/>
        <v>1.1000000000000001E-2</v>
      </c>
      <c r="AN34" s="2">
        <v>1.4999999999999999E-2</v>
      </c>
      <c r="AO34" s="2">
        <v>0.38</v>
      </c>
      <c r="AP34" s="2">
        <f t="shared" si="26"/>
        <v>5.7000000000000002E-3</v>
      </c>
      <c r="AQ34" s="1">
        <f t="shared" si="27"/>
        <v>3.9393539565530739E-2</v>
      </c>
      <c r="AR34" s="7">
        <f t="shared" si="28"/>
        <v>111.51561111111111</v>
      </c>
      <c r="AS34" s="1">
        <f t="shared" si="29"/>
        <v>0.13</v>
      </c>
      <c r="AT34" s="1">
        <f t="shared" si="30"/>
        <v>1.9616666666666667</v>
      </c>
      <c r="AU34" s="1">
        <f t="shared" si="31"/>
        <v>7505.9218909108649</v>
      </c>
    </row>
    <row r="35" spans="1:48" x14ac:dyDescent="0.15">
      <c r="C35" s="6">
        <v>8</v>
      </c>
      <c r="D35" s="8">
        <v>24.004914172580602</v>
      </c>
      <c r="E35" s="9">
        <f t="shared" si="15"/>
        <v>24.575369398064499</v>
      </c>
      <c r="F35" s="6" t="s">
        <v>110</v>
      </c>
      <c r="G35" s="1">
        <v>9</v>
      </c>
      <c r="H35" s="7">
        <f t="shared" si="11"/>
        <v>24.004914172580602</v>
      </c>
      <c r="I35" s="7">
        <f t="shared" si="12"/>
        <v>297.15491417258056</v>
      </c>
      <c r="J35" s="7">
        <f t="shared" si="16"/>
        <v>0.31031330003074675</v>
      </c>
      <c r="K35" s="7">
        <f t="shared" si="17"/>
        <v>111.51561111111111</v>
      </c>
      <c r="L35" s="7">
        <f t="shared" si="18"/>
        <v>1.1151561111111112</v>
      </c>
      <c r="M35" s="1" t="s">
        <v>110</v>
      </c>
      <c r="O35" s="7">
        <f t="shared" si="19"/>
        <v>3.3622053604300657</v>
      </c>
      <c r="P35" s="7">
        <f t="shared" si="13"/>
        <v>1.04333704077612</v>
      </c>
      <c r="Q35" s="12">
        <f t="shared" si="20"/>
        <v>0.1356338153008956</v>
      </c>
      <c r="R35" s="7">
        <f t="shared" si="21"/>
        <v>0.14497029444444445</v>
      </c>
      <c r="S35" s="13">
        <f t="shared" si="14"/>
        <v>0.93559729474698161</v>
      </c>
      <c r="T35" s="2">
        <v>0.01</v>
      </c>
      <c r="U35" s="14">
        <f t="shared" si="22"/>
        <v>9.3559729474698167E-3</v>
      </c>
      <c r="V35" s="13"/>
      <c r="W35" s="2"/>
      <c r="X35" s="14"/>
      <c r="Y35" s="2">
        <v>0.04</v>
      </c>
      <c r="Z35" s="2">
        <v>0.21</v>
      </c>
      <c r="AA35" s="2">
        <f t="shared" si="23"/>
        <v>8.3999999999999995E-3</v>
      </c>
      <c r="AB35" s="2">
        <v>1.4999999999999999E-2</v>
      </c>
      <c r="AC35" s="2">
        <v>0.28999999999999998</v>
      </c>
      <c r="AD35" s="2">
        <f t="shared" si="24"/>
        <v>4.3499999999999997E-3</v>
      </c>
      <c r="AE35" s="13"/>
      <c r="AF35" s="2"/>
      <c r="AG35" s="14"/>
      <c r="AH35" s="13"/>
      <c r="AI35" s="2"/>
      <c r="AJ35" s="14"/>
      <c r="AK35" s="1">
        <v>0.1</v>
      </c>
      <c r="AL35" s="2">
        <v>0.11</v>
      </c>
      <c r="AM35" s="2">
        <f t="shared" si="25"/>
        <v>1.1000000000000001E-2</v>
      </c>
      <c r="AN35" s="2">
        <v>1.4999999999999999E-2</v>
      </c>
      <c r="AO35" s="2">
        <v>0.38</v>
      </c>
      <c r="AP35" s="2">
        <f t="shared" si="26"/>
        <v>5.7000000000000002E-3</v>
      </c>
      <c r="AQ35" s="1">
        <f t="shared" si="27"/>
        <v>3.8805972947469812E-2</v>
      </c>
      <c r="AR35" s="7">
        <f t="shared" si="28"/>
        <v>111.51561111111111</v>
      </c>
      <c r="AS35" s="1">
        <f t="shared" si="29"/>
        <v>0.13</v>
      </c>
      <c r="AT35" s="1">
        <f t="shared" si="30"/>
        <v>1.9616666666666667</v>
      </c>
      <c r="AU35" s="1">
        <f t="shared" si="31"/>
        <v>7393.9687841448276</v>
      </c>
    </row>
    <row r="36" spans="1:48" x14ac:dyDescent="0.15">
      <c r="C36" s="6">
        <v>9</v>
      </c>
      <c r="D36" s="8">
        <v>18.369867590666701</v>
      </c>
      <c r="E36" s="9">
        <f t="shared" si="15"/>
        <v>24.004914172580602</v>
      </c>
      <c r="F36" s="6" t="s">
        <v>110</v>
      </c>
      <c r="G36" s="1">
        <v>10</v>
      </c>
      <c r="H36" s="7">
        <f t="shared" si="11"/>
        <v>18.369867590666701</v>
      </c>
      <c r="I36" s="7">
        <f t="shared" si="12"/>
        <v>291.51986759066665</v>
      </c>
      <c r="J36" s="7">
        <f t="shared" si="16"/>
        <v>0.16471316403663439</v>
      </c>
      <c r="K36" s="7">
        <f t="shared" si="17"/>
        <v>111.51561111111111</v>
      </c>
      <c r="L36" s="7">
        <f t="shared" si="18"/>
        <v>1.1151561111111112</v>
      </c>
      <c r="M36" s="1" t="s">
        <v>110</v>
      </c>
      <c r="O36" s="7">
        <f t="shared" si="19"/>
        <v>3.4340244307650569</v>
      </c>
      <c r="P36" s="7">
        <f t="shared" si="13"/>
        <v>0.56562902937041482</v>
      </c>
      <c r="Q36" s="12">
        <f t="shared" si="20"/>
        <v>7.3531773818153928E-2</v>
      </c>
      <c r="R36" s="7">
        <f t="shared" si="21"/>
        <v>0.14497029444444445</v>
      </c>
      <c r="S36" s="13">
        <f t="shared" si="14"/>
        <v>0.50721959350322487</v>
      </c>
      <c r="T36" s="2">
        <v>0.01</v>
      </c>
      <c r="U36" s="14">
        <f t="shared" si="22"/>
        <v>5.0721959350322485E-3</v>
      </c>
      <c r="V36" s="13"/>
      <c r="W36" s="2"/>
      <c r="X36" s="14"/>
      <c r="Y36" s="2">
        <v>0.02</v>
      </c>
      <c r="Z36" s="2">
        <v>0.21</v>
      </c>
      <c r="AA36" s="2">
        <f t="shared" si="23"/>
        <v>4.1999999999999997E-3</v>
      </c>
      <c r="AB36" s="2">
        <v>0.01</v>
      </c>
      <c r="AC36" s="2">
        <v>0.28999999999999998</v>
      </c>
      <c r="AD36" s="2">
        <f t="shared" si="24"/>
        <v>2.8999999999999998E-3</v>
      </c>
      <c r="AE36" s="13"/>
      <c r="AF36" s="2"/>
      <c r="AG36" s="14"/>
      <c r="AH36" s="13"/>
      <c r="AI36" s="2"/>
      <c r="AJ36" s="14"/>
      <c r="AK36" s="2">
        <v>0.1</v>
      </c>
      <c r="AL36" s="2">
        <v>0.11</v>
      </c>
      <c r="AM36" s="2">
        <f t="shared" si="25"/>
        <v>1.1000000000000001E-2</v>
      </c>
      <c r="AN36" s="2">
        <v>0.01</v>
      </c>
      <c r="AO36" s="2">
        <v>0.38</v>
      </c>
      <c r="AP36" s="2">
        <f t="shared" si="26"/>
        <v>3.8E-3</v>
      </c>
      <c r="AQ36" s="1">
        <f t="shared" si="27"/>
        <v>2.6972195935032247E-2</v>
      </c>
      <c r="AR36" s="7">
        <f t="shared" si="28"/>
        <v>111.51561111111111</v>
      </c>
      <c r="AS36" s="1">
        <f t="shared" si="29"/>
        <v>0.13</v>
      </c>
      <c r="AT36" s="1">
        <f t="shared" si="30"/>
        <v>1.9616666666666667</v>
      </c>
      <c r="AU36" s="1">
        <f t="shared" si="31"/>
        <v>5139.1979026896061</v>
      </c>
    </row>
    <row r="37" spans="1:48" x14ac:dyDescent="0.15">
      <c r="C37" s="6">
        <v>10</v>
      </c>
      <c r="D37" s="8">
        <v>10.0867692679677</v>
      </c>
      <c r="E37" s="9">
        <f t="shared" si="15"/>
        <v>18.369867590666701</v>
      </c>
      <c r="F37" s="6" t="s">
        <v>110</v>
      </c>
      <c r="G37" s="1">
        <v>11</v>
      </c>
      <c r="H37" s="7">
        <f t="shared" si="11"/>
        <v>10.0867692679677</v>
      </c>
      <c r="I37" s="7">
        <f t="shared" si="12"/>
        <v>283.2367692679677</v>
      </c>
      <c r="J37" s="7">
        <f t="shared" si="16"/>
        <v>6.2018887946822573E-2</v>
      </c>
      <c r="K37" s="7">
        <f t="shared" si="17"/>
        <v>111.51561111111111</v>
      </c>
      <c r="L37" s="7">
        <f t="shared" si="18"/>
        <v>1.1151561111111112</v>
      </c>
      <c r="M37" s="1" t="s">
        <v>112</v>
      </c>
      <c r="N37" s="7">
        <f>(O36-P36)*C22/100</f>
        <v>2.7249756313249098</v>
      </c>
      <c r="O37" s="7">
        <f t="shared" si="19"/>
        <v>1.2585758811808438</v>
      </c>
      <c r="P37" s="7">
        <f t="shared" si="13"/>
        <v>7.805547654752823E-2</v>
      </c>
      <c r="Q37" s="12">
        <f t="shared" si="20"/>
        <v>1.014721195117867E-2</v>
      </c>
      <c r="R37" s="7">
        <f t="shared" si="21"/>
        <v>0.14497029444444445</v>
      </c>
      <c r="S37" s="13">
        <f t="shared" si="14"/>
        <v>6.9995111688672798E-2</v>
      </c>
      <c r="T37" s="2">
        <v>0.01</v>
      </c>
      <c r="U37" s="14">
        <f t="shared" si="22"/>
        <v>6.9995111688672803E-4</v>
      </c>
      <c r="V37" s="13"/>
      <c r="W37" s="2"/>
      <c r="X37" s="14"/>
      <c r="Y37" s="2">
        <v>0.02</v>
      </c>
      <c r="Z37" s="2">
        <v>0.21</v>
      </c>
      <c r="AA37" s="2">
        <f t="shared" si="23"/>
        <v>4.1999999999999997E-3</v>
      </c>
      <c r="AB37" s="2">
        <v>0.01</v>
      </c>
      <c r="AC37" s="2">
        <v>0.28999999999999998</v>
      </c>
      <c r="AD37" s="2">
        <f t="shared" si="24"/>
        <v>2.8999999999999998E-3</v>
      </c>
      <c r="AE37" s="13"/>
      <c r="AF37" s="2"/>
      <c r="AG37" s="14"/>
      <c r="AH37" s="13"/>
      <c r="AI37" s="2"/>
      <c r="AJ37" s="14"/>
      <c r="AK37" s="1">
        <v>0.1</v>
      </c>
      <c r="AL37" s="2">
        <v>0.11</v>
      </c>
      <c r="AM37" s="2">
        <f t="shared" si="25"/>
        <v>1.1000000000000001E-2</v>
      </c>
      <c r="AN37" s="2">
        <v>0.01</v>
      </c>
      <c r="AO37" s="2">
        <v>0.38</v>
      </c>
      <c r="AP37" s="2">
        <f t="shared" si="26"/>
        <v>3.8E-3</v>
      </c>
      <c r="AQ37" s="1">
        <f t="shared" si="27"/>
        <v>2.2599951116886726E-2</v>
      </c>
      <c r="AR37" s="7">
        <f t="shared" si="28"/>
        <v>111.51561111111111</v>
      </c>
      <c r="AS37" s="1">
        <f t="shared" si="29"/>
        <v>0.13</v>
      </c>
      <c r="AT37" s="1">
        <f t="shared" si="30"/>
        <v>1.9616666666666667</v>
      </c>
      <c r="AU37" s="1">
        <f t="shared" si="31"/>
        <v>4306.1240419783053</v>
      </c>
    </row>
    <row r="38" spans="1:48" x14ac:dyDescent="0.15">
      <c r="C38" s="6">
        <v>11</v>
      </c>
      <c r="D38" s="8">
        <v>0.88189545386666601</v>
      </c>
      <c r="E38" s="9">
        <f t="shared" si="15"/>
        <v>10.0867692679677</v>
      </c>
      <c r="F38" s="6" t="s">
        <v>112</v>
      </c>
      <c r="G38" s="1">
        <v>12</v>
      </c>
      <c r="H38" s="7">
        <f t="shared" si="11"/>
        <v>0.88189545386666601</v>
      </c>
      <c r="I38" s="7">
        <f t="shared" si="12"/>
        <v>274.03189545386664</v>
      </c>
      <c r="J38" s="7">
        <f t="shared" si="16"/>
        <v>1.9544669312581357E-2</v>
      </c>
      <c r="K38" s="7">
        <f t="shared" si="17"/>
        <v>111.51561111111111</v>
      </c>
      <c r="L38" s="7">
        <f t="shared" si="18"/>
        <v>1.1151561111111112</v>
      </c>
      <c r="M38" s="1" t="s">
        <v>110</v>
      </c>
      <c r="O38" s="7">
        <f t="shared" si="19"/>
        <v>2.295676515744427</v>
      </c>
      <c r="P38" s="7">
        <f t="shared" si="13"/>
        <v>4.4868238348883795E-2</v>
      </c>
      <c r="Q38" s="12">
        <f t="shared" si="20"/>
        <v>5.8328709853548936E-3</v>
      </c>
      <c r="R38" s="7">
        <f t="shared" si="21"/>
        <v>0.14497029444444445</v>
      </c>
      <c r="S38" s="13">
        <f t="shared" si="14"/>
        <v>4.0234939217773109E-2</v>
      </c>
      <c r="T38" s="2">
        <v>0.01</v>
      </c>
      <c r="U38" s="14">
        <f t="shared" si="22"/>
        <v>4.0234939217773108E-4</v>
      </c>
      <c r="V38" s="13"/>
      <c r="W38" s="2"/>
      <c r="X38" s="14"/>
      <c r="Y38" s="2">
        <v>0.02</v>
      </c>
      <c r="Z38" s="2">
        <v>0.21</v>
      </c>
      <c r="AA38" s="2">
        <f t="shared" si="23"/>
        <v>4.1999999999999997E-3</v>
      </c>
      <c r="AB38" s="2">
        <v>0.01</v>
      </c>
      <c r="AC38" s="2">
        <v>0.28999999999999998</v>
      </c>
      <c r="AD38" s="2">
        <f t="shared" si="24"/>
        <v>2.8999999999999998E-3</v>
      </c>
      <c r="AE38" s="13"/>
      <c r="AF38" s="2"/>
      <c r="AG38" s="14"/>
      <c r="AH38" s="13"/>
      <c r="AI38" s="2"/>
      <c r="AJ38" s="14"/>
      <c r="AK38" s="2">
        <v>0.1</v>
      </c>
      <c r="AL38" s="2">
        <v>0.11</v>
      </c>
      <c r="AM38" s="2">
        <f t="shared" si="25"/>
        <v>1.1000000000000001E-2</v>
      </c>
      <c r="AN38" s="2">
        <v>0.01</v>
      </c>
      <c r="AO38" s="2">
        <v>0.38</v>
      </c>
      <c r="AP38" s="2">
        <f t="shared" si="26"/>
        <v>3.8E-3</v>
      </c>
      <c r="AQ38" s="1">
        <f t="shared" si="27"/>
        <v>2.230234939217773E-2</v>
      </c>
      <c r="AR38" s="7">
        <f t="shared" si="28"/>
        <v>111.51561111111111</v>
      </c>
      <c r="AS38" s="1">
        <f t="shared" si="29"/>
        <v>0.13</v>
      </c>
      <c r="AT38" s="1">
        <f t="shared" si="30"/>
        <v>1.9616666666666667</v>
      </c>
      <c r="AU38" s="1">
        <f t="shared" si="31"/>
        <v>4249.4199396076565</v>
      </c>
      <c r="AV38" s="1">
        <f>SUM(AU27:AU38)</f>
        <v>64754.814325614199</v>
      </c>
    </row>
    <row r="39" spans="1:48" x14ac:dyDescent="0.15">
      <c r="C39" s="6">
        <v>12</v>
      </c>
      <c r="D39" s="8">
        <v>-3.0795582971290298</v>
      </c>
      <c r="E39" s="9">
        <f t="shared" si="15"/>
        <v>0.88189545386666601</v>
      </c>
      <c r="F39" s="6" t="s">
        <v>110</v>
      </c>
    </row>
    <row r="40" spans="1:48" x14ac:dyDescent="0.15">
      <c r="S40" s="30" t="s">
        <v>80</v>
      </c>
      <c r="T40" s="30"/>
      <c r="U40" s="30"/>
      <c r="V40" s="30" t="s">
        <v>81</v>
      </c>
      <c r="W40" s="30"/>
      <c r="X40" s="30"/>
      <c r="Y40" s="30" t="s">
        <v>82</v>
      </c>
      <c r="Z40" s="30"/>
      <c r="AA40" s="30"/>
      <c r="AB40" s="30" t="s">
        <v>83</v>
      </c>
      <c r="AC40" s="30"/>
      <c r="AD40" s="30"/>
      <c r="AE40" s="30" t="s">
        <v>84</v>
      </c>
      <c r="AF40" s="30"/>
      <c r="AG40" s="30"/>
      <c r="AH40" s="30" t="s">
        <v>85</v>
      </c>
      <c r="AI40" s="30"/>
      <c r="AJ40" s="30"/>
      <c r="AK40" s="31" t="s">
        <v>86</v>
      </c>
      <c r="AL40" s="32"/>
      <c r="AM40" s="33"/>
      <c r="AN40" s="30" t="s">
        <v>87</v>
      </c>
      <c r="AO40" s="30"/>
      <c r="AP40" s="30"/>
    </row>
    <row r="41" spans="1:48" x14ac:dyDescent="0.15">
      <c r="A41" s="34" t="s">
        <v>45</v>
      </c>
      <c r="B41" s="34"/>
      <c r="C41" s="6" t="s">
        <v>88</v>
      </c>
      <c r="D41" s="6" t="s">
        <v>89</v>
      </c>
      <c r="E41" s="6" t="s">
        <v>90</v>
      </c>
      <c r="F41" s="6" t="s">
        <v>91</v>
      </c>
      <c r="G41" s="1" t="s">
        <v>88</v>
      </c>
      <c r="H41" s="1" t="s">
        <v>90</v>
      </c>
      <c r="I41" s="1" t="s">
        <v>92</v>
      </c>
      <c r="J41" s="1" t="s">
        <v>93</v>
      </c>
      <c r="K41" s="10" t="s">
        <v>94</v>
      </c>
      <c r="L41" s="10" t="s">
        <v>95</v>
      </c>
      <c r="M41" s="1" t="s">
        <v>96</v>
      </c>
      <c r="N41" s="10" t="s">
        <v>97</v>
      </c>
      <c r="O41" s="1" t="s">
        <v>98</v>
      </c>
      <c r="P41" s="1" t="s">
        <v>99</v>
      </c>
      <c r="Q41" s="10" t="s">
        <v>100</v>
      </c>
      <c r="R41" s="10" t="s">
        <v>101</v>
      </c>
      <c r="S41" s="2" t="s">
        <v>102</v>
      </c>
      <c r="T41" s="2" t="s">
        <v>103</v>
      </c>
      <c r="U41" s="2"/>
      <c r="V41" s="2" t="s">
        <v>102</v>
      </c>
      <c r="W41" s="2" t="s">
        <v>103</v>
      </c>
      <c r="X41" s="2"/>
      <c r="Y41" s="2" t="s">
        <v>102</v>
      </c>
      <c r="Z41" s="2" t="s">
        <v>103</v>
      </c>
      <c r="AA41" s="2"/>
      <c r="AB41" s="2" t="s">
        <v>102</v>
      </c>
      <c r="AC41" s="2" t="s">
        <v>103</v>
      </c>
      <c r="AD41" s="2"/>
      <c r="AE41" s="2" t="s">
        <v>102</v>
      </c>
      <c r="AF41" s="2" t="s">
        <v>103</v>
      </c>
      <c r="AG41" s="2"/>
      <c r="AH41" s="2" t="s">
        <v>102</v>
      </c>
      <c r="AI41" s="2" t="s">
        <v>103</v>
      </c>
      <c r="AJ41" s="2"/>
      <c r="AK41" s="2" t="s">
        <v>102</v>
      </c>
      <c r="AL41" s="2" t="s">
        <v>103</v>
      </c>
      <c r="AM41" s="2"/>
      <c r="AN41" s="16" t="s">
        <v>102</v>
      </c>
      <c r="AO41" s="16" t="s">
        <v>103</v>
      </c>
      <c r="AP41" s="16"/>
      <c r="AQ41" s="1" t="s">
        <v>104</v>
      </c>
      <c r="AR41" s="1" t="s">
        <v>105</v>
      </c>
      <c r="AS41" s="1" t="s">
        <v>73</v>
      </c>
      <c r="AT41" s="1" t="s">
        <v>106</v>
      </c>
      <c r="AU41" s="1" t="s">
        <v>107</v>
      </c>
    </row>
    <row r="42" spans="1:48" x14ac:dyDescent="0.15">
      <c r="A42" s="1" t="s">
        <v>108</v>
      </c>
      <c r="B42" s="1">
        <f>G5</f>
        <v>92.509250000000009</v>
      </c>
      <c r="C42" s="6" t="s">
        <v>109</v>
      </c>
      <c r="D42" s="6">
        <v>-5</v>
      </c>
      <c r="E42" s="6"/>
      <c r="F42" s="6"/>
      <c r="G42" s="1">
        <v>1</v>
      </c>
      <c r="H42" s="7">
        <f t="shared" ref="H42:H53" si="32">E43</f>
        <v>-5</v>
      </c>
      <c r="I42" s="7">
        <f t="shared" ref="I42:I53" si="33">H42+273.15</f>
        <v>268.14999999999998</v>
      </c>
      <c r="J42" s="7">
        <f t="shared" ref="J42:J53" si="34">EXP(($C$16*(I42-$C$14))/($C$17*I42*$C$14))</f>
        <v>8.9648717348658306E-3</v>
      </c>
      <c r="K42" s="7">
        <f>$B$42/12</f>
        <v>7.7091041666666671</v>
      </c>
      <c r="L42" s="7">
        <f>K42*$B$43/100</f>
        <v>7.7091041666666665E-2</v>
      </c>
      <c r="M42" s="1" t="s">
        <v>110</v>
      </c>
      <c r="O42" s="7">
        <f>L42</f>
        <v>7.7091041666666665E-2</v>
      </c>
      <c r="P42" s="7">
        <f t="shared" ref="P42:P53" si="35">O42*J42</f>
        <v>6.9111130044886403E-4</v>
      </c>
      <c r="Q42" s="12">
        <f>P42*$B$44</f>
        <v>8.9844469058352329E-5</v>
      </c>
      <c r="R42" s="7">
        <f>L42*$B$44</f>
        <v>1.0021835416666666E-2</v>
      </c>
      <c r="S42" s="13">
        <f t="shared" ref="S42:S53" si="36">Q42/R42</f>
        <v>8.9648717348658306E-3</v>
      </c>
      <c r="T42" s="2">
        <v>0.01</v>
      </c>
      <c r="U42" s="14">
        <f t="shared" ref="U42:U53" si="37">S42*T42</f>
        <v>8.9648717348658305E-5</v>
      </c>
      <c r="V42" s="13"/>
      <c r="W42" s="2"/>
      <c r="X42" s="14"/>
      <c r="Y42" s="2">
        <v>0.02</v>
      </c>
      <c r="Z42" s="2">
        <v>0.49</v>
      </c>
      <c r="AA42" s="2">
        <f t="shared" ref="AA42:AA53" si="38">Y42*Z42</f>
        <v>9.7999999999999997E-3</v>
      </c>
      <c r="AB42" s="2"/>
      <c r="AC42" s="2"/>
      <c r="AD42" s="2"/>
      <c r="AE42" s="13"/>
      <c r="AF42" s="2"/>
      <c r="AG42" s="14"/>
      <c r="AH42" s="13"/>
      <c r="AI42" s="2"/>
      <c r="AJ42" s="14"/>
      <c r="AL42" s="2"/>
      <c r="AM42" s="2"/>
      <c r="AN42" s="2">
        <v>0.01</v>
      </c>
      <c r="AO42" s="2">
        <v>0.5</v>
      </c>
      <c r="AP42" s="2">
        <f t="shared" ref="AP42:AP53" si="39">AO42*AN42</f>
        <v>5.0000000000000001E-3</v>
      </c>
      <c r="AQ42" s="1">
        <f>(AP42+AM42+AD42+AA42+U42+X42+AG42+AJ42)</f>
        <v>1.488964871734866E-2</v>
      </c>
      <c r="AR42" s="7">
        <f>$B$42/12</f>
        <v>7.7091041666666671</v>
      </c>
      <c r="AS42" s="1">
        <f>$B$44</f>
        <v>0.13</v>
      </c>
      <c r="AT42" s="1">
        <f t="shared" ref="AT42:AT53" si="40">$E$5/12</f>
        <v>8.2502191780821921</v>
      </c>
      <c r="AU42" s="1">
        <f t="shared" ref="AU42:AU53" si="41">AT42*10000*AS42*0.67*AR42*AQ42</f>
        <v>824.84435604950465</v>
      </c>
    </row>
    <row r="43" spans="1:48" x14ac:dyDescent="0.15">
      <c r="A43" s="1" t="s">
        <v>111</v>
      </c>
      <c r="B43" s="1">
        <v>1</v>
      </c>
      <c r="C43" s="6">
        <v>1</v>
      </c>
      <c r="D43" s="8">
        <v>-8.26894654770968</v>
      </c>
      <c r="E43" s="9">
        <f t="shared" ref="E43:E54" si="42">D42</f>
        <v>-5</v>
      </c>
      <c r="F43" s="6" t="s">
        <v>110</v>
      </c>
      <c r="G43" s="1">
        <v>2</v>
      </c>
      <c r="H43" s="7">
        <f t="shared" si="32"/>
        <v>-8.26894654770968</v>
      </c>
      <c r="I43" s="7">
        <f t="shared" si="33"/>
        <v>264.8810534522903</v>
      </c>
      <c r="J43" s="7">
        <f t="shared" si="34"/>
        <v>5.7270079499482209E-3</v>
      </c>
      <c r="K43" s="7">
        <f t="shared" ref="K43:K53" si="43">$B$42/12</f>
        <v>7.7091041666666671</v>
      </c>
      <c r="L43" s="7">
        <f t="shared" ref="L43:L53" si="44">K43*$B$43/100</f>
        <v>7.7091041666666665E-2</v>
      </c>
      <c r="M43" s="1" t="s">
        <v>110</v>
      </c>
      <c r="O43" s="7">
        <f t="shared" ref="O43:O53" si="45">L43+O42-P42-N43</f>
        <v>0.15349097203288448</v>
      </c>
      <c r="P43" s="7">
        <f t="shared" si="35"/>
        <v>8.7904401707760945E-4</v>
      </c>
      <c r="Q43" s="12">
        <f t="shared" ref="Q43:Q53" si="46">P43*$B$44</f>
        <v>1.1427572222008923E-4</v>
      </c>
      <c r="R43" s="7">
        <f t="shared" ref="R43:R53" si="47">L43*$B$44</f>
        <v>1.0021835416666666E-2</v>
      </c>
      <c r="S43" s="13">
        <f t="shared" si="36"/>
        <v>1.1402674008200601E-2</v>
      </c>
      <c r="T43" s="2">
        <v>0.01</v>
      </c>
      <c r="U43" s="14">
        <f t="shared" si="37"/>
        <v>1.1402674008200602E-4</v>
      </c>
      <c r="V43" s="13"/>
      <c r="W43" s="2"/>
      <c r="X43" s="14"/>
      <c r="Y43" s="2">
        <v>0.02</v>
      </c>
      <c r="Z43" s="2">
        <v>0.49</v>
      </c>
      <c r="AA43" s="2">
        <f t="shared" si="38"/>
        <v>9.7999999999999997E-3</v>
      </c>
      <c r="AB43" s="2"/>
      <c r="AC43" s="2"/>
      <c r="AD43" s="2"/>
      <c r="AE43" s="13"/>
      <c r="AF43" s="2"/>
      <c r="AG43" s="14"/>
      <c r="AH43" s="13"/>
      <c r="AI43" s="2"/>
      <c r="AJ43" s="14"/>
      <c r="AK43" s="2"/>
      <c r="AL43" s="2"/>
      <c r="AM43" s="2"/>
      <c r="AN43" s="2">
        <v>0.01</v>
      </c>
      <c r="AO43" s="2">
        <v>0.5</v>
      </c>
      <c r="AP43" s="2">
        <f t="shared" si="39"/>
        <v>5.0000000000000001E-3</v>
      </c>
      <c r="AQ43" s="1">
        <f t="shared" ref="AQ43:AQ53" si="48">(AP43+AM43+AD43+AA43+U43+X43+AG43+AJ43)</f>
        <v>1.4914026740082006E-2</v>
      </c>
      <c r="AR43" s="7">
        <f t="shared" ref="AR43:AR53" si="49">$B$42/12</f>
        <v>7.7091041666666671</v>
      </c>
      <c r="AS43" s="1">
        <f t="shared" ref="AS43:AS53" si="50">$B$44</f>
        <v>0.13</v>
      </c>
      <c r="AT43" s="1">
        <f t="shared" si="40"/>
        <v>8.2502191780821921</v>
      </c>
      <c r="AU43" s="1">
        <f t="shared" si="41"/>
        <v>826.19482944514755</v>
      </c>
    </row>
    <row r="44" spans="1:48" x14ac:dyDescent="0.15">
      <c r="A44" s="1" t="s">
        <v>73</v>
      </c>
      <c r="B44" s="1">
        <v>0.13</v>
      </c>
      <c r="C44" s="6">
        <v>2</v>
      </c>
      <c r="D44" s="8">
        <v>-2.5979663042413801</v>
      </c>
      <c r="E44" s="9">
        <f t="shared" si="42"/>
        <v>-8.26894654770968</v>
      </c>
      <c r="F44" s="6" t="s">
        <v>110</v>
      </c>
      <c r="G44" s="1">
        <v>3</v>
      </c>
      <c r="H44" s="7">
        <f t="shared" si="32"/>
        <v>-2.5979663042413801</v>
      </c>
      <c r="I44" s="7">
        <f t="shared" si="33"/>
        <v>270.55203369575861</v>
      </c>
      <c r="J44" s="7">
        <f t="shared" si="34"/>
        <v>1.2375174847205529E-2</v>
      </c>
      <c r="K44" s="7">
        <f t="shared" si="43"/>
        <v>7.7091041666666671</v>
      </c>
      <c r="L44" s="7">
        <f t="shared" si="44"/>
        <v>7.7091041666666665E-2</v>
      </c>
      <c r="M44" s="1" t="s">
        <v>110</v>
      </c>
      <c r="O44" s="7">
        <f t="shared" si="45"/>
        <v>0.22970296968247353</v>
      </c>
      <c r="P44" s="7">
        <f t="shared" si="35"/>
        <v>2.8426144127429607E-3</v>
      </c>
      <c r="Q44" s="12">
        <f t="shared" si="46"/>
        <v>3.695398736565849E-4</v>
      </c>
      <c r="R44" s="7">
        <f t="shared" si="47"/>
        <v>1.0021835416666666E-2</v>
      </c>
      <c r="S44" s="13">
        <f t="shared" si="36"/>
        <v>3.6873472601837688E-2</v>
      </c>
      <c r="T44" s="2">
        <v>0.01</v>
      </c>
      <c r="U44" s="14">
        <f t="shared" si="37"/>
        <v>3.6873472601837688E-4</v>
      </c>
      <c r="V44" s="13"/>
      <c r="W44" s="2"/>
      <c r="X44" s="14"/>
      <c r="Y44" s="2">
        <v>0.02</v>
      </c>
      <c r="Z44" s="2">
        <v>0.49</v>
      </c>
      <c r="AA44" s="2">
        <f t="shared" si="38"/>
        <v>9.7999999999999997E-3</v>
      </c>
      <c r="AB44" s="2"/>
      <c r="AC44" s="2"/>
      <c r="AD44" s="2"/>
      <c r="AE44" s="13"/>
      <c r="AF44" s="2"/>
      <c r="AG44" s="14"/>
      <c r="AH44" s="13"/>
      <c r="AI44" s="2"/>
      <c r="AJ44" s="14"/>
      <c r="AL44" s="2"/>
      <c r="AM44" s="2"/>
      <c r="AN44" s="2">
        <v>0.01</v>
      </c>
      <c r="AO44" s="2">
        <v>0.5</v>
      </c>
      <c r="AP44" s="2">
        <f t="shared" si="39"/>
        <v>5.0000000000000001E-3</v>
      </c>
      <c r="AQ44" s="1">
        <f t="shared" si="48"/>
        <v>1.5168734726018377E-2</v>
      </c>
      <c r="AR44" s="7">
        <f t="shared" si="49"/>
        <v>7.7091041666666671</v>
      </c>
      <c r="AS44" s="1">
        <f t="shared" si="50"/>
        <v>0.13</v>
      </c>
      <c r="AT44" s="1">
        <f t="shared" si="40"/>
        <v>8.2502191780821921</v>
      </c>
      <c r="AU44" s="1">
        <f t="shared" si="41"/>
        <v>840.30493026945783</v>
      </c>
    </row>
    <row r="45" spans="1:48" x14ac:dyDescent="0.15">
      <c r="C45" s="6">
        <v>3</v>
      </c>
      <c r="D45" s="8">
        <v>5.8619696611612904</v>
      </c>
      <c r="E45" s="9">
        <f t="shared" si="42"/>
        <v>-2.5979663042413801</v>
      </c>
      <c r="F45" s="6" t="s">
        <v>110</v>
      </c>
      <c r="G45" s="1">
        <v>4</v>
      </c>
      <c r="H45" s="7">
        <f t="shared" si="32"/>
        <v>5.8619696611612904</v>
      </c>
      <c r="I45" s="7">
        <f t="shared" si="33"/>
        <v>279.01196966116129</v>
      </c>
      <c r="J45" s="7">
        <f t="shared" si="34"/>
        <v>3.6851805434848679E-2</v>
      </c>
      <c r="K45" s="7">
        <f t="shared" si="43"/>
        <v>7.7091041666666671</v>
      </c>
      <c r="L45" s="7">
        <f t="shared" si="44"/>
        <v>7.7091041666666665E-2</v>
      </c>
      <c r="M45" s="1" t="s">
        <v>110</v>
      </c>
      <c r="O45" s="7">
        <f t="shared" si="45"/>
        <v>0.30395139693639722</v>
      </c>
      <c r="P45" s="7">
        <f t="shared" si="35"/>
        <v>1.1201157741550571E-2</v>
      </c>
      <c r="Q45" s="12">
        <f t="shared" si="46"/>
        <v>1.4561505064015743E-3</v>
      </c>
      <c r="R45" s="7">
        <f t="shared" si="47"/>
        <v>1.0021835416666666E-2</v>
      </c>
      <c r="S45" s="13">
        <f t="shared" si="36"/>
        <v>0.14529778686845571</v>
      </c>
      <c r="T45" s="2">
        <v>0.01</v>
      </c>
      <c r="U45" s="14">
        <f t="shared" si="37"/>
        <v>1.4529778686845571E-3</v>
      </c>
      <c r="V45" s="13"/>
      <c r="W45" s="2"/>
      <c r="X45" s="14"/>
      <c r="Y45" s="2">
        <v>0.02</v>
      </c>
      <c r="Z45" s="2">
        <v>0.49</v>
      </c>
      <c r="AA45" s="2">
        <f t="shared" si="38"/>
        <v>9.7999999999999997E-3</v>
      </c>
      <c r="AB45" s="2"/>
      <c r="AC45" s="2"/>
      <c r="AD45" s="2"/>
      <c r="AE45" s="13"/>
      <c r="AF45" s="2"/>
      <c r="AG45" s="14"/>
      <c r="AH45" s="13"/>
      <c r="AI45" s="2"/>
      <c r="AJ45" s="14"/>
      <c r="AK45" s="2"/>
      <c r="AL45" s="2"/>
      <c r="AM45" s="2"/>
      <c r="AN45" s="2">
        <v>0.01</v>
      </c>
      <c r="AO45" s="2">
        <v>0.5</v>
      </c>
      <c r="AP45" s="2">
        <f t="shared" si="39"/>
        <v>5.0000000000000001E-3</v>
      </c>
      <c r="AQ45" s="1">
        <f t="shared" si="48"/>
        <v>1.6252977868684557E-2</v>
      </c>
      <c r="AR45" s="7">
        <f t="shared" si="49"/>
        <v>7.7091041666666671</v>
      </c>
      <c r="AS45" s="1">
        <f t="shared" si="50"/>
        <v>0.13</v>
      </c>
      <c r="AT45" s="1">
        <f t="shared" si="40"/>
        <v>8.2502191780821921</v>
      </c>
      <c r="AU45" s="1">
        <f t="shared" si="41"/>
        <v>900.36892867470874</v>
      </c>
    </row>
    <row r="46" spans="1:48" x14ac:dyDescent="0.15">
      <c r="C46" s="6">
        <v>4</v>
      </c>
      <c r="D46" s="8">
        <v>13.313117230433299</v>
      </c>
      <c r="E46" s="9">
        <f t="shared" si="42"/>
        <v>5.8619696611612904</v>
      </c>
      <c r="F46" s="6" t="s">
        <v>110</v>
      </c>
      <c r="G46" s="1">
        <v>5</v>
      </c>
      <c r="H46" s="7">
        <f t="shared" si="32"/>
        <v>13.313117230433299</v>
      </c>
      <c r="I46" s="7">
        <f t="shared" si="33"/>
        <v>286.46311723043328</v>
      </c>
      <c r="J46" s="7">
        <f t="shared" si="34"/>
        <v>9.1342406727660322E-2</v>
      </c>
      <c r="K46" s="7">
        <f t="shared" si="43"/>
        <v>7.7091041666666671</v>
      </c>
      <c r="L46" s="7">
        <f t="shared" si="44"/>
        <v>7.7091041666666665E-2</v>
      </c>
      <c r="M46" s="1" t="s">
        <v>112</v>
      </c>
      <c r="N46" s="7">
        <f>(O45-P45)*$C$22/100</f>
        <v>0.27811272723510433</v>
      </c>
      <c r="O46" s="7">
        <f t="shared" si="45"/>
        <v>9.1728553626408971E-2</v>
      </c>
      <c r="P46" s="7">
        <f t="shared" si="35"/>
        <v>8.3787068538834497E-3</v>
      </c>
      <c r="Q46" s="12">
        <f t="shared" si="46"/>
        <v>1.0892318910048484E-3</v>
      </c>
      <c r="R46" s="7">
        <f t="shared" si="47"/>
        <v>1.0021835416666666E-2</v>
      </c>
      <c r="S46" s="13">
        <f t="shared" si="36"/>
        <v>0.1086858689769957</v>
      </c>
      <c r="T46" s="2">
        <v>0.01</v>
      </c>
      <c r="U46" s="14">
        <f t="shared" si="37"/>
        <v>1.0868586897699571E-3</v>
      </c>
      <c r="V46" s="13"/>
      <c r="W46" s="2"/>
      <c r="X46" s="14"/>
      <c r="Y46" s="2">
        <v>0.04</v>
      </c>
      <c r="Z46" s="2">
        <v>0.49</v>
      </c>
      <c r="AA46" s="2">
        <f t="shared" si="38"/>
        <v>1.9599999999999999E-2</v>
      </c>
      <c r="AB46" s="2"/>
      <c r="AC46" s="2"/>
      <c r="AD46" s="2"/>
      <c r="AE46" s="13"/>
      <c r="AF46" s="2"/>
      <c r="AG46" s="14"/>
      <c r="AH46" s="13"/>
      <c r="AI46" s="2"/>
      <c r="AJ46" s="14"/>
      <c r="AL46" s="2"/>
      <c r="AM46" s="2"/>
      <c r="AN46" s="2">
        <v>1.4999999999999999E-2</v>
      </c>
      <c r="AO46" s="2">
        <v>0.5</v>
      </c>
      <c r="AP46" s="2">
        <f t="shared" si="39"/>
        <v>7.4999999999999997E-3</v>
      </c>
      <c r="AQ46" s="1">
        <f t="shared" si="48"/>
        <v>2.8186858689769955E-2</v>
      </c>
      <c r="AR46" s="7">
        <f t="shared" si="49"/>
        <v>7.7091041666666671</v>
      </c>
      <c r="AS46" s="1">
        <f t="shared" si="50"/>
        <v>0.13</v>
      </c>
      <c r="AT46" s="1">
        <f t="shared" si="40"/>
        <v>8.2502191780821921</v>
      </c>
      <c r="AU46" s="1">
        <f t="shared" si="41"/>
        <v>1561.4721170642686</v>
      </c>
    </row>
    <row r="47" spans="1:48" x14ac:dyDescent="0.15">
      <c r="C47" s="6">
        <v>5</v>
      </c>
      <c r="D47" s="8">
        <v>18.1142507493871</v>
      </c>
      <c r="E47" s="9">
        <f t="shared" si="42"/>
        <v>13.313117230433299</v>
      </c>
      <c r="F47" s="6" t="s">
        <v>112</v>
      </c>
      <c r="G47" s="1">
        <v>6</v>
      </c>
      <c r="H47" s="7">
        <f t="shared" si="32"/>
        <v>18.1142507493871</v>
      </c>
      <c r="I47" s="7">
        <f t="shared" si="33"/>
        <v>291.26425074938709</v>
      </c>
      <c r="J47" s="7">
        <f t="shared" si="34"/>
        <v>0.15995511778152099</v>
      </c>
      <c r="K47" s="7">
        <f t="shared" si="43"/>
        <v>7.7091041666666671</v>
      </c>
      <c r="L47" s="7">
        <f t="shared" si="44"/>
        <v>7.7091041666666665E-2</v>
      </c>
      <c r="M47" s="1" t="s">
        <v>110</v>
      </c>
      <c r="O47" s="7">
        <f t="shared" si="45"/>
        <v>0.16044088843919219</v>
      </c>
      <c r="P47" s="7">
        <f t="shared" si="35"/>
        <v>2.5663341207262855E-2</v>
      </c>
      <c r="Q47" s="12">
        <f t="shared" si="46"/>
        <v>3.3362343569441713E-3</v>
      </c>
      <c r="R47" s="7">
        <f t="shared" si="47"/>
        <v>1.0021835416666666E-2</v>
      </c>
      <c r="S47" s="13">
        <f t="shared" si="36"/>
        <v>0.33289654222378223</v>
      </c>
      <c r="T47" s="2">
        <v>0.01</v>
      </c>
      <c r="U47" s="14">
        <f t="shared" si="37"/>
        <v>3.3289654222378225E-3</v>
      </c>
      <c r="V47" s="13"/>
      <c r="W47" s="2"/>
      <c r="X47" s="14"/>
      <c r="Y47" s="2">
        <v>0.04</v>
      </c>
      <c r="Z47" s="2">
        <v>0.49</v>
      </c>
      <c r="AA47" s="2">
        <f t="shared" si="38"/>
        <v>1.9599999999999999E-2</v>
      </c>
      <c r="AB47" s="2"/>
      <c r="AC47" s="2"/>
      <c r="AD47" s="2"/>
      <c r="AE47" s="13"/>
      <c r="AF47" s="2"/>
      <c r="AG47" s="14"/>
      <c r="AH47" s="13"/>
      <c r="AI47" s="2"/>
      <c r="AJ47" s="14"/>
      <c r="AK47" s="2"/>
      <c r="AL47" s="2"/>
      <c r="AM47" s="2"/>
      <c r="AN47" s="2">
        <v>1.4999999999999999E-2</v>
      </c>
      <c r="AO47" s="2">
        <v>0.5</v>
      </c>
      <c r="AP47" s="2">
        <f t="shared" si="39"/>
        <v>7.4999999999999997E-3</v>
      </c>
      <c r="AQ47" s="1">
        <f t="shared" si="48"/>
        <v>3.0428965422237823E-2</v>
      </c>
      <c r="AR47" s="7">
        <f t="shared" si="49"/>
        <v>7.7091041666666671</v>
      </c>
      <c r="AS47" s="1">
        <f t="shared" si="50"/>
        <v>0.13</v>
      </c>
      <c r="AT47" s="1">
        <f t="shared" si="40"/>
        <v>8.2502191780821921</v>
      </c>
      <c r="AU47" s="1">
        <f t="shared" si="41"/>
        <v>1685.6784780767955</v>
      </c>
    </row>
    <row r="48" spans="1:48" x14ac:dyDescent="0.15">
      <c r="C48" s="6">
        <v>6</v>
      </c>
      <c r="D48" s="8">
        <v>22.7104640336667</v>
      </c>
      <c r="E48" s="9">
        <f t="shared" si="42"/>
        <v>18.1142507493871</v>
      </c>
      <c r="F48" s="6" t="s">
        <v>110</v>
      </c>
      <c r="G48" s="1">
        <v>7</v>
      </c>
      <c r="H48" s="7">
        <f t="shared" si="32"/>
        <v>22.7104640336667</v>
      </c>
      <c r="I48" s="7">
        <f t="shared" si="33"/>
        <v>295.86046403366669</v>
      </c>
      <c r="J48" s="7">
        <f t="shared" si="34"/>
        <v>0.26886821708980357</v>
      </c>
      <c r="K48" s="7">
        <f t="shared" si="43"/>
        <v>7.7091041666666671</v>
      </c>
      <c r="L48" s="7">
        <f t="shared" si="44"/>
        <v>7.7091041666666665E-2</v>
      </c>
      <c r="M48" s="1" t="s">
        <v>110</v>
      </c>
      <c r="O48" s="7">
        <f t="shared" si="45"/>
        <v>0.211868588898596</v>
      </c>
      <c r="P48" s="7">
        <f t="shared" si="35"/>
        <v>5.696472975449806E-2</v>
      </c>
      <c r="Q48" s="12">
        <f t="shared" si="46"/>
        <v>7.4054148680847481E-3</v>
      </c>
      <c r="R48" s="7">
        <f t="shared" si="47"/>
        <v>1.0021835416666666E-2</v>
      </c>
      <c r="S48" s="13">
        <f t="shared" si="36"/>
        <v>0.73892800671714098</v>
      </c>
      <c r="T48" s="2">
        <v>0.01</v>
      </c>
      <c r="U48" s="14">
        <f t="shared" si="37"/>
        <v>7.3892800671714097E-3</v>
      </c>
      <c r="V48" s="13"/>
      <c r="W48" s="2"/>
      <c r="X48" s="14"/>
      <c r="Y48" s="2">
        <v>0.04</v>
      </c>
      <c r="Z48" s="2">
        <v>0.49</v>
      </c>
      <c r="AA48" s="2">
        <f t="shared" si="38"/>
        <v>1.9599999999999999E-2</v>
      </c>
      <c r="AB48" s="2"/>
      <c r="AC48" s="2"/>
      <c r="AD48" s="2"/>
      <c r="AE48" s="13"/>
      <c r="AF48" s="2"/>
      <c r="AG48" s="14"/>
      <c r="AH48" s="13"/>
      <c r="AI48" s="2"/>
      <c r="AJ48" s="14"/>
      <c r="AL48" s="2"/>
      <c r="AM48" s="2"/>
      <c r="AN48" s="2">
        <v>1.4999999999999999E-2</v>
      </c>
      <c r="AO48" s="2">
        <v>0.5</v>
      </c>
      <c r="AP48" s="2">
        <f t="shared" si="39"/>
        <v>7.4999999999999997E-3</v>
      </c>
      <c r="AQ48" s="1">
        <f t="shared" si="48"/>
        <v>3.4489280067171411E-2</v>
      </c>
      <c r="AR48" s="7">
        <f t="shared" si="49"/>
        <v>7.7091041666666671</v>
      </c>
      <c r="AS48" s="1">
        <f t="shared" si="50"/>
        <v>0.13</v>
      </c>
      <c r="AT48" s="1">
        <f t="shared" si="40"/>
        <v>8.2502191780821921</v>
      </c>
      <c r="AU48" s="1">
        <f t="shared" si="41"/>
        <v>1910.6084063938006</v>
      </c>
    </row>
    <row r="49" spans="1:48" x14ac:dyDescent="0.15">
      <c r="C49" s="6">
        <v>7</v>
      </c>
      <c r="D49" s="8">
        <v>24.575369398064499</v>
      </c>
      <c r="E49" s="9">
        <f t="shared" si="42"/>
        <v>22.7104640336667</v>
      </c>
      <c r="F49" s="6" t="s">
        <v>110</v>
      </c>
      <c r="G49" s="1">
        <v>8</v>
      </c>
      <c r="H49" s="7">
        <f t="shared" si="32"/>
        <v>24.575369398064499</v>
      </c>
      <c r="I49" s="7">
        <f t="shared" si="33"/>
        <v>297.72536939806446</v>
      </c>
      <c r="J49" s="7">
        <f t="shared" si="34"/>
        <v>0.33042011711531138</v>
      </c>
      <c r="K49" s="7">
        <f t="shared" si="43"/>
        <v>7.7091041666666671</v>
      </c>
      <c r="L49" s="7">
        <f t="shared" si="44"/>
        <v>7.7091041666666665E-2</v>
      </c>
      <c r="M49" s="1" t="s">
        <v>110</v>
      </c>
      <c r="O49" s="7">
        <f t="shared" si="45"/>
        <v>0.23199490081076457</v>
      </c>
      <c r="P49" s="7">
        <f t="shared" si="35"/>
        <v>7.6655782296047872E-2</v>
      </c>
      <c r="Q49" s="12">
        <f t="shared" si="46"/>
        <v>9.9652516984862233E-3</v>
      </c>
      <c r="R49" s="7">
        <f t="shared" si="47"/>
        <v>1.0021835416666666E-2</v>
      </c>
      <c r="S49" s="13">
        <f t="shared" si="36"/>
        <v>0.9943539565530739</v>
      </c>
      <c r="T49" s="2">
        <v>0.01</v>
      </c>
      <c r="U49" s="14">
        <f t="shared" si="37"/>
        <v>9.9435395655307398E-3</v>
      </c>
      <c r="V49" s="13"/>
      <c r="W49" s="2"/>
      <c r="X49" s="14"/>
      <c r="Y49" s="2">
        <v>0.04</v>
      </c>
      <c r="Z49" s="2">
        <v>0.49</v>
      </c>
      <c r="AA49" s="2">
        <f t="shared" si="38"/>
        <v>1.9599999999999999E-2</v>
      </c>
      <c r="AB49" s="2"/>
      <c r="AC49" s="2"/>
      <c r="AD49" s="2"/>
      <c r="AE49" s="13"/>
      <c r="AF49" s="2"/>
      <c r="AG49" s="14"/>
      <c r="AH49" s="13"/>
      <c r="AI49" s="2"/>
      <c r="AJ49" s="14"/>
      <c r="AK49" s="2"/>
      <c r="AL49" s="2"/>
      <c r="AM49" s="2"/>
      <c r="AN49" s="2">
        <v>1.4999999999999999E-2</v>
      </c>
      <c r="AO49" s="2">
        <v>0.5</v>
      </c>
      <c r="AP49" s="2">
        <f t="shared" si="39"/>
        <v>7.4999999999999997E-3</v>
      </c>
      <c r="AQ49" s="1">
        <f t="shared" si="48"/>
        <v>3.7043539565530741E-2</v>
      </c>
      <c r="AR49" s="7">
        <f t="shared" si="49"/>
        <v>7.7091041666666671</v>
      </c>
      <c r="AS49" s="1">
        <f t="shared" si="50"/>
        <v>0.13</v>
      </c>
      <c r="AT49" s="1">
        <f t="shared" si="40"/>
        <v>8.2502191780821921</v>
      </c>
      <c r="AU49" s="1">
        <f t="shared" si="41"/>
        <v>2052.1071462970945</v>
      </c>
    </row>
    <row r="50" spans="1:48" x14ac:dyDescent="0.15">
      <c r="C50" s="6">
        <v>8</v>
      </c>
      <c r="D50" s="8">
        <v>24.004914172580602</v>
      </c>
      <c r="E50" s="9">
        <f t="shared" si="42"/>
        <v>24.575369398064499</v>
      </c>
      <c r="F50" s="6" t="s">
        <v>110</v>
      </c>
      <c r="G50" s="1">
        <v>9</v>
      </c>
      <c r="H50" s="7">
        <f t="shared" si="32"/>
        <v>24.004914172580602</v>
      </c>
      <c r="I50" s="7">
        <f t="shared" si="33"/>
        <v>297.15491417258056</v>
      </c>
      <c r="J50" s="7">
        <f t="shared" si="34"/>
        <v>0.31031330003074675</v>
      </c>
      <c r="K50" s="7">
        <f t="shared" si="43"/>
        <v>7.7091041666666671</v>
      </c>
      <c r="L50" s="7">
        <f t="shared" si="44"/>
        <v>7.7091041666666665E-2</v>
      </c>
      <c r="M50" s="1" t="s">
        <v>110</v>
      </c>
      <c r="O50" s="7">
        <f t="shared" si="45"/>
        <v>0.23243016018138341</v>
      </c>
      <c r="P50" s="7">
        <f t="shared" si="35"/>
        <v>7.2126170032560152E-2</v>
      </c>
      <c r="Q50" s="12">
        <f t="shared" si="46"/>
        <v>9.376402104232821E-3</v>
      </c>
      <c r="R50" s="7">
        <f t="shared" si="47"/>
        <v>1.0021835416666666E-2</v>
      </c>
      <c r="S50" s="13">
        <f t="shared" si="36"/>
        <v>0.9355972947469815</v>
      </c>
      <c r="T50" s="2">
        <v>0.01</v>
      </c>
      <c r="U50" s="14">
        <f t="shared" si="37"/>
        <v>9.355972947469815E-3</v>
      </c>
      <c r="V50" s="13"/>
      <c r="W50" s="2"/>
      <c r="X50" s="14"/>
      <c r="Y50" s="2">
        <v>0.04</v>
      </c>
      <c r="Z50" s="2">
        <v>0.49</v>
      </c>
      <c r="AA50" s="2">
        <f t="shared" si="38"/>
        <v>1.9599999999999999E-2</v>
      </c>
      <c r="AB50" s="2"/>
      <c r="AC50" s="2"/>
      <c r="AD50" s="2"/>
      <c r="AE50" s="13"/>
      <c r="AF50" s="2"/>
      <c r="AG50" s="14"/>
      <c r="AH50" s="13"/>
      <c r="AI50" s="2"/>
      <c r="AJ50" s="14"/>
      <c r="AL50" s="2"/>
      <c r="AM50" s="2"/>
      <c r="AN50" s="2">
        <v>1.4999999999999999E-2</v>
      </c>
      <c r="AO50" s="2">
        <v>0.5</v>
      </c>
      <c r="AP50" s="2">
        <f t="shared" si="39"/>
        <v>7.4999999999999997E-3</v>
      </c>
      <c r="AQ50" s="1">
        <f t="shared" si="48"/>
        <v>3.6455972947469814E-2</v>
      </c>
      <c r="AR50" s="7">
        <f t="shared" si="49"/>
        <v>7.7091041666666671</v>
      </c>
      <c r="AS50" s="1">
        <f t="shared" si="50"/>
        <v>0.13</v>
      </c>
      <c r="AT50" s="1">
        <f t="shared" si="40"/>
        <v>8.2502191780821921</v>
      </c>
      <c r="AU50" s="1">
        <f t="shared" si="41"/>
        <v>2019.5576202531415</v>
      </c>
    </row>
    <row r="51" spans="1:48" x14ac:dyDescent="0.15">
      <c r="C51" s="6">
        <v>9</v>
      </c>
      <c r="D51" s="8">
        <v>18.369867590666701</v>
      </c>
      <c r="E51" s="9">
        <f t="shared" si="42"/>
        <v>24.004914172580602</v>
      </c>
      <c r="F51" s="6" t="s">
        <v>110</v>
      </c>
      <c r="G51" s="1">
        <v>10</v>
      </c>
      <c r="H51" s="7">
        <f t="shared" si="32"/>
        <v>18.369867590666701</v>
      </c>
      <c r="I51" s="7">
        <f t="shared" si="33"/>
        <v>291.51986759066665</v>
      </c>
      <c r="J51" s="7">
        <f t="shared" si="34"/>
        <v>0.16471316403663439</v>
      </c>
      <c r="K51" s="7">
        <f t="shared" si="43"/>
        <v>7.7091041666666671</v>
      </c>
      <c r="L51" s="7">
        <f t="shared" si="44"/>
        <v>7.7091041666666665E-2</v>
      </c>
      <c r="M51" s="1" t="s">
        <v>110</v>
      </c>
      <c r="O51" s="7">
        <f t="shared" si="45"/>
        <v>0.23739503181548993</v>
      </c>
      <c r="P51" s="7">
        <f t="shared" si="35"/>
        <v>3.9102086816906835E-2</v>
      </c>
      <c r="Q51" s="12">
        <f t="shared" si="46"/>
        <v>5.0832712861978886E-3</v>
      </c>
      <c r="R51" s="7">
        <f t="shared" si="47"/>
        <v>1.0021835416666666E-2</v>
      </c>
      <c r="S51" s="13">
        <f t="shared" si="36"/>
        <v>0.50721959350322487</v>
      </c>
      <c r="T51" s="2">
        <v>0.01</v>
      </c>
      <c r="U51" s="14">
        <f t="shared" si="37"/>
        <v>5.0721959350322485E-3</v>
      </c>
      <c r="V51" s="13"/>
      <c r="W51" s="2"/>
      <c r="X51" s="14"/>
      <c r="Y51" s="2">
        <v>0.02</v>
      </c>
      <c r="Z51" s="2">
        <v>0.49</v>
      </c>
      <c r="AA51" s="2">
        <f t="shared" si="38"/>
        <v>9.7999999999999997E-3</v>
      </c>
      <c r="AB51" s="2"/>
      <c r="AC51" s="2"/>
      <c r="AD51" s="2"/>
      <c r="AE51" s="13"/>
      <c r="AF51" s="2"/>
      <c r="AG51" s="14"/>
      <c r="AH51" s="13"/>
      <c r="AI51" s="2"/>
      <c r="AJ51" s="14"/>
      <c r="AK51" s="2"/>
      <c r="AL51" s="2"/>
      <c r="AM51" s="2"/>
      <c r="AN51" s="2">
        <v>0.01</v>
      </c>
      <c r="AO51" s="2">
        <v>0.5</v>
      </c>
      <c r="AP51" s="2">
        <f t="shared" si="39"/>
        <v>5.0000000000000001E-3</v>
      </c>
      <c r="AQ51" s="1">
        <f t="shared" si="48"/>
        <v>1.9872195935032248E-2</v>
      </c>
      <c r="AR51" s="7">
        <f t="shared" si="49"/>
        <v>7.7091041666666671</v>
      </c>
      <c r="AS51" s="1">
        <f t="shared" si="50"/>
        <v>0.13</v>
      </c>
      <c r="AT51" s="1">
        <f t="shared" si="40"/>
        <v>8.2502191780821921</v>
      </c>
      <c r="AU51" s="1">
        <f t="shared" si="41"/>
        <v>1100.8633561799718</v>
      </c>
    </row>
    <row r="52" spans="1:48" x14ac:dyDescent="0.15">
      <c r="C52" s="6">
        <v>10</v>
      </c>
      <c r="D52" s="8">
        <v>10.0867692679677</v>
      </c>
      <c r="E52" s="9">
        <f t="shared" si="42"/>
        <v>18.369867590666701</v>
      </c>
      <c r="F52" s="6" t="s">
        <v>110</v>
      </c>
      <c r="G52" s="1">
        <v>11</v>
      </c>
      <c r="H52" s="7">
        <f t="shared" si="32"/>
        <v>10.0867692679677</v>
      </c>
      <c r="I52" s="7">
        <f t="shared" si="33"/>
        <v>283.2367692679677</v>
      </c>
      <c r="J52" s="7">
        <f t="shared" si="34"/>
        <v>6.2018887946822573E-2</v>
      </c>
      <c r="K52" s="7">
        <f t="shared" si="43"/>
        <v>7.7091041666666671</v>
      </c>
      <c r="L52" s="7">
        <f t="shared" si="44"/>
        <v>7.7091041666666665E-2</v>
      </c>
      <c r="M52" s="1" t="s">
        <v>112</v>
      </c>
      <c r="N52" s="7">
        <f>(O51-P51)*$C$22/100</f>
        <v>0.18837829774865394</v>
      </c>
      <c r="O52" s="7">
        <f t="shared" si="45"/>
        <v>8.7005688916595825E-2</v>
      </c>
      <c r="P52" s="7">
        <f t="shared" si="35"/>
        <v>5.3959960716544594E-3</v>
      </c>
      <c r="Q52" s="12">
        <f t="shared" si="46"/>
        <v>7.0147948931507974E-4</v>
      </c>
      <c r="R52" s="7">
        <f t="shared" si="47"/>
        <v>1.0021835416666666E-2</v>
      </c>
      <c r="S52" s="13">
        <f t="shared" si="36"/>
        <v>6.999511168867277E-2</v>
      </c>
      <c r="T52" s="2">
        <v>0.01</v>
      </c>
      <c r="U52" s="14">
        <f t="shared" si="37"/>
        <v>6.9995111688672771E-4</v>
      </c>
      <c r="V52" s="13"/>
      <c r="W52" s="2"/>
      <c r="X52" s="14"/>
      <c r="Y52" s="2">
        <v>0.02</v>
      </c>
      <c r="Z52" s="2">
        <v>0.49</v>
      </c>
      <c r="AA52" s="2">
        <f t="shared" si="38"/>
        <v>9.7999999999999997E-3</v>
      </c>
      <c r="AB52" s="2"/>
      <c r="AC52" s="2"/>
      <c r="AD52" s="2"/>
      <c r="AE52" s="13"/>
      <c r="AF52" s="2"/>
      <c r="AG52" s="14"/>
      <c r="AH52" s="13"/>
      <c r="AI52" s="2"/>
      <c r="AJ52" s="14"/>
      <c r="AL52" s="2"/>
      <c r="AM52" s="2"/>
      <c r="AN52" s="2">
        <v>0.01</v>
      </c>
      <c r="AO52" s="2">
        <v>0.5</v>
      </c>
      <c r="AP52" s="2">
        <f t="shared" si="39"/>
        <v>5.0000000000000001E-3</v>
      </c>
      <c r="AQ52" s="1">
        <f t="shared" si="48"/>
        <v>1.5499951116886729E-2</v>
      </c>
      <c r="AR52" s="7">
        <f t="shared" si="49"/>
        <v>7.7091041666666671</v>
      </c>
      <c r="AS52" s="1">
        <f t="shared" si="50"/>
        <v>0.13</v>
      </c>
      <c r="AT52" s="1">
        <f t="shared" si="40"/>
        <v>8.2502191780821921</v>
      </c>
      <c r="AU52" s="1">
        <f t="shared" si="41"/>
        <v>858.65337997603319</v>
      </c>
    </row>
    <row r="53" spans="1:48" x14ac:dyDescent="0.15">
      <c r="C53" s="6">
        <v>11</v>
      </c>
      <c r="D53" s="8">
        <v>0.88189545386666601</v>
      </c>
      <c r="E53" s="9">
        <f t="shared" si="42"/>
        <v>10.0867692679677</v>
      </c>
      <c r="F53" s="6" t="s">
        <v>112</v>
      </c>
      <c r="G53" s="1">
        <v>12</v>
      </c>
      <c r="H53" s="7">
        <f t="shared" si="32"/>
        <v>0.88189545386666601</v>
      </c>
      <c r="I53" s="7">
        <f t="shared" si="33"/>
        <v>274.03189545386664</v>
      </c>
      <c r="J53" s="7">
        <f t="shared" si="34"/>
        <v>1.9544669312581357E-2</v>
      </c>
      <c r="K53" s="7">
        <f t="shared" si="43"/>
        <v>7.7091041666666671</v>
      </c>
      <c r="L53" s="7">
        <f t="shared" si="44"/>
        <v>7.7091041666666665E-2</v>
      </c>
      <c r="M53" s="1" t="s">
        <v>110</v>
      </c>
      <c r="O53" s="7">
        <f t="shared" si="45"/>
        <v>0.15870073451160804</v>
      </c>
      <c r="P53" s="7">
        <f t="shared" si="35"/>
        <v>3.1017533756931468E-3</v>
      </c>
      <c r="Q53" s="12">
        <f t="shared" si="46"/>
        <v>4.032279388401091E-4</v>
      </c>
      <c r="R53" s="7">
        <f t="shared" si="47"/>
        <v>1.0021835416666666E-2</v>
      </c>
      <c r="S53" s="13">
        <f t="shared" si="36"/>
        <v>4.0234939217773102E-2</v>
      </c>
      <c r="T53" s="2">
        <v>0.01</v>
      </c>
      <c r="U53" s="14">
        <f t="shared" si="37"/>
        <v>4.0234939217773102E-4</v>
      </c>
      <c r="V53" s="13"/>
      <c r="W53" s="2"/>
      <c r="X53" s="14"/>
      <c r="Y53" s="2">
        <v>0.02</v>
      </c>
      <c r="Z53" s="2">
        <v>0.49</v>
      </c>
      <c r="AA53" s="2">
        <f t="shared" si="38"/>
        <v>9.7999999999999997E-3</v>
      </c>
      <c r="AB53" s="2"/>
      <c r="AC53" s="2"/>
      <c r="AD53" s="2"/>
      <c r="AE53" s="13"/>
      <c r="AF53" s="2"/>
      <c r="AG53" s="14"/>
      <c r="AH53" s="13"/>
      <c r="AI53" s="2"/>
      <c r="AJ53" s="14"/>
      <c r="AK53" s="2"/>
      <c r="AL53" s="2"/>
      <c r="AM53" s="2"/>
      <c r="AN53" s="2">
        <v>0.01</v>
      </c>
      <c r="AO53" s="2">
        <v>0.5</v>
      </c>
      <c r="AP53" s="2">
        <f t="shared" si="39"/>
        <v>5.0000000000000001E-3</v>
      </c>
      <c r="AQ53" s="1">
        <f t="shared" si="48"/>
        <v>1.5202349392177732E-2</v>
      </c>
      <c r="AR53" s="7">
        <f t="shared" si="49"/>
        <v>7.7091041666666671</v>
      </c>
      <c r="AS53" s="1">
        <f t="shared" si="50"/>
        <v>0.13</v>
      </c>
      <c r="AT53" s="1">
        <f t="shared" si="40"/>
        <v>8.2502191780821921</v>
      </c>
      <c r="AU53" s="1">
        <f t="shared" si="41"/>
        <v>842.16708754317006</v>
      </c>
      <c r="AV53" s="1">
        <f>SUM(AU42:AU53)</f>
        <v>15422.820636223094</v>
      </c>
    </row>
    <row r="54" spans="1:48" x14ac:dyDescent="0.15">
      <c r="C54" s="6">
        <v>12</v>
      </c>
      <c r="D54" s="8">
        <v>-3.0795582971290298</v>
      </c>
      <c r="E54" s="9">
        <f t="shared" si="42"/>
        <v>0.88189545386666601</v>
      </c>
      <c r="F54" s="6" t="s">
        <v>110</v>
      </c>
    </row>
    <row r="56" spans="1:48" x14ac:dyDescent="0.15">
      <c r="S56" s="30" t="s">
        <v>80</v>
      </c>
      <c r="T56" s="30"/>
      <c r="U56" s="30"/>
      <c r="V56" s="11" t="s">
        <v>81</v>
      </c>
      <c r="W56" s="11" t="s">
        <v>82</v>
      </c>
      <c r="X56" s="11" t="s">
        <v>83</v>
      </c>
      <c r="Y56" s="11" t="s">
        <v>84</v>
      </c>
      <c r="Z56" s="11" t="s">
        <v>85</v>
      </c>
      <c r="AA56" s="11" t="s">
        <v>86</v>
      </c>
    </row>
    <row r="57" spans="1:48" x14ac:dyDescent="0.15">
      <c r="A57" s="34" t="s">
        <v>48</v>
      </c>
      <c r="B57" s="34"/>
      <c r="C57" s="6" t="s">
        <v>88</v>
      </c>
      <c r="D57" s="6" t="s">
        <v>89</v>
      </c>
      <c r="E57" s="6" t="s">
        <v>90</v>
      </c>
      <c r="F57" s="6" t="s">
        <v>91</v>
      </c>
      <c r="G57" s="1" t="s">
        <v>88</v>
      </c>
      <c r="H57" s="1" t="s">
        <v>90</v>
      </c>
      <c r="I57" s="1" t="s">
        <v>92</v>
      </c>
      <c r="J57" s="1" t="s">
        <v>93</v>
      </c>
      <c r="K57" s="10" t="s">
        <v>94</v>
      </c>
      <c r="L57" s="10" t="s">
        <v>95</v>
      </c>
      <c r="M57" s="1" t="s">
        <v>96</v>
      </c>
      <c r="N57" s="10" t="s">
        <v>97</v>
      </c>
      <c r="O57" s="1" t="s">
        <v>98</v>
      </c>
      <c r="P57" s="1" t="s">
        <v>99</v>
      </c>
      <c r="Q57" s="10" t="s">
        <v>100</v>
      </c>
      <c r="R57" s="10" t="s">
        <v>101</v>
      </c>
      <c r="S57" s="2" t="s">
        <v>102</v>
      </c>
      <c r="T57" s="2" t="s">
        <v>103</v>
      </c>
      <c r="U57" s="2"/>
      <c r="V57" s="2" t="s">
        <v>113</v>
      </c>
      <c r="W57" s="2" t="s">
        <v>113</v>
      </c>
      <c r="X57" s="2" t="s">
        <v>113</v>
      </c>
      <c r="Y57" s="2" t="s">
        <v>113</v>
      </c>
      <c r="Z57" s="2" t="s">
        <v>113</v>
      </c>
      <c r="AA57" s="2" t="s">
        <v>113</v>
      </c>
      <c r="AB57" s="1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</row>
    <row r="58" spans="1:48" x14ac:dyDescent="0.15">
      <c r="A58" s="1" t="s">
        <v>108</v>
      </c>
      <c r="B58" s="1">
        <v>134.75800000000001</v>
      </c>
      <c r="C58" s="6" t="s">
        <v>109</v>
      </c>
      <c r="D58" s="6">
        <v>-5</v>
      </c>
      <c r="E58" s="6"/>
      <c r="F58" s="6"/>
      <c r="G58" s="1">
        <v>1</v>
      </c>
      <c r="H58" s="7">
        <f t="shared" ref="H58:H69" si="51">E59</f>
        <v>-5</v>
      </c>
      <c r="I58" s="7">
        <f t="shared" ref="I58:I69" si="52">H58+273.15</f>
        <v>268.14999999999998</v>
      </c>
      <c r="J58" s="7">
        <f t="shared" ref="J58:J69" si="53">EXP(($C$16*(I58-$C$14))/($C$17*I58*$C$14))</f>
        <v>8.9648717348658306E-3</v>
      </c>
      <c r="K58" s="7">
        <f>$B$58/12</f>
        <v>11.229833333333334</v>
      </c>
      <c r="L58" s="7">
        <f>K58*$B$59/100</f>
        <v>3.0320550000000002</v>
      </c>
      <c r="M58" s="1" t="s">
        <v>110</v>
      </c>
      <c r="O58" s="7">
        <f>L58</f>
        <v>3.0320550000000002</v>
      </c>
      <c r="P58" s="7">
        <f t="shared" ref="P58:P69" si="54">O58*J58</f>
        <v>2.7181984168058618E-2</v>
      </c>
      <c r="Q58" s="12">
        <f>P58*$B$60</f>
        <v>7.882775408736999E-3</v>
      </c>
      <c r="R58" s="7">
        <f>L58*$B$60</f>
        <v>0.87929594999999994</v>
      </c>
      <c r="S58" s="13">
        <f t="shared" ref="S58:S69" si="55">Q58/R58</f>
        <v>8.9648717348658324E-3</v>
      </c>
      <c r="T58" s="2">
        <v>0.27</v>
      </c>
      <c r="U58" s="14">
        <f t="shared" ref="U58:U69" si="56">S58*T58</f>
        <v>2.420515368413775E-3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7">U58*0.67*AD58+(V58+W58+X58+Y58+Z58+AA58)/1000</f>
        <v>0.22687030613608281</v>
      </c>
      <c r="AC58" s="7">
        <f t="shared" ref="AC58:AC69" si="58">$B$58/12</f>
        <v>11.229833333333334</v>
      </c>
      <c r="AD58" s="1">
        <f t="shared" ref="AD58:AD69" si="59">$B$60</f>
        <v>0.28999999999999998</v>
      </c>
      <c r="AE58" s="15">
        <f t="shared" ref="AE58:AE69" si="60">$E$7/12</f>
        <v>26.755821917808248</v>
      </c>
      <c r="AF58" s="1">
        <f t="shared" ref="AF58:AF69" si="61">AE58*10000*AC58*AB58</f>
        <v>681662.28267153096</v>
      </c>
    </row>
    <row r="59" spans="1:48" x14ac:dyDescent="0.15">
      <c r="A59" s="1" t="s">
        <v>111</v>
      </c>
      <c r="B59" s="1">
        <v>27</v>
      </c>
      <c r="C59" s="6">
        <v>1</v>
      </c>
      <c r="D59" s="8">
        <v>-8.26894654770968</v>
      </c>
      <c r="E59" s="9">
        <f t="shared" ref="E59:E70" si="62">D58</f>
        <v>-5</v>
      </c>
      <c r="F59" s="6" t="s">
        <v>110</v>
      </c>
      <c r="G59" s="1">
        <v>2</v>
      </c>
      <c r="H59" s="7">
        <f t="shared" si="51"/>
        <v>-8.26894654770968</v>
      </c>
      <c r="I59" s="7">
        <f t="shared" si="52"/>
        <v>264.8810534522903</v>
      </c>
      <c r="J59" s="7">
        <f t="shared" si="53"/>
        <v>5.7270079499482209E-3</v>
      </c>
      <c r="K59" s="7">
        <f t="shared" ref="K59:K69" si="63">$B$58/12</f>
        <v>11.229833333333334</v>
      </c>
      <c r="L59" s="7">
        <f t="shared" ref="L59:L69" si="64">K59*$B$59/100</f>
        <v>3.0320550000000002</v>
      </c>
      <c r="M59" s="1" t="s">
        <v>110</v>
      </c>
      <c r="O59" s="7">
        <f t="shared" ref="O59:O69" si="65">L59+O58-P58-N59</f>
        <v>6.0369280158319416</v>
      </c>
      <c r="P59" s="7">
        <f t="shared" si="54"/>
        <v>3.4573534739934672E-2</v>
      </c>
      <c r="Q59" s="12">
        <f t="shared" ref="Q59:Q69" si="66">P59*$B$60</f>
        <v>1.0026325074581054E-2</v>
      </c>
      <c r="R59" s="7">
        <f t="shared" ref="R59:R69" si="67">L59*$B$60</f>
        <v>0.87929594999999994</v>
      </c>
      <c r="S59" s="13">
        <f t="shared" si="55"/>
        <v>1.14026740082006E-2</v>
      </c>
      <c r="T59" s="2">
        <v>0.27</v>
      </c>
      <c r="U59" s="14">
        <f t="shared" si="56"/>
        <v>3.078721982214162E-3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7"/>
        <v>0.22699819568114424</v>
      </c>
      <c r="AC59" s="7">
        <f t="shared" si="58"/>
        <v>11.229833333333334</v>
      </c>
      <c r="AD59" s="1">
        <f t="shared" si="59"/>
        <v>0.28999999999999998</v>
      </c>
      <c r="AE59" s="15">
        <f t="shared" si="60"/>
        <v>26.755821917808248</v>
      </c>
      <c r="AF59" s="1">
        <f t="shared" si="61"/>
        <v>682046.54397351074</v>
      </c>
    </row>
    <row r="60" spans="1:48" x14ac:dyDescent="0.15">
      <c r="A60" s="1" t="s">
        <v>73</v>
      </c>
      <c r="B60" s="1">
        <v>0.28999999999999998</v>
      </c>
      <c r="C60" s="6">
        <v>2</v>
      </c>
      <c r="D60" s="8">
        <v>-2.5979663042413801</v>
      </c>
      <c r="E60" s="9">
        <f t="shared" si="62"/>
        <v>-8.26894654770968</v>
      </c>
      <c r="F60" s="6" t="s">
        <v>110</v>
      </c>
      <c r="G60" s="1">
        <v>3</v>
      </c>
      <c r="H60" s="7">
        <f t="shared" si="51"/>
        <v>-2.5979663042413801</v>
      </c>
      <c r="I60" s="7">
        <f t="shared" si="52"/>
        <v>270.55203369575861</v>
      </c>
      <c r="J60" s="7">
        <f t="shared" si="53"/>
        <v>1.2375174847205529E-2</v>
      </c>
      <c r="K60" s="7">
        <f t="shared" si="63"/>
        <v>11.229833333333334</v>
      </c>
      <c r="L60" s="7">
        <f t="shared" si="64"/>
        <v>3.0320550000000002</v>
      </c>
      <c r="M60" s="1" t="s">
        <v>110</v>
      </c>
      <c r="O60" s="7">
        <f t="shared" si="65"/>
        <v>9.0344094810920073</v>
      </c>
      <c r="P60" s="7">
        <f t="shared" si="54"/>
        <v>0.11180239696976496</v>
      </c>
      <c r="Q60" s="12">
        <f t="shared" si="66"/>
        <v>3.2422695121231838E-2</v>
      </c>
      <c r="R60" s="7">
        <f t="shared" si="67"/>
        <v>0.87929594999999994</v>
      </c>
      <c r="S60" s="13">
        <f t="shared" si="55"/>
        <v>3.6873472601837688E-2</v>
      </c>
      <c r="T60" s="2">
        <v>0.27</v>
      </c>
      <c r="U60" s="14">
        <f t="shared" si="56"/>
        <v>9.9558376024961766E-3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7"/>
        <v>0.22833441924616502</v>
      </c>
      <c r="AC60" s="7">
        <f t="shared" si="58"/>
        <v>11.229833333333334</v>
      </c>
      <c r="AD60" s="1">
        <f t="shared" si="59"/>
        <v>0.28999999999999998</v>
      </c>
      <c r="AE60" s="15">
        <f t="shared" si="60"/>
        <v>26.755821917808248</v>
      </c>
      <c r="AF60" s="1">
        <f t="shared" si="61"/>
        <v>686061.40700695326</v>
      </c>
    </row>
    <row r="61" spans="1:48" x14ac:dyDescent="0.15">
      <c r="C61" s="6">
        <v>3</v>
      </c>
      <c r="D61" s="8">
        <v>5.8619696611612904</v>
      </c>
      <c r="E61" s="9">
        <f t="shared" si="62"/>
        <v>-2.5979663042413801</v>
      </c>
      <c r="F61" s="6" t="s">
        <v>110</v>
      </c>
      <c r="G61" s="1">
        <v>4</v>
      </c>
      <c r="H61" s="7">
        <f t="shared" si="51"/>
        <v>5.8619696611612904</v>
      </c>
      <c r="I61" s="7">
        <f t="shared" si="52"/>
        <v>279.01196966116129</v>
      </c>
      <c r="J61" s="7">
        <f t="shared" si="53"/>
        <v>3.6851805434848679E-2</v>
      </c>
      <c r="K61" s="7">
        <f t="shared" si="63"/>
        <v>11.229833333333334</v>
      </c>
      <c r="L61" s="7">
        <f t="shared" si="64"/>
        <v>3.0320550000000002</v>
      </c>
      <c r="M61" s="1" t="s">
        <v>110</v>
      </c>
      <c r="O61" s="7">
        <f t="shared" si="65"/>
        <v>11.954662084122242</v>
      </c>
      <c r="P61" s="7">
        <f t="shared" si="54"/>
        <v>0.44055088116343549</v>
      </c>
      <c r="Q61" s="12">
        <f t="shared" si="66"/>
        <v>0.1277597555373963</v>
      </c>
      <c r="R61" s="7">
        <f t="shared" si="67"/>
        <v>0.87929594999999994</v>
      </c>
      <c r="S61" s="13">
        <f t="shared" si="55"/>
        <v>0.14529778686845574</v>
      </c>
      <c r="T61" s="2">
        <v>0.27</v>
      </c>
      <c r="U61" s="14">
        <f t="shared" si="56"/>
        <v>3.9230402454483053E-2</v>
      </c>
      <c r="V61" s="2">
        <v>180.9</v>
      </c>
      <c r="W61" s="2">
        <v>6</v>
      </c>
      <c r="X61" s="2">
        <v>3</v>
      </c>
      <c r="Y61" s="2">
        <v>0.3</v>
      </c>
      <c r="Z61" s="2">
        <v>6</v>
      </c>
      <c r="AA61" s="2">
        <v>30.2</v>
      </c>
      <c r="AB61" s="1">
        <f t="shared" si="57"/>
        <v>0.23402246719690609</v>
      </c>
      <c r="AC61" s="7">
        <f t="shared" si="58"/>
        <v>11.229833333333334</v>
      </c>
      <c r="AD61" s="1">
        <f t="shared" si="59"/>
        <v>0.28999999999999998</v>
      </c>
      <c r="AE61" s="15">
        <f t="shared" si="60"/>
        <v>26.755821917808248</v>
      </c>
      <c r="AF61" s="1">
        <f t="shared" si="61"/>
        <v>703151.91045839014</v>
      </c>
    </row>
    <row r="62" spans="1:48" x14ac:dyDescent="0.15">
      <c r="C62" s="6">
        <v>4</v>
      </c>
      <c r="D62" s="8">
        <v>13.313117230433299</v>
      </c>
      <c r="E62" s="9">
        <f t="shared" si="62"/>
        <v>5.8619696611612904</v>
      </c>
      <c r="F62" s="6" t="s">
        <v>110</v>
      </c>
      <c r="G62" s="1">
        <v>5</v>
      </c>
      <c r="H62" s="7">
        <f t="shared" si="51"/>
        <v>13.313117230433299</v>
      </c>
      <c r="I62" s="7">
        <f t="shared" si="52"/>
        <v>286.46311723043328</v>
      </c>
      <c r="J62" s="7">
        <f t="shared" si="53"/>
        <v>9.1342406727660322E-2</v>
      </c>
      <c r="K62" s="7">
        <f t="shared" si="63"/>
        <v>11.229833333333334</v>
      </c>
      <c r="L62" s="7">
        <f t="shared" si="64"/>
        <v>3.0320550000000002</v>
      </c>
      <c r="M62" s="1" t="s">
        <v>112</v>
      </c>
      <c r="N62" s="7">
        <f>(O61-P61)*$C$22/100</f>
        <v>10.938405642810867</v>
      </c>
      <c r="O62" s="7">
        <f t="shared" si="65"/>
        <v>3.6077605601479394</v>
      </c>
      <c r="P62" s="7">
        <f t="shared" si="54"/>
        <v>0.32954153246104473</v>
      </c>
      <c r="Q62" s="12">
        <f t="shared" si="66"/>
        <v>9.5567044413702965E-2</v>
      </c>
      <c r="R62" s="7">
        <f t="shared" si="67"/>
        <v>0.87929594999999994</v>
      </c>
      <c r="S62" s="13">
        <f t="shared" si="55"/>
        <v>0.10868586897699571</v>
      </c>
      <c r="T62" s="2">
        <v>0.27</v>
      </c>
      <c r="U62" s="14">
        <f t="shared" si="56"/>
        <v>2.9345184623788843E-2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7"/>
        <v>0.28090176937240219</v>
      </c>
      <c r="AC62" s="7">
        <f t="shared" si="58"/>
        <v>11.229833333333334</v>
      </c>
      <c r="AD62" s="1">
        <f t="shared" si="59"/>
        <v>0.28999999999999998</v>
      </c>
      <c r="AE62" s="15">
        <f t="shared" si="60"/>
        <v>26.755821917808248</v>
      </c>
      <c r="AF62" s="1">
        <f t="shared" si="61"/>
        <v>844007.06543768116</v>
      </c>
    </row>
    <row r="63" spans="1:48" x14ac:dyDescent="0.15">
      <c r="C63" s="6">
        <v>5</v>
      </c>
      <c r="D63" s="8">
        <v>18.1142507493871</v>
      </c>
      <c r="E63" s="9">
        <f t="shared" si="62"/>
        <v>13.313117230433299</v>
      </c>
      <c r="F63" s="6" t="s">
        <v>112</v>
      </c>
      <c r="G63" s="1">
        <v>6</v>
      </c>
      <c r="H63" s="7">
        <f t="shared" si="51"/>
        <v>18.1142507493871</v>
      </c>
      <c r="I63" s="7">
        <f t="shared" si="52"/>
        <v>291.26425074938709</v>
      </c>
      <c r="J63" s="7">
        <f t="shared" si="53"/>
        <v>0.15995511778152099</v>
      </c>
      <c r="K63" s="7">
        <f t="shared" si="63"/>
        <v>11.229833333333334</v>
      </c>
      <c r="L63" s="7">
        <f t="shared" si="64"/>
        <v>3.0320550000000002</v>
      </c>
      <c r="M63" s="1" t="s">
        <v>110</v>
      </c>
      <c r="O63" s="7">
        <f t="shared" si="65"/>
        <v>6.3102740276868943</v>
      </c>
      <c r="P63" s="7">
        <f t="shared" si="54"/>
        <v>1.00936062533233</v>
      </c>
      <c r="Q63" s="12">
        <f t="shared" si="66"/>
        <v>0.29271458134637568</v>
      </c>
      <c r="R63" s="7">
        <f t="shared" si="67"/>
        <v>0.87929594999999994</v>
      </c>
      <c r="S63" s="13">
        <f t="shared" si="55"/>
        <v>0.33289654222378223</v>
      </c>
      <c r="T63" s="2">
        <v>0.27</v>
      </c>
      <c r="U63" s="14">
        <f t="shared" si="56"/>
        <v>8.9882066400421207E-2</v>
      </c>
      <c r="V63" s="2">
        <v>220.1</v>
      </c>
      <c r="W63" s="2">
        <v>12.1</v>
      </c>
      <c r="X63" s="2">
        <v>4.5</v>
      </c>
      <c r="Y63" s="2">
        <v>1.5</v>
      </c>
      <c r="Z63" s="2">
        <v>6.8</v>
      </c>
      <c r="AA63" s="2">
        <v>30.2</v>
      </c>
      <c r="AB63" s="1">
        <f t="shared" si="57"/>
        <v>0.29266408550160183</v>
      </c>
      <c r="AC63" s="7">
        <f t="shared" si="58"/>
        <v>11.229833333333334</v>
      </c>
      <c r="AD63" s="1">
        <f t="shared" si="59"/>
        <v>0.28999999999999998</v>
      </c>
      <c r="AE63" s="15">
        <f t="shared" si="60"/>
        <v>26.755821917808248</v>
      </c>
      <c r="AF63" s="1">
        <f t="shared" si="61"/>
        <v>879348.52284870541</v>
      </c>
    </row>
    <row r="64" spans="1:48" x14ac:dyDescent="0.15">
      <c r="C64" s="6">
        <v>6</v>
      </c>
      <c r="D64" s="8">
        <v>22.7104640336667</v>
      </c>
      <c r="E64" s="9">
        <f t="shared" si="62"/>
        <v>18.1142507493871</v>
      </c>
      <c r="F64" s="6" t="s">
        <v>110</v>
      </c>
      <c r="G64" s="1">
        <v>7</v>
      </c>
      <c r="H64" s="7">
        <f t="shared" si="51"/>
        <v>22.7104640336667</v>
      </c>
      <c r="I64" s="7">
        <f t="shared" si="52"/>
        <v>295.86046403366669</v>
      </c>
      <c r="J64" s="7">
        <f t="shared" si="53"/>
        <v>0.26886821708980357</v>
      </c>
      <c r="K64" s="7">
        <f t="shared" si="63"/>
        <v>11.229833333333334</v>
      </c>
      <c r="L64" s="7">
        <f t="shared" si="64"/>
        <v>3.0320550000000002</v>
      </c>
      <c r="M64" s="1" t="s">
        <v>110</v>
      </c>
      <c r="O64" s="7">
        <f t="shared" si="65"/>
        <v>8.3329684023545632</v>
      </c>
      <c r="P64" s="7">
        <f t="shared" si="54"/>
        <v>2.2404703574067404</v>
      </c>
      <c r="Q64" s="12">
        <f t="shared" si="66"/>
        <v>0.64973640364795471</v>
      </c>
      <c r="R64" s="7">
        <f t="shared" si="67"/>
        <v>0.87929594999999994</v>
      </c>
      <c r="S64" s="13">
        <f t="shared" si="55"/>
        <v>0.73892800671714087</v>
      </c>
      <c r="T64" s="2">
        <v>0.27</v>
      </c>
      <c r="U64" s="14">
        <f t="shared" si="56"/>
        <v>0.19951056181362806</v>
      </c>
      <c r="V64" s="2">
        <v>220.1</v>
      </c>
      <c r="W64" s="2">
        <v>12.1</v>
      </c>
      <c r="X64" s="2">
        <v>4.5</v>
      </c>
      <c r="Y64" s="2">
        <v>1.5</v>
      </c>
      <c r="Z64" s="2">
        <v>6.8</v>
      </c>
      <c r="AA64" s="2">
        <v>30.2</v>
      </c>
      <c r="AB64" s="1">
        <f t="shared" si="57"/>
        <v>0.31396490216038792</v>
      </c>
      <c r="AC64" s="7">
        <f t="shared" si="58"/>
        <v>11.229833333333334</v>
      </c>
      <c r="AD64" s="1">
        <f t="shared" si="59"/>
        <v>0.28999999999999998</v>
      </c>
      <c r="AE64" s="15">
        <f t="shared" si="60"/>
        <v>26.755821917808248</v>
      </c>
      <c r="AF64" s="1">
        <f t="shared" si="61"/>
        <v>943349.68524713069</v>
      </c>
    </row>
    <row r="65" spans="1:55" x14ac:dyDescent="0.15">
      <c r="C65" s="6">
        <v>7</v>
      </c>
      <c r="D65" s="8">
        <v>24.575369398064499</v>
      </c>
      <c r="E65" s="9">
        <f t="shared" si="62"/>
        <v>22.7104640336667</v>
      </c>
      <c r="F65" s="6" t="s">
        <v>110</v>
      </c>
      <c r="G65" s="1">
        <v>8</v>
      </c>
      <c r="H65" s="7">
        <f t="shared" si="51"/>
        <v>24.575369398064499</v>
      </c>
      <c r="I65" s="7">
        <f t="shared" si="52"/>
        <v>297.72536939806446</v>
      </c>
      <c r="J65" s="7">
        <f t="shared" si="53"/>
        <v>0.33042011711531138</v>
      </c>
      <c r="K65" s="7">
        <f t="shared" si="63"/>
        <v>11.229833333333334</v>
      </c>
      <c r="L65" s="7">
        <f t="shared" si="64"/>
        <v>3.0320550000000002</v>
      </c>
      <c r="M65" s="1" t="s">
        <v>110</v>
      </c>
      <c r="O65" s="7">
        <f t="shared" si="65"/>
        <v>9.124553044947822</v>
      </c>
      <c r="P65" s="7">
        <f t="shared" si="54"/>
        <v>3.0149358857365303</v>
      </c>
      <c r="Q65" s="12">
        <f t="shared" si="66"/>
        <v>0.87433140686359367</v>
      </c>
      <c r="R65" s="7">
        <f t="shared" si="67"/>
        <v>0.87929594999999994</v>
      </c>
      <c r="S65" s="13">
        <f t="shared" si="55"/>
        <v>0.99435395655307379</v>
      </c>
      <c r="T65" s="2">
        <v>0.27</v>
      </c>
      <c r="U65" s="14">
        <f t="shared" si="56"/>
        <v>0.26847556826932995</v>
      </c>
      <c r="V65" s="2">
        <v>220.1</v>
      </c>
      <c r="W65" s="2">
        <v>12.1</v>
      </c>
      <c r="X65" s="2">
        <v>4.5</v>
      </c>
      <c r="Y65" s="2">
        <v>1.5</v>
      </c>
      <c r="Z65" s="2">
        <v>6.8</v>
      </c>
      <c r="AA65" s="2">
        <v>30.2</v>
      </c>
      <c r="AB65" s="1">
        <f t="shared" si="57"/>
        <v>0.3273648029147308</v>
      </c>
      <c r="AC65" s="7">
        <f t="shared" si="58"/>
        <v>11.229833333333334</v>
      </c>
      <c r="AD65" s="1">
        <f t="shared" si="59"/>
        <v>0.28999999999999998</v>
      </c>
      <c r="AE65" s="15">
        <f t="shared" si="60"/>
        <v>26.755821917808248</v>
      </c>
      <c r="AF65" s="1">
        <f t="shared" si="61"/>
        <v>983611.48544190102</v>
      </c>
    </row>
    <row r="66" spans="1:55" x14ac:dyDescent="0.15">
      <c r="C66" s="6">
        <v>8</v>
      </c>
      <c r="D66" s="8">
        <v>24.004914172580602</v>
      </c>
      <c r="E66" s="9">
        <f t="shared" si="62"/>
        <v>24.575369398064499</v>
      </c>
      <c r="F66" s="6" t="s">
        <v>110</v>
      </c>
      <c r="G66" s="1">
        <v>9</v>
      </c>
      <c r="H66" s="7">
        <f t="shared" si="51"/>
        <v>24.004914172580602</v>
      </c>
      <c r="I66" s="7">
        <f t="shared" si="52"/>
        <v>297.15491417258056</v>
      </c>
      <c r="J66" s="7">
        <f t="shared" si="53"/>
        <v>0.31031330003074675</v>
      </c>
      <c r="K66" s="7">
        <f t="shared" si="63"/>
        <v>11.229833333333334</v>
      </c>
      <c r="L66" s="7">
        <f t="shared" si="64"/>
        <v>3.0320550000000002</v>
      </c>
      <c r="M66" s="1" t="s">
        <v>110</v>
      </c>
      <c r="O66" s="7">
        <f t="shared" si="65"/>
        <v>9.1416721592112911</v>
      </c>
      <c r="P66" s="7">
        <f t="shared" si="54"/>
        <v>2.8367824555240579</v>
      </c>
      <c r="Q66" s="12">
        <f t="shared" si="66"/>
        <v>0.82266691210197673</v>
      </c>
      <c r="R66" s="7">
        <f t="shared" si="67"/>
        <v>0.87929594999999994</v>
      </c>
      <c r="S66" s="13">
        <f t="shared" si="55"/>
        <v>0.93559729474698117</v>
      </c>
      <c r="T66" s="2">
        <v>0.27</v>
      </c>
      <c r="U66" s="14">
        <f t="shared" si="56"/>
        <v>0.25261126958168495</v>
      </c>
      <c r="V66" s="2">
        <v>220.1</v>
      </c>
      <c r="W66" s="2">
        <v>12.1</v>
      </c>
      <c r="X66" s="2">
        <v>4.5</v>
      </c>
      <c r="Y66" s="2">
        <v>1.5</v>
      </c>
      <c r="Z66" s="2">
        <v>6.8</v>
      </c>
      <c r="AA66" s="2">
        <v>30.2</v>
      </c>
      <c r="AB66" s="1">
        <f t="shared" si="57"/>
        <v>0.32428236967972141</v>
      </c>
      <c r="AC66" s="7">
        <f t="shared" si="58"/>
        <v>11.229833333333334</v>
      </c>
      <c r="AD66" s="1">
        <f t="shared" si="59"/>
        <v>0.28999999999999998</v>
      </c>
      <c r="AE66" s="15">
        <f t="shared" si="60"/>
        <v>26.755821917808248</v>
      </c>
      <c r="AF66" s="1">
        <f t="shared" si="61"/>
        <v>974349.90109908814</v>
      </c>
    </row>
    <row r="67" spans="1:55" x14ac:dyDescent="0.15">
      <c r="C67" s="6">
        <v>9</v>
      </c>
      <c r="D67" s="8">
        <v>18.369867590666701</v>
      </c>
      <c r="E67" s="9">
        <f t="shared" si="62"/>
        <v>24.004914172580602</v>
      </c>
      <c r="F67" s="6" t="s">
        <v>110</v>
      </c>
      <c r="G67" s="1">
        <v>10</v>
      </c>
      <c r="H67" s="7">
        <f t="shared" si="51"/>
        <v>18.369867590666701</v>
      </c>
      <c r="I67" s="7">
        <f t="shared" si="52"/>
        <v>291.51986759066665</v>
      </c>
      <c r="J67" s="7">
        <f t="shared" si="53"/>
        <v>0.16471316403663439</v>
      </c>
      <c r="K67" s="7">
        <f t="shared" si="63"/>
        <v>11.229833333333334</v>
      </c>
      <c r="L67" s="7">
        <f t="shared" si="64"/>
        <v>3.0320550000000002</v>
      </c>
      <c r="M67" s="1" t="s">
        <v>110</v>
      </c>
      <c r="O67" s="7">
        <f t="shared" si="65"/>
        <v>9.3369447036872337</v>
      </c>
      <c r="P67" s="7">
        <f t="shared" si="54"/>
        <v>1.5379177045794199</v>
      </c>
      <c r="Q67" s="12">
        <f t="shared" si="66"/>
        <v>0.44599613432803176</v>
      </c>
      <c r="R67" s="7">
        <f t="shared" si="67"/>
        <v>0.87929594999999994</v>
      </c>
      <c r="S67" s="13">
        <f t="shared" si="55"/>
        <v>0.50721959350322465</v>
      </c>
      <c r="T67" s="2">
        <v>0.27</v>
      </c>
      <c r="U67" s="14">
        <f t="shared" si="56"/>
        <v>0.13694929024587066</v>
      </c>
      <c r="V67" s="2">
        <v>180.9</v>
      </c>
      <c r="W67" s="2">
        <v>6</v>
      </c>
      <c r="X67" s="2">
        <v>3</v>
      </c>
      <c r="Y67" s="2">
        <v>0.3</v>
      </c>
      <c r="Z67" s="2">
        <v>6</v>
      </c>
      <c r="AA67" s="2">
        <v>30.2</v>
      </c>
      <c r="AB67" s="1">
        <f t="shared" si="57"/>
        <v>0.25300924709477268</v>
      </c>
      <c r="AC67" s="7">
        <f t="shared" si="58"/>
        <v>11.229833333333334</v>
      </c>
      <c r="AD67" s="1">
        <f t="shared" si="59"/>
        <v>0.28999999999999998</v>
      </c>
      <c r="AE67" s="15">
        <f t="shared" si="60"/>
        <v>26.755821917808248</v>
      </c>
      <c r="AF67" s="1">
        <f t="shared" si="61"/>
        <v>760200.23884561588</v>
      </c>
    </row>
    <row r="68" spans="1:55" x14ac:dyDescent="0.15">
      <c r="C68" s="6">
        <v>10</v>
      </c>
      <c r="D68" s="8">
        <v>10.0867692679677</v>
      </c>
      <c r="E68" s="9">
        <f t="shared" si="62"/>
        <v>18.369867590666701</v>
      </c>
      <c r="F68" s="6" t="s">
        <v>110</v>
      </c>
      <c r="G68" s="1">
        <v>11</v>
      </c>
      <c r="H68" s="7">
        <f t="shared" si="51"/>
        <v>10.0867692679677</v>
      </c>
      <c r="I68" s="7">
        <f t="shared" si="52"/>
        <v>283.2367692679677</v>
      </c>
      <c r="J68" s="7">
        <f t="shared" si="53"/>
        <v>6.2018887946822573E-2</v>
      </c>
      <c r="K68" s="7">
        <f t="shared" si="63"/>
        <v>11.229833333333334</v>
      </c>
      <c r="L68" s="7">
        <f t="shared" si="64"/>
        <v>3.0320550000000002</v>
      </c>
      <c r="M68" s="1" t="s">
        <v>112</v>
      </c>
      <c r="N68" s="7">
        <f>(O67-P67)*$C$22/100</f>
        <v>7.4090756491524239</v>
      </c>
      <c r="O68" s="7">
        <f t="shared" si="65"/>
        <v>3.4220063499553888</v>
      </c>
      <c r="P68" s="7">
        <f t="shared" si="54"/>
        <v>0.21222902837119856</v>
      </c>
      <c r="Q68" s="12">
        <f t="shared" si="66"/>
        <v>6.154641822764758E-2</v>
      </c>
      <c r="R68" s="7">
        <f t="shared" si="67"/>
        <v>0.87929594999999994</v>
      </c>
      <c r="S68" s="13">
        <f t="shared" si="55"/>
        <v>6.9995111688672715E-2</v>
      </c>
      <c r="T68" s="2">
        <v>0.27</v>
      </c>
      <c r="U68" s="14">
        <f t="shared" si="56"/>
        <v>1.8898680155941636E-2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7"/>
        <v>0.23007201355429949</v>
      </c>
      <c r="AC68" s="7">
        <f t="shared" si="58"/>
        <v>11.229833333333334</v>
      </c>
      <c r="AD68" s="1">
        <f t="shared" si="59"/>
        <v>0.28999999999999998</v>
      </c>
      <c r="AE68" s="15">
        <f t="shared" si="60"/>
        <v>26.755821917808248</v>
      </c>
      <c r="AF68" s="1">
        <f t="shared" si="61"/>
        <v>691282.24230537936</v>
      </c>
    </row>
    <row r="69" spans="1:55" x14ac:dyDescent="0.15">
      <c r="C69" s="6">
        <v>11</v>
      </c>
      <c r="D69" s="8">
        <v>0.88189545386666601</v>
      </c>
      <c r="E69" s="9">
        <f t="shared" si="62"/>
        <v>10.0867692679677</v>
      </c>
      <c r="F69" s="6" t="s">
        <v>112</v>
      </c>
      <c r="G69" s="1">
        <v>12</v>
      </c>
      <c r="H69" s="7">
        <f t="shared" si="51"/>
        <v>0.88189545386666601</v>
      </c>
      <c r="I69" s="7">
        <f t="shared" si="52"/>
        <v>274.03189545386664</v>
      </c>
      <c r="J69" s="7">
        <f t="shared" si="53"/>
        <v>1.9544669312581357E-2</v>
      </c>
      <c r="K69" s="7">
        <f t="shared" si="63"/>
        <v>11.229833333333334</v>
      </c>
      <c r="L69" s="7">
        <f t="shared" si="64"/>
        <v>3.0320550000000002</v>
      </c>
      <c r="M69" s="1" t="s">
        <v>110</v>
      </c>
      <c r="O69" s="7">
        <f t="shared" si="65"/>
        <v>6.24183232158419</v>
      </c>
      <c r="P69" s="7">
        <f t="shared" si="54"/>
        <v>0.12199454862994497</v>
      </c>
      <c r="Q69" s="12">
        <f t="shared" si="66"/>
        <v>3.5378419102684036E-2</v>
      </c>
      <c r="R69" s="7">
        <f t="shared" si="67"/>
        <v>0.87929594999999994</v>
      </c>
      <c r="S69" s="13">
        <f t="shared" si="55"/>
        <v>4.0234939217773082E-2</v>
      </c>
      <c r="T69" s="2">
        <v>0.27</v>
      </c>
      <c r="U69" s="14">
        <f t="shared" si="56"/>
        <v>1.0863433588798732E-2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7"/>
        <v>0.22851076514630361</v>
      </c>
      <c r="AC69" s="7">
        <f t="shared" si="58"/>
        <v>11.229833333333334</v>
      </c>
      <c r="AD69" s="1">
        <f t="shared" si="59"/>
        <v>0.28999999999999998</v>
      </c>
      <c r="AE69" s="15">
        <f t="shared" si="60"/>
        <v>26.755821917808248</v>
      </c>
      <c r="AF69" s="1">
        <f t="shared" si="61"/>
        <v>686591.26193100901</v>
      </c>
      <c r="AG69" s="1">
        <f>SUM(AF58:AF69)</f>
        <v>9515662.5472668968</v>
      </c>
    </row>
    <row r="70" spans="1:55" x14ac:dyDescent="0.15">
      <c r="C70" s="6">
        <v>12</v>
      </c>
      <c r="D70" s="8">
        <v>-3.0795582971290298</v>
      </c>
      <c r="E70" s="9">
        <f t="shared" si="62"/>
        <v>0.88189545386666601</v>
      </c>
      <c r="F70" s="6" t="s">
        <v>110</v>
      </c>
    </row>
    <row r="72" spans="1:55" x14ac:dyDescent="0.15">
      <c r="S72" s="30" t="s">
        <v>80</v>
      </c>
      <c r="T72" s="30"/>
      <c r="U72" s="30"/>
      <c r="V72" s="30" t="s">
        <v>81</v>
      </c>
      <c r="W72" s="30"/>
      <c r="X72" s="30"/>
      <c r="Y72" s="30" t="s">
        <v>82</v>
      </c>
      <c r="Z72" s="30"/>
      <c r="AA72" s="30"/>
      <c r="AB72" s="30" t="s">
        <v>83</v>
      </c>
      <c r="AC72" s="30"/>
      <c r="AD72" s="30"/>
      <c r="AE72" s="30" t="s">
        <v>84</v>
      </c>
      <c r="AF72" s="30"/>
      <c r="AG72" s="30"/>
      <c r="AH72" s="30" t="s">
        <v>85</v>
      </c>
      <c r="AI72" s="30"/>
      <c r="AJ72" s="30"/>
      <c r="AK72" s="31" t="s">
        <v>115</v>
      </c>
      <c r="AL72" s="32"/>
      <c r="AM72" s="33"/>
      <c r="AN72" s="32" t="s">
        <v>116</v>
      </c>
      <c r="AO72" s="32"/>
      <c r="AP72" s="33"/>
      <c r="AQ72" s="30" t="s">
        <v>87</v>
      </c>
      <c r="AR72" s="30"/>
      <c r="AS72" s="30"/>
    </row>
    <row r="73" spans="1:55" x14ac:dyDescent="0.15">
      <c r="A73" s="34" t="s">
        <v>49</v>
      </c>
      <c r="B73" s="34"/>
      <c r="C73" s="6" t="s">
        <v>88</v>
      </c>
      <c r="D73" s="6" t="s">
        <v>89</v>
      </c>
      <c r="E73" s="6" t="s">
        <v>90</v>
      </c>
      <c r="F73" s="6" t="s">
        <v>91</v>
      </c>
      <c r="G73" s="1" t="s">
        <v>88</v>
      </c>
      <c r="H73" s="1" t="s">
        <v>90</v>
      </c>
      <c r="I73" s="1" t="s">
        <v>92</v>
      </c>
      <c r="J73" s="1" t="s">
        <v>93</v>
      </c>
      <c r="K73" s="10" t="s">
        <v>94</v>
      </c>
      <c r="L73" s="10" t="s">
        <v>95</v>
      </c>
      <c r="M73" s="1" t="s">
        <v>96</v>
      </c>
      <c r="N73" s="10" t="s">
        <v>97</v>
      </c>
      <c r="O73" s="1" t="s">
        <v>98</v>
      </c>
      <c r="P73" s="1" t="s">
        <v>99</v>
      </c>
      <c r="Q73" s="10" t="s">
        <v>100</v>
      </c>
      <c r="R73" s="10" t="s">
        <v>101</v>
      </c>
      <c r="S73" s="2" t="s">
        <v>102</v>
      </c>
      <c r="T73" s="2" t="s">
        <v>103</v>
      </c>
      <c r="U73" s="2"/>
      <c r="V73" s="2" t="s">
        <v>102</v>
      </c>
      <c r="W73" s="2" t="s">
        <v>103</v>
      </c>
      <c r="X73" s="2"/>
      <c r="Y73" s="2" t="s">
        <v>102</v>
      </c>
      <c r="Z73" s="2" t="s">
        <v>103</v>
      </c>
      <c r="AA73" s="2"/>
      <c r="AB73" s="2" t="s">
        <v>102</v>
      </c>
      <c r="AC73" s="2" t="s">
        <v>103</v>
      </c>
      <c r="AD73" s="2"/>
      <c r="AE73" s="2" t="s">
        <v>102</v>
      </c>
      <c r="AF73" s="2" t="s">
        <v>103</v>
      </c>
      <c r="AG73" s="2"/>
      <c r="AH73" s="2" t="s">
        <v>102</v>
      </c>
      <c r="AI73" s="2" t="s">
        <v>103</v>
      </c>
      <c r="AJ73" s="2"/>
      <c r="AK73" s="2" t="s">
        <v>102</v>
      </c>
      <c r="AL73" s="2" t="s">
        <v>103</v>
      </c>
      <c r="AM73" s="2"/>
      <c r="AN73" s="2" t="s">
        <v>102</v>
      </c>
      <c r="AO73" s="2" t="s">
        <v>103</v>
      </c>
      <c r="AP73" s="2"/>
      <c r="AQ73" s="16" t="s">
        <v>102</v>
      </c>
      <c r="AR73" s="16" t="s">
        <v>103</v>
      </c>
      <c r="AS73" s="16"/>
      <c r="AT73" s="1" t="s">
        <v>104</v>
      </c>
      <c r="AU73" s="1" t="s">
        <v>105</v>
      </c>
      <c r="AV73" s="1" t="s">
        <v>73</v>
      </c>
      <c r="BB73" s="1" t="s">
        <v>106</v>
      </c>
      <c r="BC73" s="1" t="s">
        <v>107</v>
      </c>
    </row>
    <row r="74" spans="1:55" x14ac:dyDescent="0.15">
      <c r="A74" s="1" t="s">
        <v>108</v>
      </c>
      <c r="B74" s="1">
        <v>625.46400000000006</v>
      </c>
      <c r="C74" s="6" t="s">
        <v>109</v>
      </c>
      <c r="D74" s="6">
        <v>-5</v>
      </c>
      <c r="E74" s="6"/>
      <c r="F74" s="6"/>
      <c r="G74" s="1">
        <v>1</v>
      </c>
      <c r="H74" s="7">
        <f t="shared" ref="H74:H85" si="68">E75</f>
        <v>-5</v>
      </c>
      <c r="I74" s="7">
        <f t="shared" ref="I74:I85" si="69">H74+273.15</f>
        <v>268.14999999999998</v>
      </c>
      <c r="J74" s="7">
        <f t="shared" ref="J74:J85" si="70">EXP(($C$16*(I74-$C$14))/($C$17*I74*$C$14))</f>
        <v>8.9648717348658306E-3</v>
      </c>
      <c r="K74" s="7">
        <f>$B$74/12</f>
        <v>52.122000000000007</v>
      </c>
      <c r="L74" s="7">
        <f>K74*$B$75/100</f>
        <v>0.52122000000000002</v>
      </c>
      <c r="M74" s="1" t="s">
        <v>110</v>
      </c>
      <c r="O74" s="7">
        <f>L74</f>
        <v>0.52122000000000002</v>
      </c>
      <c r="P74" s="7">
        <f t="shared" ref="P74:P85" si="71">O74*J74</f>
        <v>4.672670445646768E-3</v>
      </c>
      <c r="Q74" s="12">
        <f>P74*$B$76</f>
        <v>1.2148943158681598E-3</v>
      </c>
      <c r="R74" s="7">
        <f>L74*$B$76</f>
        <v>0.1355172</v>
      </c>
      <c r="S74" s="13">
        <f t="shared" ref="S74:S85" si="72">Q74/R74</f>
        <v>8.9648717348658306E-3</v>
      </c>
      <c r="T74" s="2">
        <v>0.01</v>
      </c>
      <c r="U74" s="14">
        <f t="shared" ref="U74:U85" si="73">S74*T74</f>
        <v>8.9648717348658305E-5</v>
      </c>
      <c r="V74" s="13"/>
      <c r="W74" s="2"/>
      <c r="X74" s="2"/>
      <c r="Y74" s="2"/>
      <c r="Z74" s="2"/>
      <c r="AA74" s="2"/>
      <c r="AB74" s="2"/>
      <c r="AC74" s="2"/>
      <c r="AD74" s="2"/>
      <c r="AE74" s="13">
        <v>1E-3</v>
      </c>
      <c r="AF74" s="2">
        <v>0.49</v>
      </c>
      <c r="AG74" s="14">
        <f t="shared" ref="AG74:AG85" si="74">AF74*AE74</f>
        <v>4.8999999999999998E-4</v>
      </c>
      <c r="AH74" s="17"/>
      <c r="AI74" s="2"/>
      <c r="AJ74" s="14"/>
      <c r="AK74" s="13"/>
      <c r="AL74" s="2"/>
      <c r="AM74" s="2"/>
      <c r="AN74" s="13"/>
      <c r="AO74" s="2"/>
      <c r="AP74" s="14"/>
      <c r="AQ74" s="2">
        <v>0.01</v>
      </c>
      <c r="AR74" s="2">
        <v>0.5</v>
      </c>
      <c r="AS74" s="2">
        <f t="shared" ref="AS74:AS85" si="75">AR74*AQ74</f>
        <v>5.0000000000000001E-3</v>
      </c>
      <c r="AT74" s="1">
        <f>(AS74+AM74+AD74+AA74+U74+X74+AG74+AJ74+AP74)</f>
        <v>5.5796487173486583E-3</v>
      </c>
      <c r="AU74" s="7">
        <f>$B$74/12</f>
        <v>52.122000000000007</v>
      </c>
      <c r="AV74" s="1">
        <f>$B$76</f>
        <v>0.26</v>
      </c>
      <c r="BB74" s="1">
        <f t="shared" ref="BB74:BB85" si="76">$E$8/12</f>
        <v>1.7499999999999998E-2</v>
      </c>
      <c r="BC74" s="1">
        <f t="shared" ref="BC74:BC85" si="77">BB74*10000*AV74*0.67*AU74*AT74</f>
        <v>8.8657224018355425</v>
      </c>
    </row>
    <row r="75" spans="1:55" x14ac:dyDescent="0.15">
      <c r="A75" s="1" t="s">
        <v>111</v>
      </c>
      <c r="B75" s="1">
        <v>1</v>
      </c>
      <c r="C75" s="6">
        <v>1</v>
      </c>
      <c r="D75" s="8">
        <v>-8.26894654770968</v>
      </c>
      <c r="E75" s="9">
        <f t="shared" ref="E75:E86" si="78">D74</f>
        <v>-5</v>
      </c>
      <c r="F75" s="6" t="s">
        <v>110</v>
      </c>
      <c r="G75" s="1">
        <v>2</v>
      </c>
      <c r="H75" s="7">
        <f t="shared" si="68"/>
        <v>-8.26894654770968</v>
      </c>
      <c r="I75" s="7">
        <f t="shared" si="69"/>
        <v>264.8810534522903</v>
      </c>
      <c r="J75" s="7">
        <f t="shared" si="70"/>
        <v>5.7270079499482209E-3</v>
      </c>
      <c r="K75" s="7">
        <f t="shared" ref="K75:K85" si="79">$B$74/12</f>
        <v>52.122000000000007</v>
      </c>
      <c r="L75" s="7">
        <f t="shared" ref="L75:L85" si="80">K75*$B$75/100</f>
        <v>0.52122000000000002</v>
      </c>
      <c r="M75" s="1" t="s">
        <v>110</v>
      </c>
      <c r="O75" s="7">
        <f t="shared" ref="O75:O85" si="81">L75+O74-P74-N75</f>
        <v>1.0377673295543532</v>
      </c>
      <c r="P75" s="7">
        <f t="shared" si="71"/>
        <v>5.9433017465543164E-3</v>
      </c>
      <c r="Q75" s="12">
        <f t="shared" ref="Q75:Q85" si="82">P75*$B$76</f>
        <v>1.5452584541041222E-3</v>
      </c>
      <c r="R75" s="7">
        <f t="shared" ref="R75:R85" si="83">L75*$B$76</f>
        <v>0.1355172</v>
      </c>
      <c r="S75" s="13">
        <f t="shared" si="72"/>
        <v>1.1402674008200598E-2</v>
      </c>
      <c r="T75" s="2">
        <v>0.01</v>
      </c>
      <c r="U75" s="14">
        <f t="shared" si="73"/>
        <v>1.1402674008200598E-4</v>
      </c>
      <c r="V75" s="13"/>
      <c r="W75" s="2"/>
      <c r="X75" s="2"/>
      <c r="Y75" s="2"/>
      <c r="Z75" s="2"/>
      <c r="AA75" s="2"/>
      <c r="AB75" s="2"/>
      <c r="AC75" s="2"/>
      <c r="AD75" s="2"/>
      <c r="AE75" s="13">
        <v>1E-3</v>
      </c>
      <c r="AF75" s="2">
        <v>0.49</v>
      </c>
      <c r="AG75" s="14">
        <f t="shared" si="74"/>
        <v>4.8999999999999998E-4</v>
      </c>
      <c r="AH75" s="17"/>
      <c r="AI75" s="2"/>
      <c r="AJ75" s="14"/>
      <c r="AK75" s="13"/>
      <c r="AL75" s="2"/>
      <c r="AM75" s="2"/>
      <c r="AN75" s="13"/>
      <c r="AO75" s="2"/>
      <c r="AP75" s="14"/>
      <c r="AQ75" s="2">
        <v>0.01</v>
      </c>
      <c r="AR75" s="2">
        <v>0.5</v>
      </c>
      <c r="AS75" s="2">
        <f t="shared" si="75"/>
        <v>5.0000000000000001E-3</v>
      </c>
      <c r="AT75" s="1">
        <f t="shared" ref="AT75:AT85" si="84">(AS75+AM75+AD75+AA75+U75+X75+AG75+AJ75+AP75)</f>
        <v>5.6040267400820059E-3</v>
      </c>
      <c r="AU75" s="7">
        <f t="shared" ref="AU75:AU85" si="85">$B$74/12</f>
        <v>52.122000000000007</v>
      </c>
      <c r="AV75" s="1">
        <f t="shared" ref="AV75:AV85" si="86">$B$76</f>
        <v>0.26</v>
      </c>
      <c r="BB75" s="1">
        <f t="shared" si="76"/>
        <v>1.7499999999999998E-2</v>
      </c>
      <c r="BC75" s="1">
        <f t="shared" si="77"/>
        <v>8.9044575970437094</v>
      </c>
    </row>
    <row r="76" spans="1:55" x14ac:dyDescent="0.15">
      <c r="A76" s="1" t="s">
        <v>73</v>
      </c>
      <c r="B76" s="1">
        <v>0.26</v>
      </c>
      <c r="C76" s="6">
        <v>2</v>
      </c>
      <c r="D76" s="8">
        <v>-2.5979663042413801</v>
      </c>
      <c r="E76" s="9">
        <f t="shared" si="78"/>
        <v>-8.26894654770968</v>
      </c>
      <c r="F76" s="6" t="s">
        <v>110</v>
      </c>
      <c r="G76" s="1">
        <v>3</v>
      </c>
      <c r="H76" s="7">
        <f t="shared" si="68"/>
        <v>-2.5979663042413801</v>
      </c>
      <c r="I76" s="7">
        <f t="shared" si="69"/>
        <v>270.55203369575861</v>
      </c>
      <c r="J76" s="7">
        <f t="shared" si="70"/>
        <v>1.2375174847205529E-2</v>
      </c>
      <c r="K76" s="7">
        <f t="shared" si="79"/>
        <v>52.122000000000007</v>
      </c>
      <c r="L76" s="7">
        <f t="shared" si="80"/>
        <v>0.52122000000000002</v>
      </c>
      <c r="M76" s="1" t="s">
        <v>110</v>
      </c>
      <c r="O76" s="7">
        <f t="shared" si="81"/>
        <v>1.553044027807799</v>
      </c>
      <c r="P76" s="7">
        <f t="shared" si="71"/>
        <v>1.9219191389529839E-2</v>
      </c>
      <c r="Q76" s="12">
        <f t="shared" si="82"/>
        <v>4.9969897612777581E-3</v>
      </c>
      <c r="R76" s="7">
        <f t="shared" si="83"/>
        <v>0.1355172</v>
      </c>
      <c r="S76" s="13">
        <f t="shared" si="72"/>
        <v>3.6873472601837688E-2</v>
      </c>
      <c r="T76" s="2">
        <v>0.01</v>
      </c>
      <c r="U76" s="14">
        <f t="shared" si="73"/>
        <v>3.6873472601837688E-4</v>
      </c>
      <c r="V76" s="13"/>
      <c r="W76" s="2"/>
      <c r="X76" s="2"/>
      <c r="Y76" s="2"/>
      <c r="Z76" s="2"/>
      <c r="AA76" s="2"/>
      <c r="AB76" s="2"/>
      <c r="AC76" s="2"/>
      <c r="AD76" s="2"/>
      <c r="AE76" s="13">
        <v>1E-3</v>
      </c>
      <c r="AF76" s="2">
        <v>0.49</v>
      </c>
      <c r="AG76" s="14">
        <f t="shared" si="74"/>
        <v>4.8999999999999998E-4</v>
      </c>
      <c r="AH76" s="17"/>
      <c r="AI76" s="2"/>
      <c r="AJ76" s="14"/>
      <c r="AK76" s="13"/>
      <c r="AL76" s="2"/>
      <c r="AM76" s="2"/>
      <c r="AN76" s="13"/>
      <c r="AO76" s="2"/>
      <c r="AP76" s="14"/>
      <c r="AQ76" s="2">
        <v>0.01</v>
      </c>
      <c r="AR76" s="2">
        <v>0.5</v>
      </c>
      <c r="AS76" s="2">
        <f t="shared" si="75"/>
        <v>5.0000000000000001E-3</v>
      </c>
      <c r="AT76" s="1">
        <f t="shared" si="84"/>
        <v>5.8587347260183774E-3</v>
      </c>
      <c r="AU76" s="7">
        <f t="shared" si="85"/>
        <v>52.122000000000007</v>
      </c>
      <c r="AV76" s="1">
        <f t="shared" si="86"/>
        <v>0.26</v>
      </c>
      <c r="BB76" s="1">
        <f t="shared" si="76"/>
        <v>1.7499999999999998E-2</v>
      </c>
      <c r="BC76" s="1">
        <f t="shared" si="77"/>
        <v>9.309173092809818</v>
      </c>
    </row>
    <row r="77" spans="1:55" x14ac:dyDescent="0.15">
      <c r="C77" s="6">
        <v>3</v>
      </c>
      <c r="D77" s="8">
        <v>5.8619696611612904</v>
      </c>
      <c r="E77" s="9">
        <f t="shared" si="78"/>
        <v>-2.5979663042413801</v>
      </c>
      <c r="F77" s="6" t="s">
        <v>110</v>
      </c>
      <c r="G77" s="1">
        <v>4</v>
      </c>
      <c r="H77" s="7">
        <f t="shared" si="68"/>
        <v>5.8619696611612904</v>
      </c>
      <c r="I77" s="7">
        <f t="shared" si="69"/>
        <v>279.01196966116129</v>
      </c>
      <c r="J77" s="7">
        <f t="shared" si="70"/>
        <v>3.6851805434848679E-2</v>
      </c>
      <c r="K77" s="7">
        <f t="shared" si="79"/>
        <v>52.122000000000007</v>
      </c>
      <c r="L77" s="7">
        <f t="shared" si="80"/>
        <v>0.52122000000000002</v>
      </c>
      <c r="M77" s="1" t="s">
        <v>110</v>
      </c>
      <c r="O77" s="7">
        <f t="shared" si="81"/>
        <v>2.0550448364182694</v>
      </c>
      <c r="P77" s="7">
        <f t="shared" si="71"/>
        <v>7.573211247157649E-2</v>
      </c>
      <c r="Q77" s="12">
        <f t="shared" si="82"/>
        <v>1.969034924260989E-2</v>
      </c>
      <c r="R77" s="7">
        <f t="shared" si="83"/>
        <v>0.1355172</v>
      </c>
      <c r="S77" s="13">
        <f t="shared" si="72"/>
        <v>0.14529778686845574</v>
      </c>
      <c r="T77" s="2">
        <v>0.01</v>
      </c>
      <c r="U77" s="14">
        <f t="shared" si="73"/>
        <v>1.4529778686845575E-3</v>
      </c>
      <c r="V77" s="13"/>
      <c r="W77" s="2"/>
      <c r="X77" s="2"/>
      <c r="Y77" s="2"/>
      <c r="Z77" s="2"/>
      <c r="AA77" s="2"/>
      <c r="AB77" s="2"/>
      <c r="AC77" s="2"/>
      <c r="AD77" s="2"/>
      <c r="AE77" s="13">
        <v>1E-3</v>
      </c>
      <c r="AF77" s="2">
        <v>0.49</v>
      </c>
      <c r="AG77" s="14">
        <f t="shared" si="74"/>
        <v>4.8999999999999998E-4</v>
      </c>
      <c r="AH77" s="17"/>
      <c r="AI77" s="2"/>
      <c r="AJ77" s="14"/>
      <c r="AK77" s="13"/>
      <c r="AL77" s="2"/>
      <c r="AM77" s="2"/>
      <c r="AN77" s="13"/>
      <c r="AO77" s="2"/>
      <c r="AP77" s="14"/>
      <c r="AQ77" s="2">
        <v>0.01</v>
      </c>
      <c r="AR77" s="2">
        <v>0.5</v>
      </c>
      <c r="AS77" s="2">
        <f t="shared" si="75"/>
        <v>5.0000000000000001E-3</v>
      </c>
      <c r="AT77" s="1">
        <f t="shared" si="84"/>
        <v>6.9429778686845578E-3</v>
      </c>
      <c r="AU77" s="7">
        <f t="shared" si="85"/>
        <v>52.122000000000007</v>
      </c>
      <c r="AV77" s="1">
        <f t="shared" si="86"/>
        <v>0.26</v>
      </c>
      <c r="BB77" s="1">
        <f t="shared" si="76"/>
        <v>1.7499999999999998E-2</v>
      </c>
      <c r="BC77" s="1">
        <f t="shared" si="77"/>
        <v>11.03196949199601</v>
      </c>
    </row>
    <row r="78" spans="1:55" x14ac:dyDescent="0.15">
      <c r="C78" s="6">
        <v>4</v>
      </c>
      <c r="D78" s="8">
        <v>13.313117230433299</v>
      </c>
      <c r="E78" s="9">
        <f t="shared" si="78"/>
        <v>5.8619696611612904</v>
      </c>
      <c r="F78" s="6" t="s">
        <v>110</v>
      </c>
      <c r="G78" s="1">
        <v>5</v>
      </c>
      <c r="H78" s="7">
        <f t="shared" si="68"/>
        <v>13.313117230433299</v>
      </c>
      <c r="I78" s="7">
        <f t="shared" si="69"/>
        <v>286.46311723043328</v>
      </c>
      <c r="J78" s="7">
        <f t="shared" si="70"/>
        <v>9.1342406727660322E-2</v>
      </c>
      <c r="K78" s="7">
        <f t="shared" si="79"/>
        <v>52.122000000000007</v>
      </c>
      <c r="L78" s="7">
        <f t="shared" si="80"/>
        <v>0.52122000000000002</v>
      </c>
      <c r="M78" s="1" t="s">
        <v>112</v>
      </c>
      <c r="N78" s="7">
        <f>(O77-P77)*$C$22/100</f>
        <v>1.8803470877493584</v>
      </c>
      <c r="O78" s="7">
        <f t="shared" si="81"/>
        <v>0.62018563619733458</v>
      </c>
      <c r="P78" s="7">
        <f t="shared" si="71"/>
        <v>5.6649248628189708E-2</v>
      </c>
      <c r="Q78" s="12">
        <f t="shared" si="82"/>
        <v>1.4728804643329324E-2</v>
      </c>
      <c r="R78" s="7">
        <f t="shared" si="83"/>
        <v>0.1355172</v>
      </c>
      <c r="S78" s="13">
        <f t="shared" si="72"/>
        <v>0.10868586897699571</v>
      </c>
      <c r="T78" s="2">
        <v>0.01</v>
      </c>
      <c r="U78" s="14">
        <f t="shared" si="73"/>
        <v>1.0868586897699571E-3</v>
      </c>
      <c r="V78" s="13"/>
      <c r="W78" s="2"/>
      <c r="X78" s="2"/>
      <c r="Y78" s="2"/>
      <c r="Z78" s="2"/>
      <c r="AA78" s="2"/>
      <c r="AB78" s="2"/>
      <c r="AC78" s="2"/>
      <c r="AD78" s="2"/>
      <c r="AE78" s="13">
        <v>5.0000000000000001E-3</v>
      </c>
      <c r="AF78" s="2">
        <v>0.49</v>
      </c>
      <c r="AG78" s="14">
        <f t="shared" si="74"/>
        <v>2.4499999999999999E-3</v>
      </c>
      <c r="AH78" s="17"/>
      <c r="AI78" s="2"/>
      <c r="AJ78" s="14"/>
      <c r="AK78" s="13"/>
      <c r="AL78" s="2"/>
      <c r="AM78" s="2"/>
      <c r="AN78" s="13"/>
      <c r="AO78" s="2"/>
      <c r="AP78" s="14"/>
      <c r="AQ78" s="2">
        <v>1.4999999999999999E-2</v>
      </c>
      <c r="AR78" s="2">
        <v>0.5</v>
      </c>
      <c r="AS78" s="2">
        <f t="shared" si="75"/>
        <v>7.4999999999999997E-3</v>
      </c>
      <c r="AT78" s="1">
        <f t="shared" si="84"/>
        <v>1.1036858689769957E-2</v>
      </c>
      <c r="AU78" s="7">
        <f t="shared" si="85"/>
        <v>52.122000000000007</v>
      </c>
      <c r="AV78" s="1">
        <f t="shared" si="86"/>
        <v>0.26</v>
      </c>
      <c r="BB78" s="1">
        <f t="shared" si="76"/>
        <v>1.7499999999999998E-2</v>
      </c>
      <c r="BC78" s="1">
        <f t="shared" si="77"/>
        <v>17.536897085930363</v>
      </c>
    </row>
    <row r="79" spans="1:55" x14ac:dyDescent="0.15">
      <c r="C79" s="6">
        <v>5</v>
      </c>
      <c r="D79" s="8">
        <v>18.1142507493871</v>
      </c>
      <c r="E79" s="9">
        <f t="shared" si="78"/>
        <v>13.313117230433299</v>
      </c>
      <c r="F79" s="6" t="s">
        <v>112</v>
      </c>
      <c r="G79" s="1">
        <v>6</v>
      </c>
      <c r="H79" s="7">
        <f t="shared" si="68"/>
        <v>18.1142507493871</v>
      </c>
      <c r="I79" s="7">
        <f t="shared" si="69"/>
        <v>291.26425074938709</v>
      </c>
      <c r="J79" s="7">
        <f t="shared" si="70"/>
        <v>0.15995511778152099</v>
      </c>
      <c r="K79" s="7">
        <f t="shared" si="79"/>
        <v>52.122000000000007</v>
      </c>
      <c r="L79" s="7">
        <f t="shared" si="80"/>
        <v>0.52122000000000002</v>
      </c>
      <c r="M79" s="1" t="s">
        <v>110</v>
      </c>
      <c r="O79" s="7">
        <f t="shared" si="81"/>
        <v>1.0847563875691448</v>
      </c>
      <c r="P79" s="7">
        <f t="shared" si="71"/>
        <v>0.1735123357378798</v>
      </c>
      <c r="Q79" s="12">
        <f t="shared" si="82"/>
        <v>4.5113207291848749E-2</v>
      </c>
      <c r="R79" s="7">
        <f t="shared" si="83"/>
        <v>0.1355172</v>
      </c>
      <c r="S79" s="13">
        <f t="shared" si="72"/>
        <v>0.33289654222378229</v>
      </c>
      <c r="T79" s="2">
        <v>0.01</v>
      </c>
      <c r="U79" s="14">
        <f t="shared" si="73"/>
        <v>3.328965422237823E-3</v>
      </c>
      <c r="V79" s="13"/>
      <c r="W79" s="2"/>
      <c r="X79" s="2"/>
      <c r="Y79" s="2"/>
      <c r="Z79" s="2"/>
      <c r="AA79" s="2"/>
      <c r="AB79" s="2"/>
      <c r="AC79" s="2"/>
      <c r="AD79" s="2"/>
      <c r="AE79" s="13">
        <v>5.0000000000000001E-3</v>
      </c>
      <c r="AF79" s="2">
        <v>0.49</v>
      </c>
      <c r="AG79" s="14">
        <f t="shared" si="74"/>
        <v>2.4499999999999999E-3</v>
      </c>
      <c r="AH79" s="17"/>
      <c r="AI79" s="2"/>
      <c r="AJ79" s="14"/>
      <c r="AK79" s="13"/>
      <c r="AL79" s="2"/>
      <c r="AM79" s="2"/>
      <c r="AN79" s="13"/>
      <c r="AO79" s="2"/>
      <c r="AP79" s="14"/>
      <c r="AQ79" s="2">
        <v>1.4999999999999999E-2</v>
      </c>
      <c r="AR79" s="2">
        <v>0.5</v>
      </c>
      <c r="AS79" s="2">
        <f t="shared" si="75"/>
        <v>7.4999999999999997E-3</v>
      </c>
      <c r="AT79" s="1">
        <f t="shared" si="84"/>
        <v>1.3278965422237821E-2</v>
      </c>
      <c r="AU79" s="7">
        <f t="shared" si="85"/>
        <v>52.122000000000007</v>
      </c>
      <c r="AV79" s="1">
        <f t="shared" si="86"/>
        <v>0.26</v>
      </c>
      <c r="BB79" s="1">
        <f t="shared" si="76"/>
        <v>1.7499999999999998E-2</v>
      </c>
      <c r="BC79" s="1">
        <f t="shared" si="77"/>
        <v>21.099468296469265</v>
      </c>
    </row>
    <row r="80" spans="1:55" x14ac:dyDescent="0.15">
      <c r="C80" s="6">
        <v>6</v>
      </c>
      <c r="D80" s="8">
        <v>22.7104640336667</v>
      </c>
      <c r="E80" s="9">
        <f t="shared" si="78"/>
        <v>18.1142507493871</v>
      </c>
      <c r="F80" s="6" t="s">
        <v>110</v>
      </c>
      <c r="G80" s="1">
        <v>7</v>
      </c>
      <c r="H80" s="7">
        <f t="shared" si="68"/>
        <v>22.7104640336667</v>
      </c>
      <c r="I80" s="7">
        <f t="shared" si="69"/>
        <v>295.86046403366669</v>
      </c>
      <c r="J80" s="7">
        <f t="shared" si="70"/>
        <v>0.26886821708980357</v>
      </c>
      <c r="K80" s="7">
        <f t="shared" si="79"/>
        <v>52.122000000000007</v>
      </c>
      <c r="L80" s="7">
        <f t="shared" si="80"/>
        <v>0.52122000000000002</v>
      </c>
      <c r="M80" s="1" t="s">
        <v>110</v>
      </c>
      <c r="O80" s="7">
        <f t="shared" si="81"/>
        <v>1.432464051831265</v>
      </c>
      <c r="P80" s="7">
        <f t="shared" si="71"/>
        <v>0.38514405566110821</v>
      </c>
      <c r="Q80" s="12">
        <f t="shared" si="82"/>
        <v>0.10013745447188814</v>
      </c>
      <c r="R80" s="7">
        <f t="shared" si="83"/>
        <v>0.1355172</v>
      </c>
      <c r="S80" s="13">
        <f t="shared" si="72"/>
        <v>0.73892800671714098</v>
      </c>
      <c r="T80" s="2">
        <v>0.01</v>
      </c>
      <c r="U80" s="14">
        <f t="shared" si="73"/>
        <v>7.3892800671714097E-3</v>
      </c>
      <c r="V80" s="13"/>
      <c r="W80" s="2"/>
      <c r="X80" s="2"/>
      <c r="Y80" s="2"/>
      <c r="Z80" s="2"/>
      <c r="AA80" s="2"/>
      <c r="AB80" s="2"/>
      <c r="AC80" s="2"/>
      <c r="AD80" s="2"/>
      <c r="AE80" s="13">
        <v>5.0000000000000001E-3</v>
      </c>
      <c r="AF80" s="2">
        <v>0.49</v>
      </c>
      <c r="AG80" s="14">
        <f t="shared" si="74"/>
        <v>2.4499999999999999E-3</v>
      </c>
      <c r="AH80" s="17"/>
      <c r="AI80" s="2"/>
      <c r="AJ80" s="14"/>
      <c r="AK80" s="13"/>
      <c r="AL80" s="2"/>
      <c r="AM80" s="2"/>
      <c r="AN80" s="13"/>
      <c r="AO80" s="2"/>
      <c r="AP80" s="14"/>
      <c r="AQ80" s="2">
        <v>1.4999999999999999E-2</v>
      </c>
      <c r="AR80" s="2">
        <v>0.5</v>
      </c>
      <c r="AS80" s="2">
        <f t="shared" si="75"/>
        <v>7.4999999999999997E-3</v>
      </c>
      <c r="AT80" s="1">
        <f t="shared" si="84"/>
        <v>1.7339280067171409E-2</v>
      </c>
      <c r="AU80" s="7">
        <f t="shared" si="85"/>
        <v>52.122000000000007</v>
      </c>
      <c r="AV80" s="1">
        <f t="shared" si="86"/>
        <v>0.26</v>
      </c>
      <c r="BB80" s="1">
        <f t="shared" si="76"/>
        <v>1.7499999999999998E-2</v>
      </c>
      <c r="BC80" s="1">
        <f t="shared" si="77"/>
        <v>27.551061278328884</v>
      </c>
    </row>
    <row r="81" spans="1:58" x14ac:dyDescent="0.15">
      <c r="C81" s="6">
        <v>7</v>
      </c>
      <c r="D81" s="8">
        <v>24.575369398064499</v>
      </c>
      <c r="E81" s="9">
        <f t="shared" si="78"/>
        <v>22.7104640336667</v>
      </c>
      <c r="F81" s="6" t="s">
        <v>110</v>
      </c>
      <c r="G81" s="1">
        <v>8</v>
      </c>
      <c r="H81" s="7">
        <f t="shared" si="68"/>
        <v>24.575369398064499</v>
      </c>
      <c r="I81" s="7">
        <f t="shared" si="69"/>
        <v>297.72536939806446</v>
      </c>
      <c r="J81" s="7">
        <f t="shared" si="70"/>
        <v>0.33042011711531138</v>
      </c>
      <c r="K81" s="7">
        <f t="shared" si="79"/>
        <v>52.122000000000007</v>
      </c>
      <c r="L81" s="7">
        <f t="shared" si="80"/>
        <v>0.52122000000000002</v>
      </c>
      <c r="M81" s="1" t="s">
        <v>110</v>
      </c>
      <c r="O81" s="7">
        <f t="shared" si="81"/>
        <v>1.5685399961701569</v>
      </c>
      <c r="P81" s="7">
        <f t="shared" si="71"/>
        <v>0.51827716923459333</v>
      </c>
      <c r="Q81" s="12">
        <f t="shared" si="82"/>
        <v>0.13475206400099426</v>
      </c>
      <c r="R81" s="7">
        <f t="shared" si="83"/>
        <v>0.1355172</v>
      </c>
      <c r="S81" s="13">
        <f t="shared" si="72"/>
        <v>0.99435395655307413</v>
      </c>
      <c r="T81" s="2">
        <v>0.01</v>
      </c>
      <c r="U81" s="14">
        <f t="shared" si="73"/>
        <v>9.9435395655307415E-3</v>
      </c>
      <c r="V81" s="13"/>
      <c r="W81" s="2"/>
      <c r="X81" s="2"/>
      <c r="Y81" s="2"/>
      <c r="Z81" s="2"/>
      <c r="AA81" s="2"/>
      <c r="AB81" s="2"/>
      <c r="AC81" s="2"/>
      <c r="AD81" s="2"/>
      <c r="AE81" s="13">
        <v>5.0000000000000001E-3</v>
      </c>
      <c r="AF81" s="2">
        <v>0.49</v>
      </c>
      <c r="AG81" s="14">
        <f t="shared" si="74"/>
        <v>2.4499999999999999E-3</v>
      </c>
      <c r="AH81" s="17"/>
      <c r="AI81" s="2"/>
      <c r="AJ81" s="14"/>
      <c r="AK81" s="13"/>
      <c r="AL81" s="2"/>
      <c r="AM81" s="2"/>
      <c r="AN81" s="13"/>
      <c r="AO81" s="2"/>
      <c r="AP81" s="14"/>
      <c r="AQ81" s="2">
        <v>1.4999999999999999E-2</v>
      </c>
      <c r="AR81" s="2">
        <v>0.5</v>
      </c>
      <c r="AS81" s="2">
        <f t="shared" si="75"/>
        <v>7.4999999999999997E-3</v>
      </c>
      <c r="AT81" s="1">
        <f t="shared" si="84"/>
        <v>1.9893539565530742E-2</v>
      </c>
      <c r="AU81" s="7">
        <f t="shared" si="85"/>
        <v>52.122000000000007</v>
      </c>
      <c r="AV81" s="1">
        <f t="shared" si="86"/>
        <v>0.26</v>
      </c>
      <c r="BB81" s="1">
        <f t="shared" si="76"/>
        <v>1.7499999999999998E-2</v>
      </c>
      <c r="BC81" s="1">
        <f t="shared" si="77"/>
        <v>31.60962424561658</v>
      </c>
    </row>
    <row r="82" spans="1:58" x14ac:dyDescent="0.15">
      <c r="C82" s="6">
        <v>8</v>
      </c>
      <c r="D82" s="8">
        <v>24.004914172580602</v>
      </c>
      <c r="E82" s="9">
        <f t="shared" si="78"/>
        <v>24.575369398064499</v>
      </c>
      <c r="F82" s="6" t="s">
        <v>110</v>
      </c>
      <c r="G82" s="1">
        <v>9</v>
      </c>
      <c r="H82" s="7">
        <f t="shared" si="68"/>
        <v>24.004914172580602</v>
      </c>
      <c r="I82" s="7">
        <f t="shared" si="69"/>
        <v>297.15491417258056</v>
      </c>
      <c r="J82" s="7">
        <f t="shared" si="70"/>
        <v>0.31031330003074675</v>
      </c>
      <c r="K82" s="7">
        <f t="shared" si="79"/>
        <v>52.122000000000007</v>
      </c>
      <c r="L82" s="7">
        <f t="shared" si="80"/>
        <v>0.52122000000000002</v>
      </c>
      <c r="M82" s="1" t="s">
        <v>110</v>
      </c>
      <c r="O82" s="7">
        <f t="shared" si="81"/>
        <v>1.5714828269355636</v>
      </c>
      <c r="P82" s="7">
        <f t="shared" si="71"/>
        <v>0.48765202196802165</v>
      </c>
      <c r="Q82" s="12">
        <f t="shared" si="82"/>
        <v>0.12678952571168564</v>
      </c>
      <c r="R82" s="7">
        <f t="shared" si="83"/>
        <v>0.1355172</v>
      </c>
      <c r="S82" s="13">
        <f t="shared" si="72"/>
        <v>0.9355972947469815</v>
      </c>
      <c r="T82" s="2">
        <v>0.01</v>
      </c>
      <c r="U82" s="14">
        <f t="shared" si="73"/>
        <v>9.355972947469815E-3</v>
      </c>
      <c r="V82" s="13"/>
      <c r="W82" s="2"/>
      <c r="X82" s="2"/>
      <c r="Y82" s="2"/>
      <c r="Z82" s="2"/>
      <c r="AA82" s="2"/>
      <c r="AB82" s="2"/>
      <c r="AC82" s="2"/>
      <c r="AD82" s="2"/>
      <c r="AE82" s="13">
        <v>5.0000000000000001E-3</v>
      </c>
      <c r="AF82" s="2">
        <v>0.49</v>
      </c>
      <c r="AG82" s="14">
        <f t="shared" si="74"/>
        <v>2.4499999999999999E-3</v>
      </c>
      <c r="AH82" s="17"/>
      <c r="AI82" s="2"/>
      <c r="AJ82" s="14"/>
      <c r="AK82" s="13"/>
      <c r="AL82" s="2"/>
      <c r="AM82" s="2"/>
      <c r="AN82" s="13"/>
      <c r="AO82" s="2"/>
      <c r="AP82" s="14"/>
      <c r="AQ82" s="2">
        <v>1.4999999999999999E-2</v>
      </c>
      <c r="AR82" s="2">
        <v>0.5</v>
      </c>
      <c r="AS82" s="2">
        <f t="shared" si="75"/>
        <v>7.4999999999999997E-3</v>
      </c>
      <c r="AT82" s="1">
        <f t="shared" si="84"/>
        <v>1.9305972947469816E-2</v>
      </c>
      <c r="AU82" s="7">
        <f t="shared" si="85"/>
        <v>52.122000000000007</v>
      </c>
      <c r="AV82" s="1">
        <f t="shared" si="86"/>
        <v>0.26</v>
      </c>
      <c r="BB82" s="1">
        <f t="shared" si="76"/>
        <v>1.7499999999999998E-2</v>
      </c>
      <c r="BC82" s="1">
        <f t="shared" si="77"/>
        <v>30.676016631195143</v>
      </c>
    </row>
    <row r="83" spans="1:58" x14ac:dyDescent="0.15">
      <c r="C83" s="6">
        <v>9</v>
      </c>
      <c r="D83" s="8">
        <v>18.369867590666701</v>
      </c>
      <c r="E83" s="9">
        <f t="shared" si="78"/>
        <v>24.004914172580602</v>
      </c>
      <c r="F83" s="6" t="s">
        <v>110</v>
      </c>
      <c r="G83" s="1">
        <v>10</v>
      </c>
      <c r="H83" s="7">
        <f t="shared" si="68"/>
        <v>18.369867590666701</v>
      </c>
      <c r="I83" s="7">
        <f t="shared" si="69"/>
        <v>291.51986759066665</v>
      </c>
      <c r="J83" s="7">
        <f t="shared" si="70"/>
        <v>0.16471316403663439</v>
      </c>
      <c r="K83" s="7">
        <f t="shared" si="79"/>
        <v>52.122000000000007</v>
      </c>
      <c r="L83" s="7">
        <f t="shared" si="80"/>
        <v>0.52122000000000002</v>
      </c>
      <c r="M83" s="1" t="s">
        <v>110</v>
      </c>
      <c r="O83" s="7">
        <f t="shared" si="81"/>
        <v>1.605050804967542</v>
      </c>
      <c r="P83" s="7">
        <f t="shared" si="71"/>
        <v>0.2643729965257508</v>
      </c>
      <c r="Q83" s="12">
        <f t="shared" si="82"/>
        <v>6.8736979096695211E-2</v>
      </c>
      <c r="R83" s="7">
        <f t="shared" si="83"/>
        <v>0.1355172</v>
      </c>
      <c r="S83" s="13">
        <f t="shared" si="72"/>
        <v>0.50721959350322476</v>
      </c>
      <c r="T83" s="2">
        <v>0.01</v>
      </c>
      <c r="U83" s="14">
        <f t="shared" si="73"/>
        <v>5.0721959350322476E-3</v>
      </c>
      <c r="V83" s="13"/>
      <c r="W83" s="2"/>
      <c r="X83" s="2"/>
      <c r="Y83" s="2"/>
      <c r="Z83" s="2"/>
      <c r="AA83" s="2"/>
      <c r="AB83" s="2"/>
      <c r="AC83" s="2"/>
      <c r="AD83" s="2"/>
      <c r="AE83" s="13">
        <v>1E-3</v>
      </c>
      <c r="AF83" s="2">
        <v>0.49</v>
      </c>
      <c r="AG83" s="14">
        <f t="shared" si="74"/>
        <v>4.8999999999999998E-4</v>
      </c>
      <c r="AH83" s="17"/>
      <c r="AI83" s="2"/>
      <c r="AJ83" s="14"/>
      <c r="AK83" s="13"/>
      <c r="AL83" s="2"/>
      <c r="AM83" s="2"/>
      <c r="AN83" s="13"/>
      <c r="AO83" s="2"/>
      <c r="AP83" s="14"/>
      <c r="AQ83" s="2">
        <v>0.01</v>
      </c>
      <c r="AR83" s="2">
        <v>0.5</v>
      </c>
      <c r="AS83" s="2">
        <f t="shared" si="75"/>
        <v>5.0000000000000001E-3</v>
      </c>
      <c r="AT83" s="1">
        <f t="shared" si="84"/>
        <v>1.0562195935032249E-2</v>
      </c>
      <c r="AU83" s="7">
        <f t="shared" si="85"/>
        <v>52.122000000000007</v>
      </c>
      <c r="AV83" s="1">
        <f t="shared" si="86"/>
        <v>0.26</v>
      </c>
      <c r="BB83" s="1">
        <f t="shared" si="76"/>
        <v>1.7499999999999998E-2</v>
      </c>
      <c r="BC83" s="1">
        <f t="shared" si="77"/>
        <v>16.782686842387516</v>
      </c>
    </row>
    <row r="84" spans="1:58" x14ac:dyDescent="0.15">
      <c r="C84" s="6">
        <v>10</v>
      </c>
      <c r="D84" s="8">
        <v>10.0867692679677</v>
      </c>
      <c r="E84" s="9">
        <f t="shared" si="78"/>
        <v>18.369867590666701</v>
      </c>
      <c r="F84" s="6" t="s">
        <v>110</v>
      </c>
      <c r="G84" s="1">
        <v>11</v>
      </c>
      <c r="H84" s="7">
        <f t="shared" si="68"/>
        <v>10.0867692679677</v>
      </c>
      <c r="I84" s="7">
        <f t="shared" si="69"/>
        <v>283.2367692679677</v>
      </c>
      <c r="J84" s="7">
        <f t="shared" si="70"/>
        <v>6.2018887946822573E-2</v>
      </c>
      <c r="K84" s="7">
        <f t="shared" si="79"/>
        <v>52.122000000000007</v>
      </c>
      <c r="L84" s="7">
        <f t="shared" si="80"/>
        <v>0.52122000000000002</v>
      </c>
      <c r="M84" s="1" t="s">
        <v>112</v>
      </c>
      <c r="N84" s="7">
        <f>(O83-P83)*$C$22/100</f>
        <v>1.2736439180197017</v>
      </c>
      <c r="O84" s="7">
        <f t="shared" si="81"/>
        <v>0.58825389042208975</v>
      </c>
      <c r="P84" s="7">
        <f t="shared" si="71"/>
        <v>3.648285211437003E-2</v>
      </c>
      <c r="Q84" s="12">
        <f t="shared" si="82"/>
        <v>9.4855415497362081E-3</v>
      </c>
      <c r="R84" s="7">
        <f t="shared" si="83"/>
        <v>0.1355172</v>
      </c>
      <c r="S84" s="13">
        <f t="shared" si="72"/>
        <v>6.9995111688672784E-2</v>
      </c>
      <c r="T84" s="2">
        <v>0.01</v>
      </c>
      <c r="U84" s="14">
        <f t="shared" si="73"/>
        <v>6.9995111688672782E-4</v>
      </c>
      <c r="V84" s="13"/>
      <c r="W84" s="2"/>
      <c r="X84" s="2"/>
      <c r="Y84" s="2"/>
      <c r="Z84" s="2"/>
      <c r="AA84" s="2"/>
      <c r="AB84" s="2"/>
      <c r="AC84" s="2"/>
      <c r="AD84" s="2"/>
      <c r="AE84" s="13">
        <v>1E-3</v>
      </c>
      <c r="AF84" s="2">
        <v>0.49</v>
      </c>
      <c r="AG84" s="14">
        <f t="shared" si="74"/>
        <v>4.8999999999999998E-4</v>
      </c>
      <c r="AH84" s="17"/>
      <c r="AI84" s="2"/>
      <c r="AJ84" s="14"/>
      <c r="AK84" s="13"/>
      <c r="AL84" s="2"/>
      <c r="AM84" s="2"/>
      <c r="AN84" s="13"/>
      <c r="AO84" s="2"/>
      <c r="AP84" s="14"/>
      <c r="AQ84" s="2">
        <v>0.01</v>
      </c>
      <c r="AR84" s="2">
        <v>0.5</v>
      </c>
      <c r="AS84" s="2">
        <f t="shared" si="75"/>
        <v>5.0000000000000001E-3</v>
      </c>
      <c r="AT84" s="1">
        <f t="shared" si="84"/>
        <v>6.1899511168867277E-3</v>
      </c>
      <c r="AU84" s="7">
        <f t="shared" si="85"/>
        <v>52.122000000000007</v>
      </c>
      <c r="AV84" s="1">
        <f t="shared" si="86"/>
        <v>0.26</v>
      </c>
      <c r="BB84" s="1">
        <f t="shared" si="76"/>
        <v>1.7499999999999998E-2</v>
      </c>
      <c r="BC84" s="1">
        <f t="shared" si="77"/>
        <v>9.83545579000657</v>
      </c>
    </row>
    <row r="85" spans="1:58" x14ac:dyDescent="0.15">
      <c r="C85" s="6">
        <v>11</v>
      </c>
      <c r="D85" s="8">
        <v>0.88189545386666601</v>
      </c>
      <c r="E85" s="9">
        <f t="shared" si="78"/>
        <v>10.0867692679677</v>
      </c>
      <c r="F85" s="6" t="s">
        <v>112</v>
      </c>
      <c r="G85" s="1">
        <v>12</v>
      </c>
      <c r="H85" s="7">
        <f t="shared" si="68"/>
        <v>0.88189545386666601</v>
      </c>
      <c r="I85" s="7">
        <f t="shared" si="69"/>
        <v>274.03189545386664</v>
      </c>
      <c r="J85" s="7">
        <f t="shared" si="70"/>
        <v>1.9544669312581357E-2</v>
      </c>
      <c r="K85" s="7">
        <f t="shared" si="79"/>
        <v>52.122000000000007</v>
      </c>
      <c r="L85" s="7">
        <f t="shared" si="80"/>
        <v>0.52122000000000002</v>
      </c>
      <c r="M85" s="1" t="s">
        <v>110</v>
      </c>
      <c r="O85" s="7">
        <f t="shared" si="81"/>
        <v>1.0729910383077197</v>
      </c>
      <c r="P85" s="7">
        <f t="shared" si="71"/>
        <v>2.0971255019087698E-2</v>
      </c>
      <c r="Q85" s="12">
        <f t="shared" si="82"/>
        <v>5.4525263049628016E-3</v>
      </c>
      <c r="R85" s="7">
        <f t="shared" si="83"/>
        <v>0.1355172</v>
      </c>
      <c r="S85" s="13">
        <f t="shared" si="72"/>
        <v>4.0234939217773102E-2</v>
      </c>
      <c r="T85" s="2">
        <v>0.01</v>
      </c>
      <c r="U85" s="14">
        <f t="shared" si="73"/>
        <v>4.0234939217773102E-4</v>
      </c>
      <c r="V85" s="13"/>
      <c r="W85" s="2"/>
      <c r="X85" s="2"/>
      <c r="Y85" s="2"/>
      <c r="Z85" s="2"/>
      <c r="AA85" s="2"/>
      <c r="AB85" s="2"/>
      <c r="AC85" s="2"/>
      <c r="AD85" s="2"/>
      <c r="AE85" s="13">
        <v>1E-3</v>
      </c>
      <c r="AF85" s="2">
        <v>0.49</v>
      </c>
      <c r="AG85" s="14">
        <f t="shared" si="74"/>
        <v>4.8999999999999998E-4</v>
      </c>
      <c r="AH85" s="17"/>
      <c r="AI85" s="2"/>
      <c r="AJ85" s="14"/>
      <c r="AK85" s="13"/>
      <c r="AL85" s="2"/>
      <c r="AM85" s="2"/>
      <c r="AN85" s="13"/>
      <c r="AO85" s="2"/>
      <c r="AP85" s="14"/>
      <c r="AQ85" s="2">
        <v>0.01</v>
      </c>
      <c r="AR85" s="2">
        <v>0.5</v>
      </c>
      <c r="AS85" s="2">
        <f t="shared" si="75"/>
        <v>5.0000000000000001E-3</v>
      </c>
      <c r="AT85" s="1">
        <f t="shared" si="84"/>
        <v>5.8923493921777311E-3</v>
      </c>
      <c r="AU85" s="7">
        <f t="shared" si="85"/>
        <v>52.122000000000007</v>
      </c>
      <c r="AV85" s="1">
        <f t="shared" si="86"/>
        <v>0.26</v>
      </c>
      <c r="BB85" s="1">
        <f t="shared" si="76"/>
        <v>1.7499999999999998E-2</v>
      </c>
      <c r="BC85" s="1">
        <f t="shared" si="77"/>
        <v>9.3625847525568897</v>
      </c>
      <c r="BD85" s="1">
        <f>SUM(BC74:BC85)</f>
        <v>202.56511750617631</v>
      </c>
    </row>
    <row r="86" spans="1:58" x14ac:dyDescent="0.15">
      <c r="C86" s="6">
        <v>12</v>
      </c>
      <c r="D86" s="8">
        <v>-3.0795582971290298</v>
      </c>
      <c r="E86" s="9">
        <f t="shared" si="78"/>
        <v>0.88189545386666601</v>
      </c>
      <c r="F86" s="6" t="s">
        <v>110</v>
      </c>
    </row>
    <row r="88" spans="1:58" x14ac:dyDescent="0.15">
      <c r="S88" s="30" t="s">
        <v>80</v>
      </c>
      <c r="T88" s="30"/>
      <c r="U88" s="30"/>
      <c r="V88" s="30" t="s">
        <v>81</v>
      </c>
      <c r="W88" s="30"/>
      <c r="X88" s="30"/>
      <c r="Y88" s="30" t="s">
        <v>82</v>
      </c>
      <c r="Z88" s="30"/>
      <c r="AA88" s="30"/>
      <c r="AB88" s="30" t="s">
        <v>83</v>
      </c>
      <c r="AC88" s="30"/>
      <c r="AD88" s="30"/>
      <c r="AE88" s="30" t="s">
        <v>84</v>
      </c>
      <c r="AF88" s="30"/>
      <c r="AG88" s="30"/>
      <c r="AH88" s="30" t="s">
        <v>85</v>
      </c>
      <c r="AI88" s="30"/>
      <c r="AJ88" s="30"/>
      <c r="AK88" s="31" t="s">
        <v>115</v>
      </c>
      <c r="AL88" s="32"/>
      <c r="AM88" s="33"/>
      <c r="AN88" s="32" t="s">
        <v>116</v>
      </c>
      <c r="AO88" s="32"/>
      <c r="AP88" s="33"/>
      <c r="AQ88" s="30" t="s">
        <v>87</v>
      </c>
      <c r="AR88" s="30"/>
      <c r="AS88" s="30"/>
    </row>
    <row r="89" spans="1:58" x14ac:dyDescent="0.15">
      <c r="A89" s="34" t="s">
        <v>117</v>
      </c>
      <c r="B89" s="34"/>
      <c r="C89" s="6" t="s">
        <v>88</v>
      </c>
      <c r="D89" s="6" t="s">
        <v>89</v>
      </c>
      <c r="E89" s="6" t="s">
        <v>90</v>
      </c>
      <c r="F89" s="6" t="s">
        <v>91</v>
      </c>
      <c r="G89" s="1" t="s">
        <v>88</v>
      </c>
      <c r="H89" s="1" t="s">
        <v>90</v>
      </c>
      <c r="I89" s="1" t="s">
        <v>92</v>
      </c>
      <c r="J89" s="1" t="s">
        <v>93</v>
      </c>
      <c r="K89" s="10" t="s">
        <v>94</v>
      </c>
      <c r="L89" s="10" t="s">
        <v>95</v>
      </c>
      <c r="M89" s="1" t="s">
        <v>96</v>
      </c>
      <c r="N89" s="10" t="s">
        <v>97</v>
      </c>
      <c r="O89" s="1" t="s">
        <v>98</v>
      </c>
      <c r="P89" s="1" t="s">
        <v>99</v>
      </c>
      <c r="Q89" s="10" t="s">
        <v>100</v>
      </c>
      <c r="R89" s="10" t="s">
        <v>101</v>
      </c>
      <c r="S89" s="2" t="s">
        <v>102</v>
      </c>
      <c r="T89" s="2" t="s">
        <v>103</v>
      </c>
      <c r="U89" s="2"/>
      <c r="V89" s="2" t="s">
        <v>102</v>
      </c>
      <c r="W89" s="2" t="s">
        <v>103</v>
      </c>
      <c r="X89" s="2"/>
      <c r="Y89" s="2" t="s">
        <v>102</v>
      </c>
      <c r="Z89" s="2" t="s">
        <v>103</v>
      </c>
      <c r="AA89" s="2"/>
      <c r="AB89" s="2" t="s">
        <v>102</v>
      </c>
      <c r="AC89" s="2" t="s">
        <v>103</v>
      </c>
      <c r="AD89" s="2"/>
      <c r="AE89" s="2" t="s">
        <v>102</v>
      </c>
      <c r="AF89" s="2" t="s">
        <v>103</v>
      </c>
      <c r="AG89" s="2"/>
      <c r="AH89" s="2" t="s">
        <v>102</v>
      </c>
      <c r="AI89" s="2" t="s">
        <v>103</v>
      </c>
      <c r="AJ89" s="2"/>
      <c r="AK89" s="2" t="s">
        <v>102</v>
      </c>
      <c r="AL89" s="2" t="s">
        <v>103</v>
      </c>
      <c r="AM89" s="2"/>
      <c r="AN89" s="2" t="s">
        <v>102</v>
      </c>
      <c r="AO89" s="2" t="s">
        <v>103</v>
      </c>
      <c r="AP89" s="2"/>
      <c r="AQ89" s="16" t="s">
        <v>102</v>
      </c>
      <c r="AR89" s="16" t="s">
        <v>103</v>
      </c>
      <c r="AS89" s="16"/>
      <c r="AT89" s="1" t="s">
        <v>104</v>
      </c>
      <c r="AU89" s="1" t="s">
        <v>105</v>
      </c>
      <c r="AV89" s="1" t="s">
        <v>73</v>
      </c>
      <c r="BB89" s="1" t="s">
        <v>118</v>
      </c>
      <c r="BC89" s="1" t="s">
        <v>119</v>
      </c>
      <c r="BE89" s="1" t="s">
        <v>120</v>
      </c>
      <c r="BF89" s="1" t="s">
        <v>121</v>
      </c>
    </row>
    <row r="90" spans="1:58" x14ac:dyDescent="0.15">
      <c r="A90" s="1" t="s">
        <v>108</v>
      </c>
      <c r="B90" s="1">
        <v>341.64</v>
      </c>
      <c r="C90" s="6" t="s">
        <v>109</v>
      </c>
      <c r="D90" s="6">
        <v>-5</v>
      </c>
      <c r="E90" s="6"/>
      <c r="F90" s="6"/>
      <c r="G90" s="1">
        <v>1</v>
      </c>
      <c r="H90" s="7">
        <f t="shared" ref="H90:H101" si="87">E91</f>
        <v>-5</v>
      </c>
      <c r="I90" s="7">
        <f t="shared" ref="I90:I101" si="88">H90+273.15</f>
        <v>268.14999999999998</v>
      </c>
      <c r="J90" s="7">
        <f t="shared" ref="J90:J101" si="89">EXP(($C$16*(I90-$C$14))/($C$17*I90*$C$14))</f>
        <v>8.9648717348658306E-3</v>
      </c>
      <c r="K90" s="7">
        <f>$B$90/12</f>
        <v>28.47</v>
      </c>
      <c r="L90" s="7">
        <f>K90*$B$75/100</f>
        <v>0.28470000000000001</v>
      </c>
      <c r="M90" s="1" t="s">
        <v>110</v>
      </c>
      <c r="O90" s="7">
        <f>L90</f>
        <v>0.28470000000000001</v>
      </c>
      <c r="P90" s="7">
        <f t="shared" ref="P90:P101" si="90">O90*J90</f>
        <v>2.5522989829163019E-3</v>
      </c>
      <c r="Q90" s="12">
        <f t="shared" ref="Q90:Q101" si="91">P90*$B$76</f>
        <v>6.6359773555823849E-4</v>
      </c>
      <c r="R90" s="7">
        <f t="shared" ref="R90:R101" si="92">L90*$B$76</f>
        <v>7.4022000000000004E-2</v>
      </c>
      <c r="S90" s="13">
        <f t="shared" ref="S90:S101" si="93">Q90/R90</f>
        <v>8.9648717348658289E-3</v>
      </c>
      <c r="T90" s="2">
        <v>0.01</v>
      </c>
      <c r="U90" s="14">
        <f t="shared" ref="U90:U101" si="94">S90*T90</f>
        <v>8.9648717348658291E-5</v>
      </c>
      <c r="V90" s="13"/>
      <c r="W90" s="2"/>
      <c r="X90" s="2"/>
      <c r="Y90" s="2"/>
      <c r="Z90" s="2"/>
      <c r="AA90" s="2"/>
      <c r="AB90" s="2"/>
      <c r="AC90" s="2"/>
      <c r="AD90" s="2"/>
      <c r="AE90" s="13">
        <v>1E-3</v>
      </c>
      <c r="AF90" s="2">
        <v>0.49</v>
      </c>
      <c r="AG90" s="14">
        <f t="shared" ref="AG90:AG101" si="95">AF90*AE90</f>
        <v>4.8999999999999998E-4</v>
      </c>
      <c r="AH90" s="17"/>
      <c r="AI90" s="2"/>
      <c r="AJ90" s="14"/>
      <c r="AK90" s="13"/>
      <c r="AL90" s="2"/>
      <c r="AM90" s="2"/>
      <c r="AN90" s="13"/>
      <c r="AO90" s="2"/>
      <c r="AP90" s="14"/>
      <c r="AQ90" s="2">
        <v>0.01</v>
      </c>
      <c r="AR90" s="2">
        <v>0.5</v>
      </c>
      <c r="AS90" s="2">
        <f t="shared" ref="AS90:AS101" si="96">AR90*AQ90</f>
        <v>5.0000000000000001E-3</v>
      </c>
      <c r="AT90" s="1">
        <f>(AS90+AM90+AD90+AA90+U90+X90+AG90+AJ90+AP90)</f>
        <v>5.5796487173486583E-3</v>
      </c>
      <c r="AU90" s="7">
        <f>$B$90/12</f>
        <v>28.47</v>
      </c>
      <c r="AV90" s="1">
        <f t="shared" ref="AV90:AV101" si="97">$B$76</f>
        <v>0.26</v>
      </c>
      <c r="BB90" s="1">
        <f t="shared" ref="BB90:BB101" si="98">$E$9/12</f>
        <v>2.4166666666666666E-2</v>
      </c>
      <c r="BC90" s="1">
        <f>BB90*10000*AV90*0.67*AU90*AT90</f>
        <v>6.6874296628491381</v>
      </c>
      <c r="BE90" s="1">
        <f t="shared" ref="BE90:BE101" si="99">$E$10/12</f>
        <v>4.1666666666666666E-3</v>
      </c>
      <c r="BF90" s="1">
        <f>BE90*10000*AV90*0.67*AU90*AT90</f>
        <v>1.1530051142843343</v>
      </c>
    </row>
    <row r="91" spans="1:58" x14ac:dyDescent="0.15">
      <c r="A91" s="1" t="s">
        <v>111</v>
      </c>
      <c r="B91" s="1">
        <v>1</v>
      </c>
      <c r="C91" s="6">
        <v>1</v>
      </c>
      <c r="D91" s="8">
        <v>-8.26894654770968</v>
      </c>
      <c r="E91" s="9">
        <f t="shared" ref="E91:E102" si="100">D90</f>
        <v>-5</v>
      </c>
      <c r="F91" s="6" t="s">
        <v>110</v>
      </c>
      <c r="G91" s="1">
        <v>2</v>
      </c>
      <c r="H91" s="7">
        <f t="shared" si="87"/>
        <v>-8.26894654770968</v>
      </c>
      <c r="I91" s="7">
        <f t="shared" si="88"/>
        <v>264.8810534522903</v>
      </c>
      <c r="J91" s="7">
        <f t="shared" si="89"/>
        <v>5.7270079499482209E-3</v>
      </c>
      <c r="K91" s="7">
        <f t="shared" ref="K91:K101" si="101">$B$90/12</f>
        <v>28.47</v>
      </c>
      <c r="L91" s="7">
        <f t="shared" ref="L91:L101" si="102">K91*$B$75/100</f>
        <v>0.28470000000000001</v>
      </c>
      <c r="M91" s="1" t="s">
        <v>110</v>
      </c>
      <c r="O91" s="7">
        <f t="shared" ref="O91:O101" si="103">L91+O90-P90-N91</f>
        <v>0.5668477010170837</v>
      </c>
      <c r="P91" s="7">
        <f t="shared" si="90"/>
        <v>3.2463412901347108E-3</v>
      </c>
      <c r="Q91" s="12">
        <f t="shared" si="91"/>
        <v>8.4404873543502486E-4</v>
      </c>
      <c r="R91" s="7">
        <f t="shared" si="92"/>
        <v>7.4022000000000004E-2</v>
      </c>
      <c r="S91" s="13">
        <f t="shared" si="93"/>
        <v>1.14026740082006E-2</v>
      </c>
      <c r="T91" s="2">
        <v>0.01</v>
      </c>
      <c r="U91" s="14">
        <f t="shared" si="94"/>
        <v>1.14026740082006E-4</v>
      </c>
      <c r="V91" s="13"/>
      <c r="W91" s="2"/>
      <c r="X91" s="2"/>
      <c r="Y91" s="2"/>
      <c r="Z91" s="2"/>
      <c r="AA91" s="2"/>
      <c r="AB91" s="2"/>
      <c r="AC91" s="2"/>
      <c r="AD91" s="2"/>
      <c r="AE91" s="13">
        <v>1E-3</v>
      </c>
      <c r="AF91" s="2">
        <v>0.49</v>
      </c>
      <c r="AG91" s="14">
        <f t="shared" si="95"/>
        <v>4.8999999999999998E-4</v>
      </c>
      <c r="AH91" s="17"/>
      <c r="AI91" s="2"/>
      <c r="AJ91" s="14"/>
      <c r="AK91" s="13"/>
      <c r="AL91" s="2"/>
      <c r="AM91" s="2"/>
      <c r="AN91" s="13"/>
      <c r="AO91" s="2"/>
      <c r="AP91" s="14"/>
      <c r="AQ91" s="2">
        <v>0.01</v>
      </c>
      <c r="AR91" s="2">
        <v>0.5</v>
      </c>
      <c r="AS91" s="2">
        <f t="shared" si="96"/>
        <v>5.0000000000000001E-3</v>
      </c>
      <c r="AT91" s="1">
        <f t="shared" ref="AT91:AT101" si="104">(AS91+AM91+AD91+AA91+U91+X91+AG91+AJ91+AP91)</f>
        <v>5.6040267400820059E-3</v>
      </c>
      <c r="AU91" s="7">
        <f t="shared" ref="AU91:AU101" si="105">$B$90/12</f>
        <v>28.47</v>
      </c>
      <c r="AV91" s="1">
        <f t="shared" si="97"/>
        <v>0.26</v>
      </c>
      <c r="BB91" s="1">
        <f t="shared" si="98"/>
        <v>2.4166666666666666E-2</v>
      </c>
      <c r="BC91" s="1">
        <f t="shared" ref="BC91:BC101" si="106">BB91*10000*AV91*0.67*AU91*AT91</f>
        <v>6.716647687245854</v>
      </c>
      <c r="BE91" s="1">
        <f t="shared" si="99"/>
        <v>4.1666666666666666E-3</v>
      </c>
      <c r="BF91" s="1">
        <f t="shared" ref="BF91:BF101" si="107">BE91*10000*AV91*0.67*AU91*AT91</f>
        <v>1.1580427046975612</v>
      </c>
    </row>
    <row r="92" spans="1:58" x14ac:dyDescent="0.15">
      <c r="A92" s="1" t="s">
        <v>73</v>
      </c>
      <c r="B92" s="1">
        <v>0.26</v>
      </c>
      <c r="C92" s="6">
        <v>2</v>
      </c>
      <c r="D92" s="8">
        <v>-2.5979663042413801</v>
      </c>
      <c r="E92" s="9">
        <f t="shared" si="100"/>
        <v>-8.26894654770968</v>
      </c>
      <c r="F92" s="6" t="s">
        <v>110</v>
      </c>
      <c r="G92" s="1">
        <v>3</v>
      </c>
      <c r="H92" s="7">
        <f t="shared" si="87"/>
        <v>-2.5979663042413801</v>
      </c>
      <c r="I92" s="7">
        <f t="shared" si="88"/>
        <v>270.55203369575861</v>
      </c>
      <c r="J92" s="7">
        <f t="shared" si="89"/>
        <v>1.2375174847205529E-2</v>
      </c>
      <c r="K92" s="7">
        <f t="shared" si="101"/>
        <v>28.47</v>
      </c>
      <c r="L92" s="7">
        <f t="shared" si="102"/>
        <v>0.28470000000000001</v>
      </c>
      <c r="M92" s="1" t="s">
        <v>110</v>
      </c>
      <c r="O92" s="7">
        <f t="shared" si="103"/>
        <v>0.84830135972694909</v>
      </c>
      <c r="P92" s="7">
        <f t="shared" si="90"/>
        <v>1.0497877649743189E-2</v>
      </c>
      <c r="Q92" s="12">
        <f t="shared" si="91"/>
        <v>2.7294481889332291E-3</v>
      </c>
      <c r="R92" s="7">
        <f t="shared" si="92"/>
        <v>7.4022000000000004E-2</v>
      </c>
      <c r="S92" s="13">
        <f t="shared" si="93"/>
        <v>3.6873472601837681E-2</v>
      </c>
      <c r="T92" s="2">
        <v>0.01</v>
      </c>
      <c r="U92" s="14">
        <f t="shared" si="94"/>
        <v>3.6873472601837683E-4</v>
      </c>
      <c r="V92" s="13"/>
      <c r="W92" s="2"/>
      <c r="X92" s="2"/>
      <c r="Y92" s="2"/>
      <c r="Z92" s="2"/>
      <c r="AA92" s="2"/>
      <c r="AB92" s="2"/>
      <c r="AC92" s="2"/>
      <c r="AD92" s="2"/>
      <c r="AE92" s="13">
        <v>1E-3</v>
      </c>
      <c r="AF92" s="2">
        <v>0.49</v>
      </c>
      <c r="AG92" s="14">
        <f t="shared" si="95"/>
        <v>4.8999999999999998E-4</v>
      </c>
      <c r="AH92" s="17"/>
      <c r="AI92" s="2"/>
      <c r="AJ92" s="14"/>
      <c r="AK92" s="13"/>
      <c r="AL92" s="2"/>
      <c r="AM92" s="2"/>
      <c r="AN92" s="13"/>
      <c r="AO92" s="2"/>
      <c r="AP92" s="14"/>
      <c r="AQ92" s="2">
        <v>0.01</v>
      </c>
      <c r="AR92" s="2">
        <v>0.5</v>
      </c>
      <c r="AS92" s="2">
        <f t="shared" si="96"/>
        <v>5.0000000000000001E-3</v>
      </c>
      <c r="AT92" s="1">
        <f t="shared" si="104"/>
        <v>5.8587347260183774E-3</v>
      </c>
      <c r="AU92" s="7">
        <f t="shared" si="105"/>
        <v>28.47</v>
      </c>
      <c r="AV92" s="1">
        <f t="shared" si="97"/>
        <v>0.26</v>
      </c>
      <c r="BB92" s="1">
        <f t="shared" si="98"/>
        <v>2.4166666666666666E-2</v>
      </c>
      <c r="BC92" s="1">
        <f t="shared" si="106"/>
        <v>7.0219252820914386</v>
      </c>
      <c r="BE92" s="1">
        <f t="shared" si="99"/>
        <v>4.1666666666666666E-3</v>
      </c>
      <c r="BF92" s="1">
        <f t="shared" si="107"/>
        <v>1.2106767727743861</v>
      </c>
    </row>
    <row r="93" spans="1:58" x14ac:dyDescent="0.15">
      <c r="C93" s="6">
        <v>3</v>
      </c>
      <c r="D93" s="8">
        <v>5.8619696611612904</v>
      </c>
      <c r="E93" s="9">
        <f t="shared" si="100"/>
        <v>-2.5979663042413801</v>
      </c>
      <c r="F93" s="6" t="s">
        <v>110</v>
      </c>
      <c r="G93" s="1">
        <v>4</v>
      </c>
      <c r="H93" s="7">
        <f t="shared" si="87"/>
        <v>5.8619696611612904</v>
      </c>
      <c r="I93" s="7">
        <f t="shared" si="88"/>
        <v>279.01196966116129</v>
      </c>
      <c r="J93" s="7">
        <f t="shared" si="89"/>
        <v>3.6851805434848679E-2</v>
      </c>
      <c r="K93" s="7">
        <f t="shared" si="101"/>
        <v>28.47</v>
      </c>
      <c r="L93" s="7">
        <f t="shared" si="102"/>
        <v>0.28470000000000001</v>
      </c>
      <c r="M93" s="1" t="s">
        <v>110</v>
      </c>
      <c r="O93" s="7">
        <f t="shared" si="103"/>
        <v>1.122503482077206</v>
      </c>
      <c r="P93" s="7">
        <f t="shared" si="90"/>
        <v>4.1366279921449346E-2</v>
      </c>
      <c r="Q93" s="12">
        <f t="shared" si="91"/>
        <v>1.075523277957683E-2</v>
      </c>
      <c r="R93" s="7">
        <f t="shared" si="92"/>
        <v>7.4022000000000004E-2</v>
      </c>
      <c r="S93" s="13">
        <f t="shared" si="93"/>
        <v>0.14529778686845574</v>
      </c>
      <c r="T93" s="2">
        <v>0.01</v>
      </c>
      <c r="U93" s="14">
        <f t="shared" si="94"/>
        <v>1.4529778686845575E-3</v>
      </c>
      <c r="V93" s="13"/>
      <c r="W93" s="2"/>
      <c r="X93" s="2"/>
      <c r="Y93" s="2"/>
      <c r="Z93" s="2"/>
      <c r="AA93" s="2"/>
      <c r="AB93" s="2"/>
      <c r="AC93" s="2"/>
      <c r="AD93" s="2"/>
      <c r="AE93" s="13">
        <v>1E-3</v>
      </c>
      <c r="AF93" s="2">
        <v>0.49</v>
      </c>
      <c r="AG93" s="14">
        <f t="shared" si="95"/>
        <v>4.8999999999999998E-4</v>
      </c>
      <c r="AH93" s="17"/>
      <c r="AI93" s="2"/>
      <c r="AJ93" s="14"/>
      <c r="AK93" s="13"/>
      <c r="AL93" s="2"/>
      <c r="AM93" s="2"/>
      <c r="AN93" s="13"/>
      <c r="AO93" s="2"/>
      <c r="AP93" s="14"/>
      <c r="AQ93" s="2">
        <v>0.01</v>
      </c>
      <c r="AR93" s="2">
        <v>0.5</v>
      </c>
      <c r="AS93" s="2">
        <f t="shared" si="96"/>
        <v>5.0000000000000001E-3</v>
      </c>
      <c r="AT93" s="1">
        <f t="shared" si="104"/>
        <v>6.9429778686845578E-3</v>
      </c>
      <c r="AU93" s="7">
        <f t="shared" si="105"/>
        <v>28.47</v>
      </c>
      <c r="AV93" s="1">
        <f t="shared" si="97"/>
        <v>0.26</v>
      </c>
      <c r="BB93" s="1">
        <f t="shared" si="98"/>
        <v>2.4166666666666666E-2</v>
      </c>
      <c r="BC93" s="1">
        <f t="shared" si="106"/>
        <v>8.3214335703931486</v>
      </c>
      <c r="BE93" s="1">
        <f t="shared" si="99"/>
        <v>4.1666666666666666E-3</v>
      </c>
      <c r="BF93" s="1">
        <f t="shared" si="107"/>
        <v>1.4347299259298534</v>
      </c>
    </row>
    <row r="94" spans="1:58" x14ac:dyDescent="0.15">
      <c r="C94" s="6">
        <v>4</v>
      </c>
      <c r="D94" s="8">
        <v>13.313117230433299</v>
      </c>
      <c r="E94" s="9">
        <f t="shared" si="100"/>
        <v>5.8619696611612904</v>
      </c>
      <c r="F94" s="6" t="s">
        <v>110</v>
      </c>
      <c r="G94" s="1">
        <v>5</v>
      </c>
      <c r="H94" s="7">
        <f t="shared" si="87"/>
        <v>13.313117230433299</v>
      </c>
      <c r="I94" s="7">
        <f t="shared" si="88"/>
        <v>286.46311723043328</v>
      </c>
      <c r="J94" s="7">
        <f t="shared" si="89"/>
        <v>9.1342406727660322E-2</v>
      </c>
      <c r="K94" s="7">
        <f t="shared" si="101"/>
        <v>28.47</v>
      </c>
      <c r="L94" s="7">
        <f t="shared" si="102"/>
        <v>0.28470000000000001</v>
      </c>
      <c r="M94" s="1" t="s">
        <v>112</v>
      </c>
      <c r="N94" s="7">
        <f>(O93-P93)*$C$22/100</f>
        <v>1.0270803420479688</v>
      </c>
      <c r="O94" s="7">
        <f t="shared" si="103"/>
        <v>0.33875686010778772</v>
      </c>
      <c r="P94" s="7">
        <f t="shared" si="90"/>
        <v>3.0942866897750675E-2</v>
      </c>
      <c r="Q94" s="12">
        <f t="shared" si="91"/>
        <v>8.0451453934151755E-3</v>
      </c>
      <c r="R94" s="7">
        <f t="shared" si="92"/>
        <v>7.4022000000000004E-2</v>
      </c>
      <c r="S94" s="13">
        <f t="shared" si="93"/>
        <v>0.1086858689769957</v>
      </c>
      <c r="T94" s="2">
        <v>0.01</v>
      </c>
      <c r="U94" s="14">
        <f t="shared" si="94"/>
        <v>1.0868586897699571E-3</v>
      </c>
      <c r="V94" s="13"/>
      <c r="W94" s="2"/>
      <c r="X94" s="2"/>
      <c r="Y94" s="2"/>
      <c r="Z94" s="2"/>
      <c r="AA94" s="2"/>
      <c r="AB94" s="2"/>
      <c r="AC94" s="2"/>
      <c r="AD94" s="2"/>
      <c r="AE94" s="13">
        <v>5.0000000000000001E-3</v>
      </c>
      <c r="AF94" s="2">
        <v>0.49</v>
      </c>
      <c r="AG94" s="14">
        <f t="shared" si="95"/>
        <v>2.4499999999999999E-3</v>
      </c>
      <c r="AH94" s="17"/>
      <c r="AI94" s="2"/>
      <c r="AJ94" s="14"/>
      <c r="AK94" s="13"/>
      <c r="AL94" s="2"/>
      <c r="AM94" s="2"/>
      <c r="AN94" s="13"/>
      <c r="AO94" s="2"/>
      <c r="AP94" s="14"/>
      <c r="AQ94" s="2">
        <v>1.4999999999999999E-2</v>
      </c>
      <c r="AR94" s="2">
        <v>0.5</v>
      </c>
      <c r="AS94" s="2">
        <f t="shared" si="96"/>
        <v>7.4999999999999997E-3</v>
      </c>
      <c r="AT94" s="1">
        <f t="shared" si="104"/>
        <v>1.1036858689769957E-2</v>
      </c>
      <c r="AU94" s="7">
        <f t="shared" si="105"/>
        <v>28.47</v>
      </c>
      <c r="AV94" s="1">
        <f t="shared" si="97"/>
        <v>0.26</v>
      </c>
      <c r="BB94" s="1">
        <f t="shared" si="98"/>
        <v>2.4166666666666666E-2</v>
      </c>
      <c r="BC94" s="1">
        <f t="shared" si="106"/>
        <v>13.228111647450472</v>
      </c>
      <c r="BE94" s="1">
        <f t="shared" si="99"/>
        <v>4.1666666666666666E-3</v>
      </c>
      <c r="BF94" s="1">
        <f t="shared" si="107"/>
        <v>2.2807089047328404</v>
      </c>
    </row>
    <row r="95" spans="1:58" x14ac:dyDescent="0.15">
      <c r="C95" s="6">
        <v>5</v>
      </c>
      <c r="D95" s="8">
        <v>18.1142507493871</v>
      </c>
      <c r="E95" s="9">
        <f t="shared" si="100"/>
        <v>13.313117230433299</v>
      </c>
      <c r="F95" s="6" t="s">
        <v>112</v>
      </c>
      <c r="G95" s="1">
        <v>6</v>
      </c>
      <c r="H95" s="7">
        <f t="shared" si="87"/>
        <v>18.1142507493871</v>
      </c>
      <c r="I95" s="7">
        <f t="shared" si="88"/>
        <v>291.26425074938709</v>
      </c>
      <c r="J95" s="7">
        <f t="shared" si="89"/>
        <v>0.15995511778152099</v>
      </c>
      <c r="K95" s="7">
        <f t="shared" si="101"/>
        <v>28.47</v>
      </c>
      <c r="L95" s="7">
        <f t="shared" si="102"/>
        <v>0.28470000000000001</v>
      </c>
      <c r="M95" s="1" t="s">
        <v>110</v>
      </c>
      <c r="O95" s="7">
        <f t="shared" si="103"/>
        <v>0.59251399321003695</v>
      </c>
      <c r="P95" s="7">
        <f t="shared" si="90"/>
        <v>9.4775645571110789E-2</v>
      </c>
      <c r="Q95" s="12">
        <f t="shared" si="91"/>
        <v>2.4641667848488806E-2</v>
      </c>
      <c r="R95" s="7">
        <f t="shared" si="92"/>
        <v>7.4022000000000004E-2</v>
      </c>
      <c r="S95" s="13">
        <f t="shared" si="93"/>
        <v>0.33289654222378218</v>
      </c>
      <c r="T95" s="2">
        <v>0.01</v>
      </c>
      <c r="U95" s="14">
        <f t="shared" si="94"/>
        <v>3.3289654222378217E-3</v>
      </c>
      <c r="V95" s="13"/>
      <c r="W95" s="2"/>
      <c r="X95" s="2"/>
      <c r="Y95" s="2"/>
      <c r="Z95" s="2"/>
      <c r="AA95" s="2"/>
      <c r="AB95" s="2"/>
      <c r="AC95" s="2"/>
      <c r="AD95" s="2"/>
      <c r="AE95" s="13">
        <v>5.0000000000000001E-3</v>
      </c>
      <c r="AF95" s="2">
        <v>0.49</v>
      </c>
      <c r="AG95" s="14">
        <f t="shared" si="95"/>
        <v>2.4499999999999999E-3</v>
      </c>
      <c r="AH95" s="17"/>
      <c r="AI95" s="2"/>
      <c r="AJ95" s="14"/>
      <c r="AK95" s="13"/>
      <c r="AL95" s="2"/>
      <c r="AM95" s="2"/>
      <c r="AN95" s="13"/>
      <c r="AO95" s="2"/>
      <c r="AP95" s="14"/>
      <c r="AQ95" s="2">
        <v>1.4999999999999999E-2</v>
      </c>
      <c r="AR95" s="2">
        <v>0.5</v>
      </c>
      <c r="AS95" s="2">
        <f t="shared" si="96"/>
        <v>7.4999999999999997E-3</v>
      </c>
      <c r="AT95" s="1">
        <f t="shared" si="104"/>
        <v>1.3278965422237821E-2</v>
      </c>
      <c r="AU95" s="7">
        <f t="shared" si="105"/>
        <v>28.47</v>
      </c>
      <c r="AV95" s="1">
        <f t="shared" si="97"/>
        <v>0.26</v>
      </c>
      <c r="BB95" s="1">
        <f t="shared" si="98"/>
        <v>2.4166666666666666E-2</v>
      </c>
      <c r="BC95" s="1">
        <f t="shared" si="106"/>
        <v>15.915365241634477</v>
      </c>
      <c r="BE95" s="1">
        <f t="shared" si="99"/>
        <v>4.1666666666666666E-3</v>
      </c>
      <c r="BF95" s="1">
        <f t="shared" si="107"/>
        <v>2.7440284899369791</v>
      </c>
    </row>
    <row r="96" spans="1:58" x14ac:dyDescent="0.15">
      <c r="C96" s="6">
        <v>6</v>
      </c>
      <c r="D96" s="8">
        <v>22.7104640336667</v>
      </c>
      <c r="E96" s="9">
        <f t="shared" si="100"/>
        <v>18.1142507493871</v>
      </c>
      <c r="F96" s="6" t="s">
        <v>110</v>
      </c>
      <c r="G96" s="1">
        <v>7</v>
      </c>
      <c r="H96" s="7">
        <f t="shared" si="87"/>
        <v>22.7104640336667</v>
      </c>
      <c r="I96" s="7">
        <f t="shared" si="88"/>
        <v>295.86046403366669</v>
      </c>
      <c r="J96" s="7">
        <f t="shared" si="89"/>
        <v>0.26886821708980357</v>
      </c>
      <c r="K96" s="7">
        <f t="shared" si="101"/>
        <v>28.47</v>
      </c>
      <c r="L96" s="7">
        <f t="shared" si="102"/>
        <v>0.28470000000000001</v>
      </c>
      <c r="M96" s="1" t="s">
        <v>110</v>
      </c>
      <c r="O96" s="7">
        <f t="shared" si="103"/>
        <v>0.78243834763892606</v>
      </c>
      <c r="P96" s="7">
        <f t="shared" si="90"/>
        <v>0.21037280351236998</v>
      </c>
      <c r="Q96" s="12">
        <f t="shared" si="91"/>
        <v>5.4696928913216196E-2</v>
      </c>
      <c r="R96" s="7">
        <f t="shared" si="92"/>
        <v>7.4022000000000004E-2</v>
      </c>
      <c r="S96" s="13">
        <f t="shared" si="93"/>
        <v>0.73892800671714076</v>
      </c>
      <c r="T96" s="2">
        <v>0.01</v>
      </c>
      <c r="U96" s="14">
        <f t="shared" si="94"/>
        <v>7.389280067171408E-3</v>
      </c>
      <c r="V96" s="13"/>
      <c r="W96" s="2"/>
      <c r="X96" s="2"/>
      <c r="Y96" s="2"/>
      <c r="Z96" s="2"/>
      <c r="AA96" s="2"/>
      <c r="AB96" s="2"/>
      <c r="AC96" s="2"/>
      <c r="AD96" s="2"/>
      <c r="AE96" s="13">
        <v>5.0000000000000001E-3</v>
      </c>
      <c r="AF96" s="2">
        <v>0.49</v>
      </c>
      <c r="AG96" s="14">
        <f t="shared" si="95"/>
        <v>2.4499999999999999E-3</v>
      </c>
      <c r="AH96" s="17"/>
      <c r="AI96" s="2"/>
      <c r="AJ96" s="14"/>
      <c r="AK96" s="13"/>
      <c r="AL96" s="2"/>
      <c r="AM96" s="2"/>
      <c r="AN96" s="13"/>
      <c r="AO96" s="2"/>
      <c r="AP96" s="14"/>
      <c r="AQ96" s="2">
        <v>1.4999999999999999E-2</v>
      </c>
      <c r="AR96" s="2">
        <v>0.5</v>
      </c>
      <c r="AS96" s="2">
        <f t="shared" si="96"/>
        <v>7.4999999999999997E-3</v>
      </c>
      <c r="AT96" s="1">
        <f t="shared" si="104"/>
        <v>1.7339280067171409E-2</v>
      </c>
      <c r="AU96" s="7">
        <f t="shared" si="105"/>
        <v>28.47</v>
      </c>
      <c r="AV96" s="1">
        <f t="shared" si="97"/>
        <v>0.26</v>
      </c>
      <c r="BB96" s="1">
        <f t="shared" si="98"/>
        <v>2.4166666666666666E-2</v>
      </c>
      <c r="BC96" s="1">
        <f t="shared" si="106"/>
        <v>20.781812929031592</v>
      </c>
      <c r="BE96" s="1">
        <f t="shared" si="99"/>
        <v>4.1666666666666666E-3</v>
      </c>
      <c r="BF96" s="1">
        <f t="shared" si="107"/>
        <v>3.5830711946606195</v>
      </c>
    </row>
    <row r="97" spans="3:59" x14ac:dyDescent="0.15">
      <c r="C97" s="6">
        <v>7</v>
      </c>
      <c r="D97" s="8">
        <v>24.575369398064499</v>
      </c>
      <c r="E97" s="9">
        <f t="shared" si="100"/>
        <v>22.7104640336667</v>
      </c>
      <c r="F97" s="6" t="s">
        <v>110</v>
      </c>
      <c r="G97" s="1">
        <v>8</v>
      </c>
      <c r="H97" s="7">
        <f t="shared" si="87"/>
        <v>24.575369398064499</v>
      </c>
      <c r="I97" s="7">
        <f t="shared" si="88"/>
        <v>297.72536939806446</v>
      </c>
      <c r="J97" s="7">
        <f t="shared" si="89"/>
        <v>0.33042011711531138</v>
      </c>
      <c r="K97" s="7">
        <f t="shared" si="101"/>
        <v>28.47</v>
      </c>
      <c r="L97" s="7">
        <f t="shared" si="102"/>
        <v>0.28470000000000001</v>
      </c>
      <c r="M97" s="1" t="s">
        <v>110</v>
      </c>
      <c r="O97" s="7">
        <f t="shared" si="103"/>
        <v>0.85676554412655603</v>
      </c>
      <c r="P97" s="7">
        <f t="shared" si="90"/>
        <v>0.28309257143066013</v>
      </c>
      <c r="Q97" s="12">
        <f t="shared" si="91"/>
        <v>7.3604068571971631E-2</v>
      </c>
      <c r="R97" s="7">
        <f t="shared" si="92"/>
        <v>7.4022000000000004E-2</v>
      </c>
      <c r="S97" s="13">
        <f t="shared" si="93"/>
        <v>0.99435395655307379</v>
      </c>
      <c r="T97" s="2">
        <v>0.01</v>
      </c>
      <c r="U97" s="14">
        <f t="shared" si="94"/>
        <v>9.9435395655307381E-3</v>
      </c>
      <c r="V97" s="13"/>
      <c r="W97" s="2"/>
      <c r="X97" s="2"/>
      <c r="Y97" s="2"/>
      <c r="Z97" s="2"/>
      <c r="AA97" s="2"/>
      <c r="AB97" s="2"/>
      <c r="AC97" s="2"/>
      <c r="AD97" s="2"/>
      <c r="AE97" s="13">
        <v>5.0000000000000001E-3</v>
      </c>
      <c r="AF97" s="2">
        <v>0.49</v>
      </c>
      <c r="AG97" s="14">
        <f t="shared" si="95"/>
        <v>2.4499999999999999E-3</v>
      </c>
      <c r="AH97" s="17"/>
      <c r="AI97" s="2"/>
      <c r="AJ97" s="14"/>
      <c r="AK97" s="13"/>
      <c r="AL97" s="2"/>
      <c r="AM97" s="2"/>
      <c r="AN97" s="13"/>
      <c r="AO97" s="2"/>
      <c r="AP97" s="14"/>
      <c r="AQ97" s="2">
        <v>1.4999999999999999E-2</v>
      </c>
      <c r="AR97" s="2">
        <v>0.5</v>
      </c>
      <c r="AS97" s="2">
        <f t="shared" si="96"/>
        <v>7.4999999999999997E-3</v>
      </c>
      <c r="AT97" s="1">
        <f t="shared" si="104"/>
        <v>1.9893539565530739E-2</v>
      </c>
      <c r="AU97" s="7">
        <f t="shared" si="105"/>
        <v>28.47</v>
      </c>
      <c r="AV97" s="1">
        <f t="shared" si="97"/>
        <v>0.26</v>
      </c>
      <c r="BB97" s="1">
        <f t="shared" si="98"/>
        <v>2.4166666666666666E-2</v>
      </c>
      <c r="BC97" s="1">
        <f t="shared" si="106"/>
        <v>23.843193958778407</v>
      </c>
      <c r="BE97" s="1">
        <f t="shared" si="99"/>
        <v>4.1666666666666666E-3</v>
      </c>
      <c r="BF97" s="1">
        <f t="shared" si="107"/>
        <v>4.1108955101342088</v>
      </c>
    </row>
    <row r="98" spans="3:59" x14ac:dyDescent="0.15">
      <c r="C98" s="6">
        <v>8</v>
      </c>
      <c r="D98" s="8">
        <v>24.004914172580602</v>
      </c>
      <c r="E98" s="9">
        <f t="shared" si="100"/>
        <v>24.575369398064499</v>
      </c>
      <c r="F98" s="6" t="s">
        <v>110</v>
      </c>
      <c r="G98" s="1">
        <v>9</v>
      </c>
      <c r="H98" s="7">
        <f t="shared" si="87"/>
        <v>24.004914172580602</v>
      </c>
      <c r="I98" s="7">
        <f t="shared" si="88"/>
        <v>297.15491417258056</v>
      </c>
      <c r="J98" s="7">
        <f t="shared" si="89"/>
        <v>0.31031330003074675</v>
      </c>
      <c r="K98" s="7">
        <f t="shared" si="101"/>
        <v>28.47</v>
      </c>
      <c r="L98" s="7">
        <f t="shared" si="102"/>
        <v>0.28470000000000001</v>
      </c>
      <c r="M98" s="1" t="s">
        <v>110</v>
      </c>
      <c r="O98" s="7">
        <f t="shared" si="103"/>
        <v>0.85837297269589585</v>
      </c>
      <c r="P98" s="7">
        <f t="shared" si="90"/>
        <v>0.2663645498144655</v>
      </c>
      <c r="Q98" s="12">
        <f t="shared" si="91"/>
        <v>6.9254782951761032E-2</v>
      </c>
      <c r="R98" s="7">
        <f t="shared" si="92"/>
        <v>7.4022000000000004E-2</v>
      </c>
      <c r="S98" s="13">
        <f t="shared" si="93"/>
        <v>0.93559729474698106</v>
      </c>
      <c r="T98" s="2">
        <v>0.01</v>
      </c>
      <c r="U98" s="14">
        <f t="shared" si="94"/>
        <v>9.3559729474698115E-3</v>
      </c>
      <c r="V98" s="13"/>
      <c r="W98" s="2"/>
      <c r="X98" s="2"/>
      <c r="Y98" s="2"/>
      <c r="Z98" s="2"/>
      <c r="AA98" s="2"/>
      <c r="AB98" s="2"/>
      <c r="AC98" s="2"/>
      <c r="AD98" s="2"/>
      <c r="AE98" s="13">
        <v>5.0000000000000001E-3</v>
      </c>
      <c r="AF98" s="2">
        <v>0.49</v>
      </c>
      <c r="AG98" s="14">
        <f t="shared" si="95"/>
        <v>2.4499999999999999E-3</v>
      </c>
      <c r="AH98" s="17"/>
      <c r="AI98" s="2"/>
      <c r="AJ98" s="14"/>
      <c r="AK98" s="13"/>
      <c r="AL98" s="2"/>
      <c r="AM98" s="2"/>
      <c r="AN98" s="13"/>
      <c r="AO98" s="2"/>
      <c r="AP98" s="14"/>
      <c r="AQ98" s="2">
        <v>1.4999999999999999E-2</v>
      </c>
      <c r="AR98" s="2">
        <v>0.5</v>
      </c>
      <c r="AS98" s="2">
        <f t="shared" si="96"/>
        <v>7.4999999999999997E-3</v>
      </c>
      <c r="AT98" s="1">
        <f t="shared" si="104"/>
        <v>1.9305972947469812E-2</v>
      </c>
      <c r="AU98" s="7">
        <f t="shared" si="105"/>
        <v>28.47</v>
      </c>
      <c r="AV98" s="1">
        <f t="shared" si="97"/>
        <v>0.26</v>
      </c>
      <c r="BB98" s="1">
        <f t="shared" si="98"/>
        <v>2.4166666666666666E-2</v>
      </c>
      <c r="BC98" s="1">
        <f t="shared" si="106"/>
        <v>23.138972128772643</v>
      </c>
      <c r="BE98" s="1">
        <f t="shared" si="99"/>
        <v>4.1666666666666666E-3</v>
      </c>
      <c r="BF98" s="1">
        <f t="shared" si="107"/>
        <v>3.9894779532366629</v>
      </c>
    </row>
    <row r="99" spans="3:59" x14ac:dyDescent="0.15">
      <c r="C99" s="6">
        <v>9</v>
      </c>
      <c r="D99" s="8">
        <v>18.369867590666701</v>
      </c>
      <c r="E99" s="9">
        <f t="shared" si="100"/>
        <v>24.004914172580602</v>
      </c>
      <c r="F99" s="6" t="s">
        <v>110</v>
      </c>
      <c r="G99" s="1">
        <v>10</v>
      </c>
      <c r="H99" s="7">
        <f t="shared" si="87"/>
        <v>18.369867590666701</v>
      </c>
      <c r="I99" s="7">
        <f t="shared" si="88"/>
        <v>291.51986759066665</v>
      </c>
      <c r="J99" s="7">
        <f t="shared" si="89"/>
        <v>0.16471316403663439</v>
      </c>
      <c r="K99" s="7">
        <f t="shared" si="101"/>
        <v>28.47</v>
      </c>
      <c r="L99" s="7">
        <f t="shared" si="102"/>
        <v>0.28470000000000001</v>
      </c>
      <c r="M99" s="1" t="s">
        <v>110</v>
      </c>
      <c r="O99" s="7">
        <f t="shared" si="103"/>
        <v>0.87670842288143036</v>
      </c>
      <c r="P99" s="7">
        <f t="shared" si="90"/>
        <v>0.14440541827036807</v>
      </c>
      <c r="Q99" s="12">
        <f t="shared" si="91"/>
        <v>3.7545408750295696E-2</v>
      </c>
      <c r="R99" s="7">
        <f t="shared" si="92"/>
        <v>7.4022000000000004E-2</v>
      </c>
      <c r="S99" s="13">
        <f t="shared" si="93"/>
        <v>0.50721959350322465</v>
      </c>
      <c r="T99" s="2">
        <v>0.01</v>
      </c>
      <c r="U99" s="14">
        <f t="shared" si="94"/>
        <v>5.0721959350322468E-3</v>
      </c>
      <c r="V99" s="13"/>
      <c r="W99" s="2"/>
      <c r="X99" s="2"/>
      <c r="Y99" s="2"/>
      <c r="Z99" s="2"/>
      <c r="AA99" s="2"/>
      <c r="AB99" s="2"/>
      <c r="AC99" s="2"/>
      <c r="AD99" s="2"/>
      <c r="AE99" s="13">
        <v>1E-3</v>
      </c>
      <c r="AF99" s="2">
        <v>0.49</v>
      </c>
      <c r="AG99" s="14">
        <f t="shared" si="95"/>
        <v>4.8999999999999998E-4</v>
      </c>
      <c r="AH99" s="17"/>
      <c r="AI99" s="2"/>
      <c r="AJ99" s="14"/>
      <c r="AK99" s="13"/>
      <c r="AL99" s="2"/>
      <c r="AM99" s="2"/>
      <c r="AN99" s="13"/>
      <c r="AO99" s="2"/>
      <c r="AP99" s="14"/>
      <c r="AQ99" s="2">
        <v>0.01</v>
      </c>
      <c r="AR99" s="2">
        <v>0.5</v>
      </c>
      <c r="AS99" s="2">
        <f t="shared" si="96"/>
        <v>5.0000000000000001E-3</v>
      </c>
      <c r="AT99" s="1">
        <f t="shared" si="104"/>
        <v>1.0562195935032246E-2</v>
      </c>
      <c r="AU99" s="7">
        <f t="shared" si="105"/>
        <v>28.47</v>
      </c>
      <c r="AV99" s="1">
        <f t="shared" si="97"/>
        <v>0.26</v>
      </c>
      <c r="BB99" s="1">
        <f t="shared" si="98"/>
        <v>2.4166666666666666E-2</v>
      </c>
      <c r="BC99" s="1">
        <f t="shared" si="106"/>
        <v>12.659209562985376</v>
      </c>
      <c r="BE99" s="1">
        <f t="shared" si="99"/>
        <v>4.1666666666666666E-3</v>
      </c>
      <c r="BF99" s="1">
        <f t="shared" si="107"/>
        <v>2.1826223384457548</v>
      </c>
    </row>
    <row r="100" spans="3:59" x14ac:dyDescent="0.15">
      <c r="C100" s="6">
        <v>10</v>
      </c>
      <c r="D100" s="8">
        <v>10.0867692679677</v>
      </c>
      <c r="E100" s="9">
        <f t="shared" si="100"/>
        <v>18.369867590666701</v>
      </c>
      <c r="F100" s="6" t="s">
        <v>110</v>
      </c>
      <c r="G100" s="1">
        <v>11</v>
      </c>
      <c r="H100" s="7">
        <f t="shared" si="87"/>
        <v>10.0867692679677</v>
      </c>
      <c r="I100" s="7">
        <f t="shared" si="88"/>
        <v>283.2367692679677</v>
      </c>
      <c r="J100" s="7">
        <f t="shared" si="89"/>
        <v>6.2018887946822573E-2</v>
      </c>
      <c r="K100" s="7">
        <f t="shared" si="101"/>
        <v>28.47</v>
      </c>
      <c r="L100" s="7">
        <f t="shared" si="102"/>
        <v>0.28470000000000001</v>
      </c>
      <c r="M100" s="1" t="s">
        <v>112</v>
      </c>
      <c r="N100" s="7">
        <f>(O99-P99)*$C$22/100</f>
        <v>0.69568785438050929</v>
      </c>
      <c r="O100" s="7">
        <f t="shared" si="103"/>
        <v>0.32131515023055301</v>
      </c>
      <c r="P100" s="7">
        <f t="shared" si="90"/>
        <v>1.9927608297765128E-2</v>
      </c>
      <c r="Q100" s="12">
        <f t="shared" si="91"/>
        <v>5.1811781574189336E-3</v>
      </c>
      <c r="R100" s="7">
        <f t="shared" si="92"/>
        <v>7.4022000000000004E-2</v>
      </c>
      <c r="S100" s="13">
        <f t="shared" si="93"/>
        <v>6.9995111688672743E-2</v>
      </c>
      <c r="T100" s="2">
        <v>0.01</v>
      </c>
      <c r="U100" s="14">
        <f t="shared" si="94"/>
        <v>6.9995111688672749E-4</v>
      </c>
      <c r="V100" s="13"/>
      <c r="W100" s="2"/>
      <c r="X100" s="2"/>
      <c r="Y100" s="2"/>
      <c r="Z100" s="2"/>
      <c r="AA100" s="2"/>
      <c r="AB100" s="2"/>
      <c r="AC100" s="2"/>
      <c r="AD100" s="2"/>
      <c r="AE100" s="13">
        <v>1E-3</v>
      </c>
      <c r="AF100" s="2">
        <v>0.49</v>
      </c>
      <c r="AG100" s="14">
        <f t="shared" si="95"/>
        <v>4.8999999999999998E-4</v>
      </c>
      <c r="AH100" s="17"/>
      <c r="AI100" s="2"/>
      <c r="AJ100" s="14"/>
      <c r="AK100" s="13"/>
      <c r="AL100" s="2"/>
      <c r="AM100" s="2"/>
      <c r="AN100" s="13"/>
      <c r="AO100" s="2"/>
      <c r="AP100" s="14"/>
      <c r="AQ100" s="2">
        <v>0.01</v>
      </c>
      <c r="AR100" s="2">
        <v>0.5</v>
      </c>
      <c r="AS100" s="2">
        <f t="shared" si="96"/>
        <v>5.0000000000000001E-3</v>
      </c>
      <c r="AT100" s="1">
        <f t="shared" si="104"/>
        <v>6.1899511168867277E-3</v>
      </c>
      <c r="AU100" s="7">
        <f t="shared" si="105"/>
        <v>28.47</v>
      </c>
      <c r="AV100" s="1">
        <f t="shared" si="97"/>
        <v>0.26</v>
      </c>
      <c r="BB100" s="1">
        <f t="shared" si="98"/>
        <v>2.4166666666666666E-2</v>
      </c>
      <c r="BC100" s="1">
        <f t="shared" si="106"/>
        <v>7.4189012261554161</v>
      </c>
      <c r="BE100" s="1">
        <f t="shared" si="99"/>
        <v>4.1666666666666666E-3</v>
      </c>
      <c r="BF100" s="1">
        <f t="shared" si="107"/>
        <v>1.2791209010612787</v>
      </c>
    </row>
    <row r="101" spans="3:59" x14ac:dyDescent="0.15">
      <c r="C101" s="6">
        <v>11</v>
      </c>
      <c r="D101" s="8">
        <v>0.88189545386666601</v>
      </c>
      <c r="E101" s="9">
        <f t="shared" si="100"/>
        <v>10.0867692679677</v>
      </c>
      <c r="F101" s="6" t="s">
        <v>112</v>
      </c>
      <c r="G101" s="1">
        <v>12</v>
      </c>
      <c r="H101" s="7">
        <f t="shared" si="87"/>
        <v>0.88189545386666601</v>
      </c>
      <c r="I101" s="7">
        <f t="shared" si="88"/>
        <v>274.03189545386664</v>
      </c>
      <c r="J101" s="7">
        <f t="shared" si="89"/>
        <v>1.9544669312581357E-2</v>
      </c>
      <c r="K101" s="7">
        <f t="shared" si="101"/>
        <v>28.47</v>
      </c>
      <c r="L101" s="7">
        <f t="shared" si="102"/>
        <v>0.28470000000000001</v>
      </c>
      <c r="M101" s="1" t="s">
        <v>110</v>
      </c>
      <c r="O101" s="7">
        <f t="shared" si="103"/>
        <v>0.586087541932788</v>
      </c>
      <c r="P101" s="7">
        <f t="shared" si="90"/>
        <v>1.1454887195300001E-2</v>
      </c>
      <c r="Q101" s="12">
        <f t="shared" si="91"/>
        <v>2.9782706707780003E-3</v>
      </c>
      <c r="R101" s="7">
        <f t="shared" si="92"/>
        <v>7.4022000000000004E-2</v>
      </c>
      <c r="S101" s="13">
        <f t="shared" si="93"/>
        <v>4.0234939217773096E-2</v>
      </c>
      <c r="T101" s="2">
        <v>0.01</v>
      </c>
      <c r="U101" s="14">
        <f t="shared" si="94"/>
        <v>4.0234939217773097E-4</v>
      </c>
      <c r="V101" s="13"/>
      <c r="W101" s="2"/>
      <c r="X101" s="2"/>
      <c r="Y101" s="2"/>
      <c r="Z101" s="2"/>
      <c r="AA101" s="2"/>
      <c r="AB101" s="2"/>
      <c r="AC101" s="2"/>
      <c r="AD101" s="2"/>
      <c r="AE101" s="13">
        <v>1E-3</v>
      </c>
      <c r="AF101" s="2">
        <v>0.49</v>
      </c>
      <c r="AG101" s="14">
        <f t="shared" si="95"/>
        <v>4.8999999999999998E-4</v>
      </c>
      <c r="AH101" s="17"/>
      <c r="AI101" s="2"/>
      <c r="AJ101" s="14"/>
      <c r="AK101" s="13"/>
      <c r="AL101" s="2"/>
      <c r="AM101" s="2"/>
      <c r="AN101" s="13"/>
      <c r="AO101" s="2"/>
      <c r="AP101" s="14"/>
      <c r="AQ101" s="2">
        <v>0.01</v>
      </c>
      <c r="AR101" s="2">
        <v>0.5</v>
      </c>
      <c r="AS101" s="2">
        <f t="shared" si="96"/>
        <v>5.0000000000000001E-3</v>
      </c>
      <c r="AT101" s="1">
        <f t="shared" si="104"/>
        <v>5.8923493921777311E-3</v>
      </c>
      <c r="AU101" s="7">
        <f t="shared" si="105"/>
        <v>28.47</v>
      </c>
      <c r="AV101" s="1">
        <f t="shared" si="97"/>
        <v>0.26</v>
      </c>
      <c r="BB101" s="1">
        <f t="shared" si="98"/>
        <v>2.4166666666666666E-2</v>
      </c>
      <c r="BC101" s="1">
        <f t="shared" si="106"/>
        <v>7.0622137889434713</v>
      </c>
      <c r="BD101" s="1">
        <f>SUM(BC90:BC101)</f>
        <v>152.79521668633143</v>
      </c>
      <c r="BE101" s="1">
        <f t="shared" si="99"/>
        <v>4.1666666666666666E-3</v>
      </c>
      <c r="BF101" s="1">
        <f t="shared" si="107"/>
        <v>1.2176230670592192</v>
      </c>
      <c r="BG101" s="1">
        <f>SUM(BF90:BF101)</f>
        <v>26.344002876953695</v>
      </c>
    </row>
    <row r="102" spans="3:59" x14ac:dyDescent="0.15">
      <c r="C102" s="6">
        <v>12</v>
      </c>
      <c r="D102" s="8">
        <v>-3.0795582971290298</v>
      </c>
      <c r="E102" s="9">
        <f t="shared" si="100"/>
        <v>0.88189545386666601</v>
      </c>
      <c r="F102" s="6" t="s">
        <v>110</v>
      </c>
    </row>
  </sheetData>
  <mergeCells count="52">
    <mergeCell ref="G2:G4"/>
    <mergeCell ref="G5:G6"/>
    <mergeCell ref="G14:G15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102"/>
  <sheetViews>
    <sheetView workbookViewId="0">
      <pane xSplit="4" topLeftCell="E1" activePane="topRight" state="frozen"/>
      <selection activeCell="K16" sqref="K16"/>
      <selection pane="topRight"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 customWidth="1"/>
    <col min="29" max="29" width="8.875" style="1"/>
    <col min="30" max="30" width="10.25" style="1" customWidth="1"/>
    <col min="31" max="31" width="8.875" style="1"/>
    <col min="32" max="32" width="23.125" style="1" customWidth="1"/>
    <col min="33" max="33" width="15.625" style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0</v>
      </c>
      <c r="D1" s="2" t="s">
        <v>1</v>
      </c>
      <c r="E1" s="2" t="s">
        <v>2</v>
      </c>
      <c r="F1" s="2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</row>
    <row r="2" spans="1:41" x14ac:dyDescent="0.15">
      <c r="A2" s="28" t="s">
        <v>41</v>
      </c>
      <c r="B2" s="3" t="s">
        <v>42</v>
      </c>
      <c r="C2" s="2"/>
      <c r="D2" s="2"/>
      <c r="E2" s="39">
        <v>49.96</v>
      </c>
      <c r="F2" s="2">
        <v>1192.0899999999999</v>
      </c>
      <c r="G2" s="28">
        <f>(F2+F3+F4)/3</f>
        <v>1338.1873333333333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</row>
    <row r="3" spans="1:41" x14ac:dyDescent="0.15">
      <c r="A3" s="28"/>
      <c r="B3" s="3" t="s">
        <v>43</v>
      </c>
      <c r="C3" s="2"/>
      <c r="D3" s="2"/>
      <c r="E3" s="40"/>
      <c r="F3" s="2">
        <v>1166.8320000000001</v>
      </c>
      <c r="G3" s="28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</row>
    <row r="4" spans="1:41" x14ac:dyDescent="0.15">
      <c r="A4" s="28"/>
      <c r="B4" s="3" t="s">
        <v>44</v>
      </c>
      <c r="C4" s="2"/>
      <c r="D4" s="2"/>
      <c r="E4" s="41"/>
      <c r="F4" s="2">
        <v>1655.64</v>
      </c>
      <c r="G4" s="28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</row>
    <row r="5" spans="1:41" x14ac:dyDescent="0.15">
      <c r="A5" s="28" t="s">
        <v>45</v>
      </c>
      <c r="B5" s="3" t="s">
        <v>46</v>
      </c>
      <c r="C5" s="2"/>
      <c r="D5" s="2"/>
      <c r="E5" s="35">
        <v>91.208219178082203</v>
      </c>
      <c r="F5" s="2">
        <v>93.914500000000004</v>
      </c>
      <c r="G5" s="28">
        <f>(F5+F6)/2</f>
        <v>92.509250000000009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</row>
    <row r="6" spans="1:41" x14ac:dyDescent="0.15">
      <c r="A6" s="28"/>
      <c r="B6" s="3" t="s">
        <v>47</v>
      </c>
      <c r="C6" s="2"/>
      <c r="D6" s="2"/>
      <c r="E6" s="37"/>
      <c r="F6" s="2">
        <v>91.103999999999999</v>
      </c>
      <c r="G6" s="28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</row>
    <row r="7" spans="1:41" x14ac:dyDescent="0.15">
      <c r="A7" s="28" t="s">
        <v>48</v>
      </c>
      <c r="B7" s="29"/>
      <c r="C7" s="2"/>
      <c r="D7" s="2"/>
      <c r="E7" s="4">
        <v>411.35638356164401</v>
      </c>
      <c r="F7" s="2">
        <v>134.75800000000001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</row>
    <row r="8" spans="1:41" x14ac:dyDescent="0.15">
      <c r="A8" s="28" t="s">
        <v>49</v>
      </c>
      <c r="B8" s="29"/>
      <c r="C8" s="2"/>
      <c r="D8" s="2"/>
      <c r="E8" s="2">
        <v>0.04</v>
      </c>
      <c r="F8" s="2">
        <v>625.46400000000006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</row>
    <row r="9" spans="1:41" x14ac:dyDescent="0.15">
      <c r="A9" s="28" t="s">
        <v>50</v>
      </c>
      <c r="B9" s="29"/>
      <c r="C9" s="2"/>
      <c r="D9" s="2"/>
      <c r="E9" s="2">
        <v>0.71</v>
      </c>
      <c r="F9" s="2">
        <v>341.64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</row>
    <row r="10" spans="1:41" x14ac:dyDescent="0.15">
      <c r="A10" s="28" t="s">
        <v>51</v>
      </c>
      <c r="B10" s="29"/>
      <c r="C10" s="2"/>
      <c r="D10" s="2"/>
      <c r="E10" s="2">
        <v>0.03</v>
      </c>
      <c r="F10" s="2">
        <v>341.64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</row>
    <row r="11" spans="1:41" x14ac:dyDescent="0.15">
      <c r="A11" s="28" t="s">
        <v>52</v>
      </c>
      <c r="B11" s="29"/>
      <c r="C11" s="2"/>
      <c r="D11" s="2"/>
      <c r="E11" s="2">
        <v>0</v>
      </c>
      <c r="F11" s="2">
        <v>910.85749999999996</v>
      </c>
    </row>
    <row r="14" spans="1:41" x14ac:dyDescent="0.15">
      <c r="A14" s="1" t="s">
        <v>55</v>
      </c>
      <c r="B14" s="1" t="s">
        <v>56</v>
      </c>
      <c r="C14" s="1">
        <v>308.16000000000003</v>
      </c>
      <c r="G14" s="38" t="s">
        <v>57</v>
      </c>
      <c r="H14" s="5" t="s">
        <v>58</v>
      </c>
      <c r="I14" s="5">
        <f>AV38+AV53+AG69+AY85+AY101+BB101</f>
        <v>12525330.436573736</v>
      </c>
      <c r="J14" s="5" t="s">
        <v>35</v>
      </c>
      <c r="K14" s="5">
        <f>I14/(10000*1000)</f>
        <v>1.2525330436573736</v>
      </c>
      <c r="L14" s="5" t="s">
        <v>59</v>
      </c>
    </row>
    <row r="15" spans="1:41" x14ac:dyDescent="0.15">
      <c r="A15" s="1" t="s">
        <v>60</v>
      </c>
      <c r="B15" s="1" t="s">
        <v>56</v>
      </c>
      <c r="G15" s="38"/>
      <c r="H15" s="5" t="s">
        <v>61</v>
      </c>
      <c r="I15" s="5">
        <v>8982854.1438356098</v>
      </c>
      <c r="J15" s="5" t="s">
        <v>35</v>
      </c>
      <c r="K15" s="5">
        <f>I15/(10000*1000)</f>
        <v>0.89828541438356102</v>
      </c>
      <c r="L15" s="5" t="s">
        <v>59</v>
      </c>
    </row>
    <row r="16" spans="1:41" x14ac:dyDescent="0.15">
      <c r="A16" s="1" t="s">
        <v>62</v>
      </c>
      <c r="B16" s="1" t="s">
        <v>63</v>
      </c>
      <c r="C16" s="1">
        <v>19347</v>
      </c>
      <c r="K16" s="1">
        <v>1.2525330436573736</v>
      </c>
    </row>
    <row r="17" spans="1:47" x14ac:dyDescent="0.15">
      <c r="A17" s="1" t="s">
        <v>64</v>
      </c>
      <c r="B17" s="1" t="s">
        <v>65</v>
      </c>
      <c r="C17" s="1">
        <v>1.9870000000000001</v>
      </c>
      <c r="AF17" s="1" t="s">
        <v>122</v>
      </c>
    </row>
    <row r="18" spans="1:47" x14ac:dyDescent="0.15">
      <c r="A18" s="1" t="s">
        <v>67</v>
      </c>
      <c r="B18" s="1" t="s">
        <v>68</v>
      </c>
      <c r="C18" s="1">
        <v>1</v>
      </c>
    </row>
    <row r="19" spans="1:47" x14ac:dyDescent="0.15">
      <c r="A19" s="1" t="s">
        <v>70</v>
      </c>
      <c r="B19" s="1" t="s">
        <v>68</v>
      </c>
      <c r="C19" s="1">
        <v>3</v>
      </c>
    </row>
    <row r="20" spans="1:47" x14ac:dyDescent="0.15">
      <c r="A20" s="1" t="s">
        <v>73</v>
      </c>
      <c r="B20" s="1" t="s">
        <v>74</v>
      </c>
      <c r="C20" s="1">
        <v>0.13</v>
      </c>
    </row>
    <row r="21" spans="1:47" x14ac:dyDescent="0.15">
      <c r="A21" s="1" t="s">
        <v>75</v>
      </c>
      <c r="B21" s="1" t="s">
        <v>76</v>
      </c>
      <c r="C21" s="1">
        <v>1</v>
      </c>
    </row>
    <row r="22" spans="1:47" x14ac:dyDescent="0.15">
      <c r="A22" s="1" t="s">
        <v>77</v>
      </c>
      <c r="B22" s="1" t="s">
        <v>72</v>
      </c>
      <c r="C22" s="1">
        <v>95</v>
      </c>
    </row>
    <row r="23" spans="1:47" x14ac:dyDescent="0.15">
      <c r="A23" s="1" t="s">
        <v>78</v>
      </c>
      <c r="B23" s="1" t="s">
        <v>79</v>
      </c>
      <c r="C23" s="1">
        <v>0.66200000000000003</v>
      </c>
    </row>
    <row r="25" spans="1:47" x14ac:dyDescent="0.15">
      <c r="S25" s="30" t="s">
        <v>80</v>
      </c>
      <c r="T25" s="30"/>
      <c r="U25" s="30"/>
      <c r="V25" s="30" t="s">
        <v>81</v>
      </c>
      <c r="W25" s="30"/>
      <c r="X25" s="30"/>
      <c r="Y25" s="30" t="s">
        <v>82</v>
      </c>
      <c r="Z25" s="30"/>
      <c r="AA25" s="30"/>
      <c r="AB25" s="30" t="s">
        <v>83</v>
      </c>
      <c r="AC25" s="30"/>
      <c r="AD25" s="30"/>
      <c r="AE25" s="30" t="s">
        <v>84</v>
      </c>
      <c r="AF25" s="30"/>
      <c r="AG25" s="30"/>
      <c r="AH25" s="30" t="s">
        <v>85</v>
      </c>
      <c r="AI25" s="30"/>
      <c r="AJ25" s="30"/>
      <c r="AK25" s="31" t="s">
        <v>86</v>
      </c>
      <c r="AL25" s="32"/>
      <c r="AM25" s="33"/>
      <c r="AN25" s="30" t="s">
        <v>87</v>
      </c>
      <c r="AO25" s="30"/>
      <c r="AP25" s="30"/>
    </row>
    <row r="26" spans="1:47" x14ac:dyDescent="0.15">
      <c r="A26" s="34" t="s">
        <v>41</v>
      </c>
      <c r="B26" s="34"/>
      <c r="C26" s="6" t="s">
        <v>88</v>
      </c>
      <c r="D26" s="6" t="s">
        <v>89</v>
      </c>
      <c r="E26" s="6" t="s">
        <v>90</v>
      </c>
      <c r="F26" s="6" t="s">
        <v>91</v>
      </c>
      <c r="G26" s="1" t="s">
        <v>88</v>
      </c>
      <c r="H26" s="1" t="s">
        <v>90</v>
      </c>
      <c r="I26" s="1" t="s">
        <v>92</v>
      </c>
      <c r="J26" s="1" t="s">
        <v>93</v>
      </c>
      <c r="K26" s="10" t="s">
        <v>94</v>
      </c>
      <c r="L26" s="10" t="s">
        <v>95</v>
      </c>
      <c r="M26" s="1" t="s">
        <v>96</v>
      </c>
      <c r="N26" s="10" t="s">
        <v>97</v>
      </c>
      <c r="O26" s="1" t="s">
        <v>98</v>
      </c>
      <c r="P26" s="1" t="s">
        <v>99</v>
      </c>
      <c r="Q26" s="10" t="s">
        <v>100</v>
      </c>
      <c r="R26" s="10" t="s">
        <v>101</v>
      </c>
      <c r="S26" s="2" t="s">
        <v>102</v>
      </c>
      <c r="T26" s="2" t="s">
        <v>103</v>
      </c>
      <c r="U26" s="2"/>
      <c r="V26" s="2" t="s">
        <v>102</v>
      </c>
      <c r="W26" s="2" t="s">
        <v>103</v>
      </c>
      <c r="X26" s="2"/>
      <c r="Y26" s="2" t="s">
        <v>102</v>
      </c>
      <c r="Z26" s="2" t="s">
        <v>103</v>
      </c>
      <c r="AA26" s="2"/>
      <c r="AB26" s="2" t="s">
        <v>102</v>
      </c>
      <c r="AC26" s="2" t="s">
        <v>103</v>
      </c>
      <c r="AD26" s="2"/>
      <c r="AE26" s="2" t="s">
        <v>102</v>
      </c>
      <c r="AF26" s="2" t="s">
        <v>103</v>
      </c>
      <c r="AG26" s="2"/>
      <c r="AH26" s="2" t="s">
        <v>102</v>
      </c>
      <c r="AI26" s="2" t="s">
        <v>103</v>
      </c>
      <c r="AJ26" s="2"/>
      <c r="AK26" s="2" t="s">
        <v>102</v>
      </c>
      <c r="AL26" s="2" t="s">
        <v>103</v>
      </c>
      <c r="AM26" s="2"/>
      <c r="AN26" s="16" t="s">
        <v>102</v>
      </c>
      <c r="AO26" s="16" t="s">
        <v>103</v>
      </c>
      <c r="AP26" s="16"/>
      <c r="AQ26" s="1" t="s">
        <v>104</v>
      </c>
      <c r="AR26" s="1" t="s">
        <v>105</v>
      </c>
      <c r="AS26" s="1" t="s">
        <v>73</v>
      </c>
      <c r="AT26" s="1" t="s">
        <v>106</v>
      </c>
      <c r="AU26" s="1" t="s">
        <v>107</v>
      </c>
    </row>
    <row r="27" spans="1:47" x14ac:dyDescent="0.15">
      <c r="A27" s="1" t="s">
        <v>108</v>
      </c>
      <c r="B27" s="1">
        <f>G2</f>
        <v>1338.1873333333333</v>
      </c>
      <c r="C27" s="6" t="s">
        <v>109</v>
      </c>
      <c r="D27" s="6">
        <v>-3</v>
      </c>
      <c r="E27" s="6"/>
      <c r="F27" s="6"/>
      <c r="G27" s="1">
        <v>1</v>
      </c>
      <c r="H27" s="7">
        <f t="shared" ref="H27:H38" si="0">E28</f>
        <v>-3</v>
      </c>
      <c r="I27" s="7">
        <f t="shared" ref="I27:I38" si="1">H27+273.15</f>
        <v>270.14999999999998</v>
      </c>
      <c r="J27" s="7">
        <f t="shared" ref="J27:J38" si="2">EXP(($C$16*(I27-$C$14))/($C$17*I27*$C$14))</f>
        <v>1.1729824167513125E-2</v>
      </c>
      <c r="K27" s="7">
        <f t="shared" ref="K27:K38" si="3">$B$27/12</f>
        <v>111.51561111111111</v>
      </c>
      <c r="L27" s="7">
        <f t="shared" ref="L27:L38" si="4">K27*$B$28/100</f>
        <v>1.1151561111111112</v>
      </c>
      <c r="M27" s="1" t="s">
        <v>110</v>
      </c>
      <c r="O27" s="7">
        <f>L27</f>
        <v>1.1151561111111112</v>
      </c>
      <c r="P27" s="7">
        <f t="shared" ref="P27:P38" si="5">O27*J27</f>
        <v>1.3080585102661064E-2</v>
      </c>
      <c r="Q27" s="12">
        <f t="shared" ref="Q27:Q38" si="6">P27*$B$29</f>
        <v>1.7004760633459383E-3</v>
      </c>
      <c r="R27" s="7">
        <f t="shared" ref="R27:R38" si="7">L27*$B$29</f>
        <v>0.14497029444444445</v>
      </c>
      <c r="S27" s="13">
        <f t="shared" ref="S27:S38" si="8">Q27/R27</f>
        <v>1.1729824167513125E-2</v>
      </c>
      <c r="T27" s="2">
        <v>0.01</v>
      </c>
      <c r="U27" s="14">
        <f t="shared" ref="U27:U38" si="9">S27*T27</f>
        <v>1.1729824167513124E-4</v>
      </c>
      <c r="V27" s="13"/>
      <c r="W27" s="2"/>
      <c r="X27" s="14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3"/>
      <c r="AF27" s="2"/>
      <c r="AG27" s="14"/>
      <c r="AH27" s="13"/>
      <c r="AI27" s="2"/>
      <c r="AJ27" s="14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2.2017298241675129E-2</v>
      </c>
      <c r="AR27" s="7">
        <f t="shared" ref="AR27:AR38" si="15">$B$27/12</f>
        <v>111.51561111111111</v>
      </c>
      <c r="AS27" s="1">
        <f t="shared" ref="AS27:AS38" si="16">$B$29</f>
        <v>0.13</v>
      </c>
      <c r="AT27" s="1">
        <f>$E$2/12</f>
        <v>4.1633333333333331</v>
      </c>
      <c r="AU27" s="1">
        <f t="shared" ref="AU27:AU38" si="17">AT27*10000*AS27*0.67*AR27*AQ27</f>
        <v>8903.4645256322692</v>
      </c>
    </row>
    <row r="28" spans="1:47" x14ac:dyDescent="0.15">
      <c r="A28" s="1" t="s">
        <v>111</v>
      </c>
      <c r="B28" s="1">
        <v>1</v>
      </c>
      <c r="C28" s="6">
        <v>1</v>
      </c>
      <c r="D28" s="8">
        <v>-4.8197528632903204</v>
      </c>
      <c r="E28" s="9">
        <f t="shared" ref="E28:E39" si="18">D27</f>
        <v>-3</v>
      </c>
      <c r="F28" s="6" t="s">
        <v>110</v>
      </c>
      <c r="G28" s="1">
        <v>2</v>
      </c>
      <c r="H28" s="7">
        <f t="shared" si="0"/>
        <v>-4.8197528632903204</v>
      </c>
      <c r="I28" s="7">
        <f t="shared" si="1"/>
        <v>268.33024713670966</v>
      </c>
      <c r="J28" s="7">
        <f t="shared" si="2"/>
        <v>9.1862260935557955E-3</v>
      </c>
      <c r="K28" s="7">
        <f t="shared" si="3"/>
        <v>111.51561111111111</v>
      </c>
      <c r="L28" s="7">
        <f t="shared" si="4"/>
        <v>1.1151561111111112</v>
      </c>
      <c r="M28" s="1" t="s">
        <v>110</v>
      </c>
      <c r="O28" s="7">
        <f t="shared" ref="O28:O38" si="19">L28+O27-P27-N28</f>
        <v>2.2172316371195615</v>
      </c>
      <c r="P28" s="7">
        <f t="shared" si="5"/>
        <v>2.036799112036515E-2</v>
      </c>
      <c r="Q28" s="12">
        <f t="shared" si="6"/>
        <v>2.6478388456474696E-3</v>
      </c>
      <c r="R28" s="7">
        <f t="shared" si="7"/>
        <v>0.14497029444444445</v>
      </c>
      <c r="S28" s="13">
        <f t="shared" si="8"/>
        <v>1.8264699370271163E-2</v>
      </c>
      <c r="T28" s="2">
        <v>0.01</v>
      </c>
      <c r="U28" s="14">
        <f t="shared" si="9"/>
        <v>1.8264699370271163E-4</v>
      </c>
      <c r="V28" s="13"/>
      <c r="W28" s="2"/>
      <c r="X28" s="14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3"/>
      <c r="AF28" s="2"/>
      <c r="AG28" s="14"/>
      <c r="AH28" s="13"/>
      <c r="AI28" s="2"/>
      <c r="AJ28" s="14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2.2082646993702711E-2</v>
      </c>
      <c r="AR28" s="7">
        <f t="shared" si="15"/>
        <v>111.51561111111111</v>
      </c>
      <c r="AS28" s="1">
        <f t="shared" si="16"/>
        <v>0.13</v>
      </c>
      <c r="AT28" s="1">
        <f t="shared" ref="AT28:AT38" si="20">$E$2/12</f>
        <v>4.1633333333333331</v>
      </c>
      <c r="AU28" s="1">
        <f t="shared" si="17"/>
        <v>8929.8905788693828</v>
      </c>
    </row>
    <row r="29" spans="1:47" x14ac:dyDescent="0.15">
      <c r="A29" s="1" t="s">
        <v>73</v>
      </c>
      <c r="B29" s="1">
        <v>0.13</v>
      </c>
      <c r="C29" s="6">
        <v>2</v>
      </c>
      <c r="D29" s="8">
        <v>0.60658634958620705</v>
      </c>
      <c r="E29" s="9">
        <f t="shared" si="18"/>
        <v>-4.8197528632903204</v>
      </c>
      <c r="F29" s="6" t="s">
        <v>110</v>
      </c>
      <c r="G29" s="1">
        <v>3</v>
      </c>
      <c r="H29" s="7">
        <f t="shared" si="0"/>
        <v>0.60658634958620705</v>
      </c>
      <c r="I29" s="7">
        <f t="shared" si="1"/>
        <v>273.7565863495862</v>
      </c>
      <c r="J29" s="7">
        <f t="shared" si="2"/>
        <v>1.8858608307369351E-2</v>
      </c>
      <c r="K29" s="7">
        <f t="shared" si="3"/>
        <v>111.51561111111111</v>
      </c>
      <c r="L29" s="7">
        <f t="shared" si="4"/>
        <v>1.1151561111111112</v>
      </c>
      <c r="M29" s="1" t="s">
        <v>110</v>
      </c>
      <c r="O29" s="7">
        <f t="shared" si="19"/>
        <v>3.3120197571103076</v>
      </c>
      <c r="P29" s="7">
        <f t="shared" si="5"/>
        <v>6.2460083305611869E-2</v>
      </c>
      <c r="Q29" s="12">
        <f t="shared" si="6"/>
        <v>8.1198108297295436E-3</v>
      </c>
      <c r="R29" s="7">
        <f t="shared" si="7"/>
        <v>0.14497029444444445</v>
      </c>
      <c r="S29" s="13">
        <f t="shared" si="8"/>
        <v>5.6010169951342823E-2</v>
      </c>
      <c r="T29" s="2">
        <v>0.01</v>
      </c>
      <c r="U29" s="14">
        <f t="shared" si="9"/>
        <v>5.6010169951342822E-4</v>
      </c>
      <c r="V29" s="13"/>
      <c r="W29" s="2"/>
      <c r="X29" s="14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3"/>
      <c r="AF29" s="2"/>
      <c r="AG29" s="14"/>
      <c r="AH29" s="13"/>
      <c r="AI29" s="2"/>
      <c r="AJ29" s="14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2.2460101699513426E-2</v>
      </c>
      <c r="AR29" s="7">
        <f t="shared" si="15"/>
        <v>111.51561111111111</v>
      </c>
      <c r="AS29" s="1">
        <f t="shared" si="16"/>
        <v>0.13</v>
      </c>
      <c r="AT29" s="1">
        <f t="shared" si="20"/>
        <v>4.1633333333333331</v>
      </c>
      <c r="AU29" s="1">
        <f t="shared" si="17"/>
        <v>9082.527589384028</v>
      </c>
    </row>
    <row r="30" spans="1:47" x14ac:dyDescent="0.15">
      <c r="C30" s="6">
        <v>3</v>
      </c>
      <c r="D30" s="8">
        <v>9.0983024326451591</v>
      </c>
      <c r="E30" s="9">
        <f t="shared" si="18"/>
        <v>0.60658634958620705</v>
      </c>
      <c r="F30" s="6" t="s">
        <v>110</v>
      </c>
      <c r="G30" s="1">
        <v>4</v>
      </c>
      <c r="H30" s="7">
        <f t="shared" si="0"/>
        <v>9.0983024326451591</v>
      </c>
      <c r="I30" s="7">
        <f t="shared" si="1"/>
        <v>282.24830243264512</v>
      </c>
      <c r="J30" s="7">
        <f t="shared" si="2"/>
        <v>5.4984272293184241E-2</v>
      </c>
      <c r="K30" s="7">
        <f t="shared" si="3"/>
        <v>111.51561111111111</v>
      </c>
      <c r="L30" s="7">
        <f t="shared" si="4"/>
        <v>1.1151561111111112</v>
      </c>
      <c r="M30" s="1" t="s">
        <v>110</v>
      </c>
      <c r="O30" s="7">
        <f t="shared" si="19"/>
        <v>4.3647157849158065</v>
      </c>
      <c r="P30" s="7">
        <f t="shared" si="5"/>
        <v>0.23999072120017009</v>
      </c>
      <c r="Q30" s="12">
        <f t="shared" si="6"/>
        <v>3.1198793756022112E-2</v>
      </c>
      <c r="R30" s="7">
        <f t="shared" si="7"/>
        <v>0.14497029444444445</v>
      </c>
      <c r="S30" s="13">
        <f t="shared" si="8"/>
        <v>0.21520818368743894</v>
      </c>
      <c r="T30" s="2">
        <v>0.01</v>
      </c>
      <c r="U30" s="14">
        <f t="shared" si="9"/>
        <v>2.1520818368743894E-3</v>
      </c>
      <c r="V30" s="13"/>
      <c r="W30" s="2"/>
      <c r="X30" s="14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3"/>
      <c r="AF30" s="2"/>
      <c r="AG30" s="14"/>
      <c r="AH30" s="13"/>
      <c r="AI30" s="2"/>
      <c r="AJ30" s="14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2.4052081836874389E-2</v>
      </c>
      <c r="AR30" s="7">
        <f t="shared" si="15"/>
        <v>111.51561111111111</v>
      </c>
      <c r="AS30" s="1">
        <f t="shared" si="16"/>
        <v>0.13</v>
      </c>
      <c r="AT30" s="1">
        <f t="shared" si="20"/>
        <v>4.1633333333333331</v>
      </c>
      <c r="AU30" s="1">
        <f t="shared" si="17"/>
        <v>9726.3004321243425</v>
      </c>
    </row>
    <row r="31" spans="1:47" x14ac:dyDescent="0.15">
      <c r="C31" s="6">
        <v>4</v>
      </c>
      <c r="D31" s="8">
        <v>16.942681829000001</v>
      </c>
      <c r="E31" s="9">
        <f t="shared" si="18"/>
        <v>9.0983024326451591</v>
      </c>
      <c r="F31" s="6" t="s">
        <v>110</v>
      </c>
      <c r="G31" s="1">
        <v>5</v>
      </c>
      <c r="H31" s="7">
        <f t="shared" si="0"/>
        <v>16.942681829000001</v>
      </c>
      <c r="I31" s="7">
        <f t="shared" si="1"/>
        <v>290.09268182899996</v>
      </c>
      <c r="J31" s="7">
        <f t="shared" si="2"/>
        <v>0.13975420715471221</v>
      </c>
      <c r="K31" s="7">
        <f t="shared" si="3"/>
        <v>111.51561111111111</v>
      </c>
      <c r="L31" s="7">
        <f t="shared" si="4"/>
        <v>1.1151561111111112</v>
      </c>
      <c r="M31" s="1" t="s">
        <v>112</v>
      </c>
      <c r="N31" s="7">
        <f>(O30-P30)*C22/100</f>
        <v>3.9184888105298539</v>
      </c>
      <c r="O31" s="7">
        <f t="shared" si="19"/>
        <v>1.3213923642968934</v>
      </c>
      <c r="P31" s="7">
        <f t="shared" si="5"/>
        <v>0.18467014221260297</v>
      </c>
      <c r="Q31" s="12">
        <f t="shared" si="6"/>
        <v>2.4007118487638389E-2</v>
      </c>
      <c r="R31" s="7">
        <f t="shared" si="7"/>
        <v>0.14497029444444445</v>
      </c>
      <c r="S31" s="13">
        <f t="shared" si="8"/>
        <v>0.16560026024392469</v>
      </c>
      <c r="T31" s="2">
        <v>0.01</v>
      </c>
      <c r="U31" s="14">
        <f t="shared" si="9"/>
        <v>1.6560026024392469E-3</v>
      </c>
      <c r="V31" s="13"/>
      <c r="W31" s="2"/>
      <c r="X31" s="14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3"/>
      <c r="AF31" s="2"/>
      <c r="AG31" s="14"/>
      <c r="AH31" s="13"/>
      <c r="AI31" s="2"/>
      <c r="AJ31" s="14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3.1106002602439245E-2</v>
      </c>
      <c r="AR31" s="7">
        <f t="shared" si="15"/>
        <v>111.51561111111111</v>
      </c>
      <c r="AS31" s="1">
        <f t="shared" si="16"/>
        <v>0.13</v>
      </c>
      <c r="AT31" s="1">
        <f t="shared" si="20"/>
        <v>4.1633333333333331</v>
      </c>
      <c r="AU31" s="1">
        <f t="shared" si="17"/>
        <v>12578.799981044893</v>
      </c>
    </row>
    <row r="32" spans="1:47" x14ac:dyDescent="0.15">
      <c r="C32" s="6">
        <v>5</v>
      </c>
      <c r="D32" s="8">
        <v>21.4575999906452</v>
      </c>
      <c r="E32" s="9">
        <f t="shared" si="18"/>
        <v>16.942681829000001</v>
      </c>
      <c r="F32" s="6" t="s">
        <v>112</v>
      </c>
      <c r="G32" s="1">
        <v>6</v>
      </c>
      <c r="H32" s="7">
        <f t="shared" si="0"/>
        <v>21.4575999906452</v>
      </c>
      <c r="I32" s="7">
        <f t="shared" si="1"/>
        <v>294.60759999064516</v>
      </c>
      <c r="J32" s="7">
        <f t="shared" si="2"/>
        <v>0.23375328646725238</v>
      </c>
      <c r="K32" s="7">
        <f t="shared" si="3"/>
        <v>111.51561111111111</v>
      </c>
      <c r="L32" s="7">
        <f t="shared" si="4"/>
        <v>1.1151561111111112</v>
      </c>
      <c r="M32" s="1" t="s">
        <v>110</v>
      </c>
      <c r="O32" s="7">
        <f t="shared" si="19"/>
        <v>2.2518783331954015</v>
      </c>
      <c r="P32" s="7">
        <f t="shared" si="5"/>
        <v>0.52638396110882346</v>
      </c>
      <c r="Q32" s="12">
        <f t="shared" si="6"/>
        <v>6.8429914944147047E-2</v>
      </c>
      <c r="R32" s="7">
        <f t="shared" si="7"/>
        <v>0.14497029444444445</v>
      </c>
      <c r="S32" s="13">
        <f t="shared" si="8"/>
        <v>0.47202715015779162</v>
      </c>
      <c r="T32" s="2">
        <v>0.01</v>
      </c>
      <c r="U32" s="14">
        <f t="shared" si="9"/>
        <v>4.7202715015779162E-3</v>
      </c>
      <c r="V32" s="13"/>
      <c r="W32" s="2"/>
      <c r="X32" s="14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3"/>
      <c r="AF32" s="2"/>
      <c r="AG32" s="14"/>
      <c r="AH32" s="13"/>
      <c r="AI32" s="2"/>
      <c r="AJ32" s="14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3.4170271501577913E-2</v>
      </c>
      <c r="AR32" s="7">
        <f t="shared" si="15"/>
        <v>111.51561111111111</v>
      </c>
      <c r="AS32" s="1">
        <f t="shared" si="16"/>
        <v>0.13</v>
      </c>
      <c r="AT32" s="1">
        <f t="shared" si="20"/>
        <v>4.1633333333333331</v>
      </c>
      <c r="AU32" s="1">
        <f t="shared" si="17"/>
        <v>13817.944273001563</v>
      </c>
    </row>
    <row r="33" spans="1:48" x14ac:dyDescent="0.15">
      <c r="C33" s="6">
        <v>6</v>
      </c>
      <c r="D33" s="8">
        <v>25.624081219333299</v>
      </c>
      <c r="E33" s="9">
        <f t="shared" si="18"/>
        <v>21.4575999906452</v>
      </c>
      <c r="F33" s="6" t="s">
        <v>110</v>
      </c>
      <c r="G33" s="1">
        <v>7</v>
      </c>
      <c r="H33" s="7">
        <f t="shared" si="0"/>
        <v>25.624081219333299</v>
      </c>
      <c r="I33" s="7">
        <f t="shared" si="1"/>
        <v>298.77408121933325</v>
      </c>
      <c r="J33" s="7">
        <f t="shared" si="2"/>
        <v>0.37061260838631516</v>
      </c>
      <c r="K33" s="7">
        <f t="shared" si="3"/>
        <v>111.51561111111111</v>
      </c>
      <c r="L33" s="7">
        <f t="shared" si="4"/>
        <v>1.1151561111111112</v>
      </c>
      <c r="M33" s="1" t="s">
        <v>110</v>
      </c>
      <c r="O33" s="7">
        <f t="shared" si="19"/>
        <v>2.8406504831976891</v>
      </c>
      <c r="P33" s="7">
        <f t="shared" si="5"/>
        <v>1.0527808850917422</v>
      </c>
      <c r="Q33" s="12">
        <f t="shared" si="6"/>
        <v>0.13686151506192648</v>
      </c>
      <c r="R33" s="7">
        <f t="shared" si="7"/>
        <v>0.14497029444444445</v>
      </c>
      <c r="S33" s="13">
        <f t="shared" si="8"/>
        <v>0.94406592458411942</v>
      </c>
      <c r="T33" s="2">
        <v>0.01</v>
      </c>
      <c r="U33" s="14">
        <f t="shared" si="9"/>
        <v>9.4406592458411952E-3</v>
      </c>
      <c r="V33" s="13"/>
      <c r="W33" s="2"/>
      <c r="X33" s="14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3"/>
      <c r="AF33" s="2"/>
      <c r="AG33" s="14"/>
      <c r="AH33" s="13"/>
      <c r="AI33" s="2"/>
      <c r="AJ33" s="14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3.8890659245841189E-2</v>
      </c>
      <c r="AR33" s="7">
        <f t="shared" si="15"/>
        <v>111.51561111111111</v>
      </c>
      <c r="AS33" s="1">
        <f t="shared" si="16"/>
        <v>0.13</v>
      </c>
      <c r="AT33" s="1">
        <f t="shared" si="20"/>
        <v>4.1633333333333331</v>
      </c>
      <c r="AU33" s="1">
        <f t="shared" si="17"/>
        <v>15726.798137220274</v>
      </c>
    </row>
    <row r="34" spans="1:48" x14ac:dyDescent="0.15">
      <c r="C34" s="6">
        <v>7</v>
      </c>
      <c r="D34" s="8">
        <v>27.5375997558065</v>
      </c>
      <c r="E34" s="9">
        <f t="shared" si="18"/>
        <v>25.624081219333299</v>
      </c>
      <c r="F34" s="6" t="s">
        <v>110</v>
      </c>
      <c r="G34" s="1">
        <v>8</v>
      </c>
      <c r="H34" s="7">
        <f t="shared" si="0"/>
        <v>27.5375997558065</v>
      </c>
      <c r="I34" s="7">
        <f t="shared" si="1"/>
        <v>300.6875997558065</v>
      </c>
      <c r="J34" s="7">
        <f t="shared" si="2"/>
        <v>0.45602534084957563</v>
      </c>
      <c r="K34" s="7">
        <f t="shared" si="3"/>
        <v>111.51561111111111</v>
      </c>
      <c r="L34" s="7">
        <f t="shared" si="4"/>
        <v>1.1151561111111112</v>
      </c>
      <c r="M34" s="1" t="s">
        <v>110</v>
      </c>
      <c r="O34" s="7">
        <f t="shared" si="19"/>
        <v>2.9030257092170579</v>
      </c>
      <c r="P34" s="7">
        <f t="shared" si="5"/>
        <v>1.3238532885407899</v>
      </c>
      <c r="Q34" s="12">
        <f t="shared" si="6"/>
        <v>0.17210092751030268</v>
      </c>
      <c r="R34" s="7">
        <f t="shared" si="7"/>
        <v>0.14497029444444445</v>
      </c>
      <c r="S34" s="13">
        <f t="shared" si="8"/>
        <v>1.1871461541126636</v>
      </c>
      <c r="T34" s="2">
        <v>0.01</v>
      </c>
      <c r="U34" s="14">
        <f t="shared" si="9"/>
        <v>1.1871461541126636E-2</v>
      </c>
      <c r="V34" s="13"/>
      <c r="W34" s="2"/>
      <c r="X34" s="14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3"/>
      <c r="AF34" s="2"/>
      <c r="AG34" s="14"/>
      <c r="AH34" s="13"/>
      <c r="AI34" s="2"/>
      <c r="AJ34" s="14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4.1321461541126633E-2</v>
      </c>
      <c r="AR34" s="7">
        <f t="shared" si="15"/>
        <v>111.51561111111111</v>
      </c>
      <c r="AS34" s="1">
        <f t="shared" si="16"/>
        <v>0.13</v>
      </c>
      <c r="AT34" s="1">
        <f t="shared" si="20"/>
        <v>4.1633333333333331</v>
      </c>
      <c r="AU34" s="1">
        <f t="shared" si="17"/>
        <v>16709.778054526098</v>
      </c>
    </row>
    <row r="35" spans="1:48" x14ac:dyDescent="0.15">
      <c r="C35" s="6">
        <v>8</v>
      </c>
      <c r="D35" s="8">
        <v>26.4833639674194</v>
      </c>
      <c r="E35" s="9">
        <f t="shared" si="18"/>
        <v>27.5375997558065</v>
      </c>
      <c r="F35" s="6" t="s">
        <v>110</v>
      </c>
      <c r="G35" s="1">
        <v>9</v>
      </c>
      <c r="H35" s="7">
        <f t="shared" si="0"/>
        <v>26.4833639674194</v>
      </c>
      <c r="I35" s="7">
        <f t="shared" si="1"/>
        <v>299.63336396741937</v>
      </c>
      <c r="J35" s="7">
        <f t="shared" si="2"/>
        <v>0.40691968281086821</v>
      </c>
      <c r="K35" s="7">
        <f t="shared" si="3"/>
        <v>111.51561111111111</v>
      </c>
      <c r="L35" s="7">
        <f t="shared" si="4"/>
        <v>1.1151561111111112</v>
      </c>
      <c r="M35" s="1" t="s">
        <v>110</v>
      </c>
      <c r="O35" s="7">
        <f t="shared" si="19"/>
        <v>2.6943285317873791</v>
      </c>
      <c r="P35" s="7">
        <f t="shared" si="5"/>
        <v>1.0963753115431925</v>
      </c>
      <c r="Q35" s="12">
        <f t="shared" si="6"/>
        <v>0.14252879050061501</v>
      </c>
      <c r="R35" s="7">
        <f t="shared" si="7"/>
        <v>0.14497029444444445</v>
      </c>
      <c r="S35" s="13">
        <f t="shared" si="8"/>
        <v>0.98315859153638485</v>
      </c>
      <c r="T35" s="2">
        <v>0.01</v>
      </c>
      <c r="U35" s="14">
        <f t="shared" si="9"/>
        <v>9.8315859153638493E-3</v>
      </c>
      <c r="V35" s="13"/>
      <c r="W35" s="2"/>
      <c r="X35" s="14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3"/>
      <c r="AF35" s="2"/>
      <c r="AG35" s="14"/>
      <c r="AH35" s="13"/>
      <c r="AI35" s="2"/>
      <c r="AJ35" s="14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3.9281585915363848E-2</v>
      </c>
      <c r="AR35" s="7">
        <f t="shared" si="15"/>
        <v>111.51561111111111</v>
      </c>
      <c r="AS35" s="1">
        <f t="shared" si="16"/>
        <v>0.13</v>
      </c>
      <c r="AT35" s="1">
        <f t="shared" si="20"/>
        <v>4.1633333333333331</v>
      </c>
      <c r="AU35" s="1">
        <f t="shared" si="17"/>
        <v>15884.883007398867</v>
      </c>
    </row>
    <row r="36" spans="1:48" x14ac:dyDescent="0.15">
      <c r="C36" s="6">
        <v>9</v>
      </c>
      <c r="D36" s="8">
        <v>21.832341922000001</v>
      </c>
      <c r="E36" s="9">
        <f t="shared" si="18"/>
        <v>26.4833639674194</v>
      </c>
      <c r="F36" s="6" t="s">
        <v>110</v>
      </c>
      <c r="G36" s="1">
        <v>10</v>
      </c>
      <c r="H36" s="7">
        <f t="shared" si="0"/>
        <v>21.832341922000001</v>
      </c>
      <c r="I36" s="7">
        <f t="shared" si="1"/>
        <v>294.98234192199999</v>
      </c>
      <c r="J36" s="7">
        <f t="shared" si="2"/>
        <v>0.24377668352130077</v>
      </c>
      <c r="K36" s="7">
        <f t="shared" si="3"/>
        <v>111.51561111111111</v>
      </c>
      <c r="L36" s="7">
        <f t="shared" si="4"/>
        <v>1.1151561111111112</v>
      </c>
      <c r="M36" s="1" t="s">
        <v>110</v>
      </c>
      <c r="O36" s="7">
        <f t="shared" si="19"/>
        <v>2.7131093313552981</v>
      </c>
      <c r="P36" s="7">
        <f t="shared" si="5"/>
        <v>0.66139279482848845</v>
      </c>
      <c r="Q36" s="12">
        <f t="shared" si="6"/>
        <v>8.59810633277035E-2</v>
      </c>
      <c r="R36" s="7">
        <f t="shared" si="7"/>
        <v>0.14497029444444445</v>
      </c>
      <c r="S36" s="13">
        <f t="shared" si="8"/>
        <v>0.5930943553450061</v>
      </c>
      <c r="T36" s="2">
        <v>0.01</v>
      </c>
      <c r="U36" s="14">
        <f t="shared" si="9"/>
        <v>5.9309435534500611E-3</v>
      </c>
      <c r="V36" s="13"/>
      <c r="W36" s="2"/>
      <c r="X36" s="14"/>
      <c r="Y36" s="2">
        <v>0.02</v>
      </c>
      <c r="Z36" s="2">
        <v>0.21</v>
      </c>
      <c r="AA36" s="2">
        <f t="shared" si="10"/>
        <v>4.1999999999999997E-3</v>
      </c>
      <c r="AB36" s="2">
        <v>0.01</v>
      </c>
      <c r="AC36" s="2">
        <v>0.28999999999999998</v>
      </c>
      <c r="AD36" s="2">
        <f t="shared" si="11"/>
        <v>2.8999999999999998E-3</v>
      </c>
      <c r="AE36" s="13"/>
      <c r="AF36" s="2"/>
      <c r="AG36" s="14"/>
      <c r="AH36" s="13"/>
      <c r="AI36" s="2"/>
      <c r="AJ36" s="14"/>
      <c r="AK36" s="2">
        <v>0.1</v>
      </c>
      <c r="AL36" s="2">
        <v>0.11</v>
      </c>
      <c r="AM36" s="2">
        <f t="shared" si="12"/>
        <v>1.1000000000000001E-2</v>
      </c>
      <c r="AN36" s="2">
        <v>0.01</v>
      </c>
      <c r="AO36" s="2">
        <v>0.38</v>
      </c>
      <c r="AP36" s="2">
        <f t="shared" si="13"/>
        <v>3.8E-3</v>
      </c>
      <c r="AQ36" s="1">
        <f t="shared" si="14"/>
        <v>2.783094355345006E-2</v>
      </c>
      <c r="AR36" s="7">
        <f t="shared" si="15"/>
        <v>111.51561111111111</v>
      </c>
      <c r="AS36" s="1">
        <f t="shared" si="16"/>
        <v>0.13</v>
      </c>
      <c r="AT36" s="1">
        <f t="shared" si="20"/>
        <v>4.1633333333333331</v>
      </c>
      <c r="AU36" s="1">
        <f t="shared" si="17"/>
        <v>11254.415320313348</v>
      </c>
    </row>
    <row r="37" spans="1:48" x14ac:dyDescent="0.15">
      <c r="C37" s="6">
        <v>10</v>
      </c>
      <c r="D37" s="8">
        <v>13.594906416161299</v>
      </c>
      <c r="E37" s="9">
        <f t="shared" si="18"/>
        <v>21.832341922000001</v>
      </c>
      <c r="F37" s="6" t="s">
        <v>110</v>
      </c>
      <c r="G37" s="1">
        <v>11</v>
      </c>
      <c r="H37" s="7">
        <f t="shared" si="0"/>
        <v>13.594906416161299</v>
      </c>
      <c r="I37" s="7">
        <f t="shared" si="1"/>
        <v>286.74490641616126</v>
      </c>
      <c r="J37" s="7">
        <f t="shared" si="2"/>
        <v>9.4444976136992306E-2</v>
      </c>
      <c r="K37" s="7">
        <f t="shared" si="3"/>
        <v>111.51561111111111</v>
      </c>
      <c r="L37" s="7">
        <f t="shared" si="4"/>
        <v>1.1151561111111112</v>
      </c>
      <c r="M37" s="1" t="s">
        <v>112</v>
      </c>
      <c r="N37" s="7">
        <f>(O36-P36)*C22/100</f>
        <v>1.9491307097004691</v>
      </c>
      <c r="O37" s="7">
        <f t="shared" si="19"/>
        <v>1.2177419379374517</v>
      </c>
      <c r="P37" s="7">
        <f t="shared" si="5"/>
        <v>0.11500960826951739</v>
      </c>
      <c r="Q37" s="12">
        <f t="shared" si="6"/>
        <v>1.4951249075037261E-2</v>
      </c>
      <c r="R37" s="7">
        <f t="shared" si="7"/>
        <v>0.14497029444444445</v>
      </c>
      <c r="S37" s="13">
        <f t="shared" si="8"/>
        <v>0.10313319106050986</v>
      </c>
      <c r="T37" s="2">
        <v>0.01</v>
      </c>
      <c r="U37" s="14">
        <f t="shared" si="9"/>
        <v>1.0313319106050986E-3</v>
      </c>
      <c r="V37" s="13"/>
      <c r="W37" s="2"/>
      <c r="X37" s="14"/>
      <c r="Y37" s="2">
        <v>0.02</v>
      </c>
      <c r="Z37" s="2">
        <v>0.21</v>
      </c>
      <c r="AA37" s="2">
        <f t="shared" si="10"/>
        <v>4.1999999999999997E-3</v>
      </c>
      <c r="AB37" s="2">
        <v>0.01</v>
      </c>
      <c r="AC37" s="2">
        <v>0.28999999999999998</v>
      </c>
      <c r="AD37" s="2">
        <f t="shared" si="11"/>
        <v>2.8999999999999998E-3</v>
      </c>
      <c r="AE37" s="13"/>
      <c r="AF37" s="2"/>
      <c r="AG37" s="14"/>
      <c r="AH37" s="13"/>
      <c r="AI37" s="2"/>
      <c r="AJ37" s="14"/>
      <c r="AK37" s="1">
        <v>0.1</v>
      </c>
      <c r="AL37" s="2">
        <v>0.11</v>
      </c>
      <c r="AM37" s="2">
        <f t="shared" si="12"/>
        <v>1.1000000000000001E-2</v>
      </c>
      <c r="AN37" s="2">
        <v>0.01</v>
      </c>
      <c r="AO37" s="2">
        <v>0.38</v>
      </c>
      <c r="AP37" s="2">
        <f t="shared" si="13"/>
        <v>3.8E-3</v>
      </c>
      <c r="AQ37" s="1">
        <f t="shared" si="14"/>
        <v>2.2931331910605098E-2</v>
      </c>
      <c r="AR37" s="7">
        <f t="shared" si="15"/>
        <v>111.51561111111111</v>
      </c>
      <c r="AS37" s="1">
        <f t="shared" si="16"/>
        <v>0.13</v>
      </c>
      <c r="AT37" s="1">
        <f t="shared" si="20"/>
        <v>4.1633333333333331</v>
      </c>
      <c r="AU37" s="1">
        <f t="shared" si="17"/>
        <v>9273.0860049447238</v>
      </c>
    </row>
    <row r="38" spans="1:48" x14ac:dyDescent="0.15">
      <c r="C38" s="6">
        <v>11</v>
      </c>
      <c r="D38" s="8">
        <v>4.3972115688333302</v>
      </c>
      <c r="E38" s="9">
        <f t="shared" si="18"/>
        <v>13.594906416161299</v>
      </c>
      <c r="F38" s="6" t="s">
        <v>112</v>
      </c>
      <c r="G38" s="1">
        <v>12</v>
      </c>
      <c r="H38" s="7">
        <f t="shared" si="0"/>
        <v>4.3972115688333302</v>
      </c>
      <c r="I38" s="7">
        <f t="shared" si="1"/>
        <v>277.54721156883329</v>
      </c>
      <c r="J38" s="7">
        <f t="shared" si="2"/>
        <v>3.0653084878390472E-2</v>
      </c>
      <c r="K38" s="7">
        <f t="shared" si="3"/>
        <v>111.51561111111111</v>
      </c>
      <c r="L38" s="7">
        <f t="shared" si="4"/>
        <v>1.1151561111111112</v>
      </c>
      <c r="M38" s="1" t="s">
        <v>110</v>
      </c>
      <c r="O38" s="7">
        <f t="shared" si="19"/>
        <v>2.2178884407790451</v>
      </c>
      <c r="P38" s="7">
        <f t="shared" si="5"/>
        <v>6.7985122626001177E-2</v>
      </c>
      <c r="Q38" s="12">
        <f t="shared" si="6"/>
        <v>8.8380659413801535E-3</v>
      </c>
      <c r="R38" s="7">
        <f t="shared" si="7"/>
        <v>0.14497029444444445</v>
      </c>
      <c r="S38" s="13">
        <f t="shared" si="8"/>
        <v>6.096466848777133E-2</v>
      </c>
      <c r="T38" s="2">
        <v>0.01</v>
      </c>
      <c r="U38" s="14">
        <f t="shared" si="9"/>
        <v>6.0964668487771328E-4</v>
      </c>
      <c r="V38" s="13"/>
      <c r="W38" s="2"/>
      <c r="X38" s="14"/>
      <c r="Y38" s="2">
        <v>0.02</v>
      </c>
      <c r="Z38" s="2">
        <v>0.21</v>
      </c>
      <c r="AA38" s="2">
        <f t="shared" si="10"/>
        <v>4.1999999999999997E-3</v>
      </c>
      <c r="AB38" s="2">
        <v>0.01</v>
      </c>
      <c r="AC38" s="2">
        <v>0.28999999999999998</v>
      </c>
      <c r="AD38" s="2">
        <f t="shared" si="11"/>
        <v>2.8999999999999998E-3</v>
      </c>
      <c r="AE38" s="13"/>
      <c r="AF38" s="2"/>
      <c r="AG38" s="14"/>
      <c r="AH38" s="13"/>
      <c r="AI38" s="2"/>
      <c r="AJ38" s="14"/>
      <c r="AK38" s="2">
        <v>0.1</v>
      </c>
      <c r="AL38" s="2">
        <v>0.11</v>
      </c>
      <c r="AM38" s="2">
        <f t="shared" si="12"/>
        <v>1.1000000000000001E-2</v>
      </c>
      <c r="AN38" s="2">
        <v>0.01</v>
      </c>
      <c r="AO38" s="2">
        <v>0.38</v>
      </c>
      <c r="AP38" s="2">
        <f t="shared" si="13"/>
        <v>3.8E-3</v>
      </c>
      <c r="AQ38" s="1">
        <f t="shared" si="14"/>
        <v>2.2509646684877711E-2</v>
      </c>
      <c r="AR38" s="7">
        <f t="shared" si="15"/>
        <v>111.51561111111111</v>
      </c>
      <c r="AS38" s="1">
        <f t="shared" si="16"/>
        <v>0.13</v>
      </c>
      <c r="AT38" s="1">
        <f t="shared" si="20"/>
        <v>4.1633333333333331</v>
      </c>
      <c r="AU38" s="1">
        <f t="shared" si="17"/>
        <v>9102.562836886782</v>
      </c>
      <c r="AV38" s="1">
        <f>SUM(AU27:AU38)</f>
        <v>140990.45074134658</v>
      </c>
    </row>
    <row r="39" spans="1:48" x14ac:dyDescent="0.15">
      <c r="C39" s="6">
        <v>12</v>
      </c>
      <c r="D39" s="8">
        <v>-0.74653549570967703</v>
      </c>
      <c r="E39" s="9">
        <f t="shared" si="18"/>
        <v>4.3972115688333302</v>
      </c>
      <c r="F39" s="6" t="s">
        <v>110</v>
      </c>
    </row>
    <row r="40" spans="1:48" x14ac:dyDescent="0.15">
      <c r="S40" s="30" t="s">
        <v>80</v>
      </c>
      <c r="T40" s="30"/>
      <c r="U40" s="30"/>
      <c r="V40" s="30" t="s">
        <v>81</v>
      </c>
      <c r="W40" s="30"/>
      <c r="X40" s="30"/>
      <c r="Y40" s="30" t="s">
        <v>82</v>
      </c>
      <c r="Z40" s="30"/>
      <c r="AA40" s="30"/>
      <c r="AB40" s="30" t="s">
        <v>83</v>
      </c>
      <c r="AC40" s="30"/>
      <c r="AD40" s="30"/>
      <c r="AE40" s="30" t="s">
        <v>84</v>
      </c>
      <c r="AF40" s="30"/>
      <c r="AG40" s="30"/>
      <c r="AH40" s="30" t="s">
        <v>85</v>
      </c>
      <c r="AI40" s="30"/>
      <c r="AJ40" s="30"/>
      <c r="AK40" s="31" t="s">
        <v>86</v>
      </c>
      <c r="AL40" s="32"/>
      <c r="AM40" s="33"/>
      <c r="AN40" s="30" t="s">
        <v>87</v>
      </c>
      <c r="AO40" s="30"/>
      <c r="AP40" s="30"/>
    </row>
    <row r="41" spans="1:48" x14ac:dyDescent="0.15">
      <c r="A41" s="34" t="s">
        <v>45</v>
      </c>
      <c r="B41" s="34"/>
      <c r="C41" s="6" t="s">
        <v>88</v>
      </c>
      <c r="D41" s="6" t="s">
        <v>89</v>
      </c>
      <c r="E41" s="6" t="s">
        <v>90</v>
      </c>
      <c r="F41" s="6" t="s">
        <v>91</v>
      </c>
      <c r="G41" s="1" t="s">
        <v>88</v>
      </c>
      <c r="H41" s="1" t="s">
        <v>90</v>
      </c>
      <c r="I41" s="1" t="s">
        <v>92</v>
      </c>
      <c r="J41" s="1" t="s">
        <v>93</v>
      </c>
      <c r="K41" s="10" t="s">
        <v>94</v>
      </c>
      <c r="L41" s="10" t="s">
        <v>95</v>
      </c>
      <c r="M41" s="1" t="s">
        <v>96</v>
      </c>
      <c r="N41" s="10" t="s">
        <v>97</v>
      </c>
      <c r="O41" s="1" t="s">
        <v>98</v>
      </c>
      <c r="P41" s="1" t="s">
        <v>99</v>
      </c>
      <c r="Q41" s="10" t="s">
        <v>100</v>
      </c>
      <c r="R41" s="10" t="s">
        <v>101</v>
      </c>
      <c r="S41" s="2" t="s">
        <v>102</v>
      </c>
      <c r="T41" s="2" t="s">
        <v>103</v>
      </c>
      <c r="U41" s="2"/>
      <c r="V41" s="2" t="s">
        <v>102</v>
      </c>
      <c r="W41" s="2" t="s">
        <v>103</v>
      </c>
      <c r="X41" s="2"/>
      <c r="Y41" s="2" t="s">
        <v>102</v>
      </c>
      <c r="Z41" s="2" t="s">
        <v>103</v>
      </c>
      <c r="AA41" s="2"/>
      <c r="AB41" s="2" t="s">
        <v>102</v>
      </c>
      <c r="AC41" s="2" t="s">
        <v>103</v>
      </c>
      <c r="AD41" s="2"/>
      <c r="AE41" s="2" t="s">
        <v>102</v>
      </c>
      <c r="AF41" s="2" t="s">
        <v>103</v>
      </c>
      <c r="AG41" s="2"/>
      <c r="AH41" s="2" t="s">
        <v>102</v>
      </c>
      <c r="AI41" s="2" t="s">
        <v>103</v>
      </c>
      <c r="AJ41" s="2"/>
      <c r="AK41" s="2" t="s">
        <v>102</v>
      </c>
      <c r="AL41" s="2" t="s">
        <v>103</v>
      </c>
      <c r="AM41" s="2"/>
      <c r="AN41" s="16" t="s">
        <v>102</v>
      </c>
      <c r="AO41" s="16" t="s">
        <v>103</v>
      </c>
      <c r="AP41" s="16"/>
      <c r="AQ41" s="1" t="s">
        <v>104</v>
      </c>
      <c r="AR41" s="1" t="s">
        <v>105</v>
      </c>
      <c r="AS41" s="1" t="s">
        <v>73</v>
      </c>
      <c r="AT41" s="1" t="s">
        <v>106</v>
      </c>
      <c r="AU41" s="1" t="s">
        <v>107</v>
      </c>
    </row>
    <row r="42" spans="1:48" x14ac:dyDescent="0.15">
      <c r="A42" s="1" t="s">
        <v>108</v>
      </c>
      <c r="B42" s="1">
        <f>G5</f>
        <v>92.509250000000009</v>
      </c>
      <c r="C42" s="6" t="s">
        <v>109</v>
      </c>
      <c r="D42" s="6">
        <v>-3</v>
      </c>
      <c r="E42" s="6"/>
      <c r="F42" s="6"/>
      <c r="G42" s="1">
        <v>1</v>
      </c>
      <c r="H42" s="7">
        <f t="shared" ref="H42:H53" si="21">E43</f>
        <v>-3</v>
      </c>
      <c r="I42" s="7">
        <f t="shared" ref="I42:I53" si="22">H42+273.15</f>
        <v>270.14999999999998</v>
      </c>
      <c r="J42" s="7">
        <f t="shared" ref="J42:J53" si="23">EXP(($C$16*(I42-$C$14))/($C$17*I42*$C$14))</f>
        <v>1.1729824167513125E-2</v>
      </c>
      <c r="K42" s="7">
        <f t="shared" ref="K42:K53" si="24">$B$42/12</f>
        <v>7.7091041666666671</v>
      </c>
      <c r="L42" s="7">
        <f t="shared" ref="L42:L53" si="25">K42*$B$43/100</f>
        <v>7.7091041666666665E-2</v>
      </c>
      <c r="M42" s="1" t="s">
        <v>110</v>
      </c>
      <c r="O42" s="7">
        <f>L42</f>
        <v>7.7091041666666665E-2</v>
      </c>
      <c r="P42" s="7">
        <f t="shared" ref="P42:P53" si="26">O42*J42</f>
        <v>9.0426436364042788E-4</v>
      </c>
      <c r="Q42" s="12">
        <f t="shared" ref="Q42:Q53" si="27">P42*$B$44</f>
        <v>1.1755436727325562E-4</v>
      </c>
      <c r="R42" s="7">
        <f t="shared" ref="R42:R53" si="28">L42*$B$44</f>
        <v>1.0021835416666666E-2</v>
      </c>
      <c r="S42" s="13">
        <f t="shared" ref="S42:S53" si="29">Q42/R42</f>
        <v>1.1729824167513125E-2</v>
      </c>
      <c r="T42" s="2">
        <v>0.01</v>
      </c>
      <c r="U42" s="14">
        <f t="shared" ref="U42:U53" si="30">S42*T42</f>
        <v>1.1729824167513124E-4</v>
      </c>
      <c r="V42" s="13"/>
      <c r="W42" s="2"/>
      <c r="X42" s="14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3"/>
      <c r="AF42" s="2"/>
      <c r="AG42" s="14"/>
      <c r="AH42" s="13"/>
      <c r="AI42" s="2"/>
      <c r="AJ42" s="14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1.4917298241675132E-2</v>
      </c>
      <c r="AR42" s="7">
        <f t="shared" ref="AR42:AR53" si="34">$B$42/12</f>
        <v>7.7091041666666671</v>
      </c>
      <c r="AS42" s="1">
        <f t="shared" ref="AS42:AS53" si="35">$B$44</f>
        <v>0.13</v>
      </c>
      <c r="AT42" s="1">
        <f>$E$5/12</f>
        <v>7.6006849315068505</v>
      </c>
      <c r="AU42" s="1">
        <f t="shared" ref="AU42:AU53" si="36">AT42*10000*AS42*0.67*AR42*AQ42</f>
        <v>761.31602588962699</v>
      </c>
    </row>
    <row r="43" spans="1:48" x14ac:dyDescent="0.15">
      <c r="A43" s="1" t="s">
        <v>111</v>
      </c>
      <c r="B43" s="1">
        <v>1</v>
      </c>
      <c r="C43" s="6">
        <v>1</v>
      </c>
      <c r="D43" s="8">
        <v>-4.8197528632903204</v>
      </c>
      <c r="E43" s="9">
        <f t="shared" ref="E43:E54" si="37">D42</f>
        <v>-3</v>
      </c>
      <c r="F43" s="6" t="s">
        <v>110</v>
      </c>
      <c r="G43" s="1">
        <v>2</v>
      </c>
      <c r="H43" s="7">
        <f t="shared" si="21"/>
        <v>-4.8197528632903204</v>
      </c>
      <c r="I43" s="7">
        <f t="shared" si="22"/>
        <v>268.33024713670966</v>
      </c>
      <c r="J43" s="7">
        <f t="shared" si="23"/>
        <v>9.1862260935557955E-3</v>
      </c>
      <c r="K43" s="7">
        <f t="shared" si="24"/>
        <v>7.7091041666666671</v>
      </c>
      <c r="L43" s="7">
        <f t="shared" si="25"/>
        <v>7.7091041666666665E-2</v>
      </c>
      <c r="M43" s="1" t="s">
        <v>110</v>
      </c>
      <c r="O43" s="7">
        <f t="shared" ref="O43:O53" si="38">L43+O42-P42-N43</f>
        <v>0.15327781896969289</v>
      </c>
      <c r="P43" s="7">
        <f t="shared" si="26"/>
        <v>1.4080447001827143E-3</v>
      </c>
      <c r="Q43" s="12">
        <f t="shared" si="27"/>
        <v>1.8304581102375288E-4</v>
      </c>
      <c r="R43" s="7">
        <f t="shared" si="28"/>
        <v>1.0021835416666666E-2</v>
      </c>
      <c r="S43" s="13">
        <f t="shared" si="29"/>
        <v>1.8264699370271163E-2</v>
      </c>
      <c r="T43" s="2">
        <v>0.01</v>
      </c>
      <c r="U43" s="14">
        <f t="shared" si="30"/>
        <v>1.8264699370271163E-4</v>
      </c>
      <c r="V43" s="13"/>
      <c r="W43" s="2"/>
      <c r="X43" s="14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3"/>
      <c r="AF43" s="2"/>
      <c r="AG43" s="14"/>
      <c r="AH43" s="13"/>
      <c r="AI43" s="2"/>
      <c r="AJ43" s="14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1.4982646993702713E-2</v>
      </c>
      <c r="AR43" s="7">
        <f t="shared" si="34"/>
        <v>7.7091041666666671</v>
      </c>
      <c r="AS43" s="1">
        <f t="shared" si="35"/>
        <v>0.13</v>
      </c>
      <c r="AT43" s="1">
        <f t="shared" ref="AT43:AT53" si="39">$E$5/12</f>
        <v>7.6006849315068505</v>
      </c>
      <c r="AU43" s="1">
        <f t="shared" si="36"/>
        <v>764.65115074832909</v>
      </c>
    </row>
    <row r="44" spans="1:48" x14ac:dyDescent="0.15">
      <c r="A44" s="1" t="s">
        <v>73</v>
      </c>
      <c r="B44" s="1">
        <v>0.13</v>
      </c>
      <c r="C44" s="6">
        <v>2</v>
      </c>
      <c r="D44" s="8">
        <v>0.60658634958620705</v>
      </c>
      <c r="E44" s="9">
        <f t="shared" si="37"/>
        <v>-4.8197528632903204</v>
      </c>
      <c r="F44" s="6" t="s">
        <v>110</v>
      </c>
      <c r="G44" s="1">
        <v>3</v>
      </c>
      <c r="H44" s="7">
        <f t="shared" si="21"/>
        <v>0.60658634958620705</v>
      </c>
      <c r="I44" s="7">
        <f t="shared" si="22"/>
        <v>273.7565863495862</v>
      </c>
      <c r="J44" s="7">
        <f t="shared" si="23"/>
        <v>1.8858608307369351E-2</v>
      </c>
      <c r="K44" s="7">
        <f t="shared" si="24"/>
        <v>7.7091041666666671</v>
      </c>
      <c r="L44" s="7">
        <f t="shared" si="25"/>
        <v>7.7091041666666665E-2</v>
      </c>
      <c r="M44" s="1" t="s">
        <v>110</v>
      </c>
      <c r="O44" s="7">
        <f t="shared" si="38"/>
        <v>0.22896081593617684</v>
      </c>
      <c r="P44" s="7">
        <f t="shared" si="26"/>
        <v>4.3178823454760491E-3</v>
      </c>
      <c r="Q44" s="12">
        <f t="shared" si="27"/>
        <v>5.6132470491188644E-4</v>
      </c>
      <c r="R44" s="7">
        <f t="shared" si="28"/>
        <v>1.0021835416666666E-2</v>
      </c>
      <c r="S44" s="13">
        <f t="shared" si="29"/>
        <v>5.6010169951342809E-2</v>
      </c>
      <c r="T44" s="2">
        <v>0.01</v>
      </c>
      <c r="U44" s="14">
        <f t="shared" si="30"/>
        <v>5.6010169951342811E-4</v>
      </c>
      <c r="V44" s="13"/>
      <c r="W44" s="2"/>
      <c r="X44" s="14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3"/>
      <c r="AF44" s="2"/>
      <c r="AG44" s="14"/>
      <c r="AH44" s="13"/>
      <c r="AI44" s="2"/>
      <c r="AJ44" s="14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1.5360101699513429E-2</v>
      </c>
      <c r="AR44" s="7">
        <f t="shared" si="34"/>
        <v>7.7091041666666671</v>
      </c>
      <c r="AS44" s="1">
        <f t="shared" si="35"/>
        <v>0.13</v>
      </c>
      <c r="AT44" s="1">
        <f t="shared" si="39"/>
        <v>7.6006849315068505</v>
      </c>
      <c r="AU44" s="1">
        <f t="shared" si="36"/>
        <v>783.91484796250256</v>
      </c>
    </row>
    <row r="45" spans="1:48" x14ac:dyDescent="0.15">
      <c r="C45" s="6">
        <v>3</v>
      </c>
      <c r="D45" s="8">
        <v>9.0983024326451591</v>
      </c>
      <c r="E45" s="9">
        <f t="shared" si="37"/>
        <v>0.60658634958620705</v>
      </c>
      <c r="F45" s="6" t="s">
        <v>110</v>
      </c>
      <c r="G45" s="1">
        <v>4</v>
      </c>
      <c r="H45" s="7">
        <f t="shared" si="21"/>
        <v>9.0983024326451591</v>
      </c>
      <c r="I45" s="7">
        <f t="shared" si="22"/>
        <v>282.24830243264512</v>
      </c>
      <c r="J45" s="7">
        <f t="shared" si="23"/>
        <v>5.4984272293184241E-2</v>
      </c>
      <c r="K45" s="7">
        <f t="shared" si="24"/>
        <v>7.7091041666666671</v>
      </c>
      <c r="L45" s="7">
        <f t="shared" si="25"/>
        <v>7.7091041666666665E-2</v>
      </c>
      <c r="M45" s="1" t="s">
        <v>110</v>
      </c>
      <c r="O45" s="7">
        <f t="shared" si="38"/>
        <v>0.30173397525736745</v>
      </c>
      <c r="P45" s="7">
        <f t="shared" si="26"/>
        <v>1.659062305565601E-2</v>
      </c>
      <c r="Q45" s="12">
        <f t="shared" si="27"/>
        <v>2.1567809972352814E-3</v>
      </c>
      <c r="R45" s="7">
        <f t="shared" si="28"/>
        <v>1.0021835416666666E-2</v>
      </c>
      <c r="S45" s="13">
        <f t="shared" si="29"/>
        <v>0.21520818368743896</v>
      </c>
      <c r="T45" s="2">
        <v>0.01</v>
      </c>
      <c r="U45" s="14">
        <f t="shared" si="30"/>
        <v>2.1520818368743898E-3</v>
      </c>
      <c r="V45" s="13"/>
      <c r="W45" s="2"/>
      <c r="X45" s="14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3"/>
      <c r="AF45" s="2"/>
      <c r="AG45" s="14"/>
      <c r="AH45" s="13"/>
      <c r="AI45" s="2"/>
      <c r="AJ45" s="14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1.695208183687439E-2</v>
      </c>
      <c r="AR45" s="7">
        <f t="shared" si="34"/>
        <v>7.7091041666666671</v>
      </c>
      <c r="AS45" s="1">
        <f t="shared" si="35"/>
        <v>0.13</v>
      </c>
      <c r="AT45" s="1">
        <f t="shared" si="39"/>
        <v>7.6006849315068505</v>
      </c>
      <c r="AU45" s="1">
        <f t="shared" si="36"/>
        <v>865.16280398210199</v>
      </c>
    </row>
    <row r="46" spans="1:48" x14ac:dyDescent="0.15">
      <c r="C46" s="6">
        <v>4</v>
      </c>
      <c r="D46" s="8">
        <v>16.942681829000001</v>
      </c>
      <c r="E46" s="9">
        <f t="shared" si="37"/>
        <v>9.0983024326451591</v>
      </c>
      <c r="F46" s="6" t="s">
        <v>110</v>
      </c>
      <c r="G46" s="1">
        <v>5</v>
      </c>
      <c r="H46" s="7">
        <f t="shared" si="21"/>
        <v>16.942681829000001</v>
      </c>
      <c r="I46" s="7">
        <f t="shared" si="22"/>
        <v>290.09268182899996</v>
      </c>
      <c r="J46" s="7">
        <f t="shared" si="23"/>
        <v>0.13975420715471221</v>
      </c>
      <c r="K46" s="7">
        <f t="shared" si="24"/>
        <v>7.7091041666666671</v>
      </c>
      <c r="L46" s="7">
        <f t="shared" si="25"/>
        <v>7.7091041666666665E-2</v>
      </c>
      <c r="M46" s="1" t="s">
        <v>112</v>
      </c>
      <c r="N46" s="7">
        <f>(O45-P45)*$C$22/100</f>
        <v>0.27088618459162583</v>
      </c>
      <c r="O46" s="7">
        <f t="shared" si="38"/>
        <v>9.1348209276752301E-2</v>
      </c>
      <c r="P46" s="7">
        <f t="shared" si="26"/>
        <v>1.2766296562475245E-2</v>
      </c>
      <c r="Q46" s="12">
        <f t="shared" si="27"/>
        <v>1.659618553121782E-3</v>
      </c>
      <c r="R46" s="7">
        <f t="shared" si="28"/>
        <v>1.0021835416666666E-2</v>
      </c>
      <c r="S46" s="13">
        <f t="shared" si="29"/>
        <v>0.16560026024392474</v>
      </c>
      <c r="T46" s="2">
        <v>0.01</v>
      </c>
      <c r="U46" s="14">
        <f t="shared" si="30"/>
        <v>1.6560026024392475E-3</v>
      </c>
      <c r="V46" s="13"/>
      <c r="W46" s="2"/>
      <c r="X46" s="14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3"/>
      <c r="AF46" s="2"/>
      <c r="AG46" s="14"/>
      <c r="AH46" s="13"/>
      <c r="AI46" s="2"/>
      <c r="AJ46" s="14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2.8756002602439247E-2</v>
      </c>
      <c r="AR46" s="7">
        <f t="shared" si="34"/>
        <v>7.7091041666666671</v>
      </c>
      <c r="AS46" s="1">
        <f t="shared" si="35"/>
        <v>0.13</v>
      </c>
      <c r="AT46" s="1">
        <f t="shared" si="39"/>
        <v>7.6006849315068505</v>
      </c>
      <c r="AU46" s="1">
        <f t="shared" si="36"/>
        <v>1467.585166367393</v>
      </c>
    </row>
    <row r="47" spans="1:48" x14ac:dyDescent="0.15">
      <c r="C47" s="6">
        <v>5</v>
      </c>
      <c r="D47" s="8">
        <v>21.4575999906452</v>
      </c>
      <c r="E47" s="9">
        <f t="shared" si="37"/>
        <v>16.942681829000001</v>
      </c>
      <c r="F47" s="6" t="s">
        <v>112</v>
      </c>
      <c r="G47" s="1">
        <v>6</v>
      </c>
      <c r="H47" s="7">
        <f t="shared" si="21"/>
        <v>21.4575999906452</v>
      </c>
      <c r="I47" s="7">
        <f t="shared" si="22"/>
        <v>294.60759999064516</v>
      </c>
      <c r="J47" s="7">
        <f t="shared" si="23"/>
        <v>0.23375328646725238</v>
      </c>
      <c r="K47" s="7">
        <f t="shared" si="24"/>
        <v>7.7091041666666671</v>
      </c>
      <c r="L47" s="7">
        <f t="shared" si="25"/>
        <v>7.7091041666666665E-2</v>
      </c>
      <c r="M47" s="1" t="s">
        <v>110</v>
      </c>
      <c r="O47" s="7">
        <f t="shared" si="38"/>
        <v>0.15567295438094372</v>
      </c>
      <c r="P47" s="7">
        <f t="shared" si="26"/>
        <v>3.6389064700612248E-2</v>
      </c>
      <c r="Q47" s="12">
        <f t="shared" si="27"/>
        <v>4.7305784110795923E-3</v>
      </c>
      <c r="R47" s="7">
        <f t="shared" si="28"/>
        <v>1.0021835416666666E-2</v>
      </c>
      <c r="S47" s="13">
        <f t="shared" si="29"/>
        <v>0.47202715015779179</v>
      </c>
      <c r="T47" s="2">
        <v>0.01</v>
      </c>
      <c r="U47" s="14">
        <f t="shared" si="30"/>
        <v>4.7202715015779179E-3</v>
      </c>
      <c r="V47" s="13"/>
      <c r="W47" s="2"/>
      <c r="X47" s="14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3"/>
      <c r="AF47" s="2"/>
      <c r="AG47" s="14"/>
      <c r="AH47" s="13"/>
      <c r="AI47" s="2"/>
      <c r="AJ47" s="14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3.1820271501577915E-2</v>
      </c>
      <c r="AR47" s="7">
        <f t="shared" si="34"/>
        <v>7.7091041666666671</v>
      </c>
      <c r="AS47" s="1">
        <f t="shared" si="35"/>
        <v>0.13</v>
      </c>
      <c r="AT47" s="1">
        <f t="shared" si="39"/>
        <v>7.6006849315068505</v>
      </c>
      <c r="AU47" s="1">
        <f t="shared" si="36"/>
        <v>1623.9725350955966</v>
      </c>
    </row>
    <row r="48" spans="1:48" x14ac:dyDescent="0.15">
      <c r="C48" s="6">
        <v>6</v>
      </c>
      <c r="D48" s="8">
        <v>25.624081219333299</v>
      </c>
      <c r="E48" s="9">
        <f t="shared" si="37"/>
        <v>21.4575999906452</v>
      </c>
      <c r="F48" s="6" t="s">
        <v>110</v>
      </c>
      <c r="G48" s="1">
        <v>7</v>
      </c>
      <c r="H48" s="7">
        <f t="shared" si="21"/>
        <v>25.624081219333299</v>
      </c>
      <c r="I48" s="7">
        <f t="shared" si="22"/>
        <v>298.77408121933325</v>
      </c>
      <c r="J48" s="7">
        <f t="shared" si="23"/>
        <v>0.37061260838631516</v>
      </c>
      <c r="K48" s="7">
        <f t="shared" si="24"/>
        <v>7.7091041666666671</v>
      </c>
      <c r="L48" s="7">
        <f t="shared" si="25"/>
        <v>7.7091041666666665E-2</v>
      </c>
      <c r="M48" s="1" t="s">
        <v>110</v>
      </c>
      <c r="O48" s="7">
        <f t="shared" si="38"/>
        <v>0.19637493134699813</v>
      </c>
      <c r="P48" s="7">
        <f t="shared" si="26"/>
        <v>7.2779025528194541E-2</v>
      </c>
      <c r="Q48" s="12">
        <f t="shared" si="27"/>
        <v>9.4612733186652913E-3</v>
      </c>
      <c r="R48" s="7">
        <f t="shared" si="28"/>
        <v>1.0021835416666666E-2</v>
      </c>
      <c r="S48" s="13">
        <f t="shared" si="29"/>
        <v>0.94406592458411953</v>
      </c>
      <c r="T48" s="2">
        <v>0.01</v>
      </c>
      <c r="U48" s="14">
        <f t="shared" si="30"/>
        <v>9.4406592458411952E-3</v>
      </c>
      <c r="V48" s="13"/>
      <c r="W48" s="2"/>
      <c r="X48" s="14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3"/>
      <c r="AF48" s="2"/>
      <c r="AG48" s="14"/>
      <c r="AH48" s="13"/>
      <c r="AI48" s="2"/>
      <c r="AJ48" s="14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3.6540659245841198E-2</v>
      </c>
      <c r="AR48" s="7">
        <f t="shared" si="34"/>
        <v>7.7091041666666671</v>
      </c>
      <c r="AS48" s="1">
        <f t="shared" si="35"/>
        <v>0.13</v>
      </c>
      <c r="AT48" s="1">
        <f t="shared" si="39"/>
        <v>7.6006849315068505</v>
      </c>
      <c r="AU48" s="1">
        <f t="shared" si="36"/>
        <v>1864.8812291432039</v>
      </c>
    </row>
    <row r="49" spans="1:48" x14ac:dyDescent="0.15">
      <c r="C49" s="6">
        <v>7</v>
      </c>
      <c r="D49" s="8">
        <v>27.5375997558065</v>
      </c>
      <c r="E49" s="9">
        <f t="shared" si="37"/>
        <v>25.624081219333299</v>
      </c>
      <c r="F49" s="6" t="s">
        <v>110</v>
      </c>
      <c r="G49" s="1">
        <v>8</v>
      </c>
      <c r="H49" s="7">
        <f t="shared" si="21"/>
        <v>27.5375997558065</v>
      </c>
      <c r="I49" s="7">
        <f t="shared" si="22"/>
        <v>300.6875997558065</v>
      </c>
      <c r="J49" s="7">
        <f t="shared" si="23"/>
        <v>0.45602534084957563</v>
      </c>
      <c r="K49" s="7">
        <f t="shared" si="24"/>
        <v>7.7091041666666671</v>
      </c>
      <c r="L49" s="7">
        <f t="shared" si="25"/>
        <v>7.7091041666666665E-2</v>
      </c>
      <c r="M49" s="1" t="s">
        <v>110</v>
      </c>
      <c r="O49" s="7">
        <f t="shared" si="38"/>
        <v>0.20068694748547028</v>
      </c>
      <c r="P49" s="7">
        <f t="shared" si="26"/>
        <v>9.1518333631122467E-2</v>
      </c>
      <c r="Q49" s="12">
        <f t="shared" si="27"/>
        <v>1.1897383372045921E-2</v>
      </c>
      <c r="R49" s="7">
        <f t="shared" si="28"/>
        <v>1.0021835416666666E-2</v>
      </c>
      <c r="S49" s="13">
        <f t="shared" si="29"/>
        <v>1.187146154112664</v>
      </c>
      <c r="T49" s="2">
        <v>0.01</v>
      </c>
      <c r="U49" s="14">
        <f t="shared" si="30"/>
        <v>1.187146154112664E-2</v>
      </c>
      <c r="V49" s="13"/>
      <c r="W49" s="2"/>
      <c r="X49" s="14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3"/>
      <c r="AF49" s="2"/>
      <c r="AG49" s="14"/>
      <c r="AH49" s="13"/>
      <c r="AI49" s="2"/>
      <c r="AJ49" s="14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3.8971461541126642E-2</v>
      </c>
      <c r="AR49" s="7">
        <f t="shared" si="34"/>
        <v>7.7091041666666671</v>
      </c>
      <c r="AS49" s="1">
        <f t="shared" si="35"/>
        <v>0.13</v>
      </c>
      <c r="AT49" s="1">
        <f t="shared" si="39"/>
        <v>7.6006849315068505</v>
      </c>
      <c r="AU49" s="1">
        <f t="shared" si="36"/>
        <v>1988.9391324704945</v>
      </c>
    </row>
    <row r="50" spans="1:48" x14ac:dyDescent="0.15">
      <c r="C50" s="6">
        <v>8</v>
      </c>
      <c r="D50" s="8">
        <v>26.4833639674194</v>
      </c>
      <c r="E50" s="9">
        <f t="shared" si="37"/>
        <v>27.5375997558065</v>
      </c>
      <c r="F50" s="6" t="s">
        <v>110</v>
      </c>
      <c r="G50" s="1">
        <v>9</v>
      </c>
      <c r="H50" s="7">
        <f t="shared" si="21"/>
        <v>26.4833639674194</v>
      </c>
      <c r="I50" s="7">
        <f t="shared" si="22"/>
        <v>299.63336396741937</v>
      </c>
      <c r="J50" s="7">
        <f t="shared" si="23"/>
        <v>0.40691968281086821</v>
      </c>
      <c r="K50" s="7">
        <f t="shared" si="24"/>
        <v>7.7091041666666671</v>
      </c>
      <c r="L50" s="7">
        <f t="shared" si="25"/>
        <v>7.7091041666666665E-2</v>
      </c>
      <c r="M50" s="1" t="s">
        <v>110</v>
      </c>
      <c r="O50" s="7">
        <f t="shared" si="38"/>
        <v>0.18625965552101445</v>
      </c>
      <c r="P50" s="7">
        <f t="shared" si="26"/>
        <v>7.5792719945072778E-2</v>
      </c>
      <c r="Q50" s="12">
        <f t="shared" si="27"/>
        <v>9.8530535928594617E-3</v>
      </c>
      <c r="R50" s="7">
        <f t="shared" si="28"/>
        <v>1.0021835416666666E-2</v>
      </c>
      <c r="S50" s="13">
        <f t="shared" si="29"/>
        <v>0.98315859153638518</v>
      </c>
      <c r="T50" s="2">
        <v>0.01</v>
      </c>
      <c r="U50" s="14">
        <f t="shared" si="30"/>
        <v>9.8315859153638527E-3</v>
      </c>
      <c r="V50" s="13"/>
      <c r="W50" s="2"/>
      <c r="X50" s="14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3"/>
      <c r="AF50" s="2"/>
      <c r="AG50" s="14"/>
      <c r="AH50" s="13"/>
      <c r="AI50" s="2"/>
      <c r="AJ50" s="14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3.693158591536385E-2</v>
      </c>
      <c r="AR50" s="7">
        <f t="shared" si="34"/>
        <v>7.7091041666666671</v>
      </c>
      <c r="AS50" s="1">
        <f t="shared" si="35"/>
        <v>0.13</v>
      </c>
      <c r="AT50" s="1">
        <f t="shared" si="39"/>
        <v>7.6006849315068505</v>
      </c>
      <c r="AU50" s="1">
        <f t="shared" si="36"/>
        <v>1884.8324786009496</v>
      </c>
    </row>
    <row r="51" spans="1:48" x14ac:dyDescent="0.15">
      <c r="C51" s="6">
        <v>9</v>
      </c>
      <c r="D51" s="8">
        <v>21.832341922000001</v>
      </c>
      <c r="E51" s="9">
        <f t="shared" si="37"/>
        <v>26.4833639674194</v>
      </c>
      <c r="F51" s="6" t="s">
        <v>110</v>
      </c>
      <c r="G51" s="1">
        <v>10</v>
      </c>
      <c r="H51" s="7">
        <f t="shared" si="21"/>
        <v>21.832341922000001</v>
      </c>
      <c r="I51" s="7">
        <f t="shared" si="22"/>
        <v>294.98234192199999</v>
      </c>
      <c r="J51" s="7">
        <f t="shared" si="23"/>
        <v>0.24377668352130077</v>
      </c>
      <c r="K51" s="7">
        <f t="shared" si="24"/>
        <v>7.7091041666666671</v>
      </c>
      <c r="L51" s="7">
        <f t="shared" si="25"/>
        <v>7.7091041666666665E-2</v>
      </c>
      <c r="M51" s="1" t="s">
        <v>110</v>
      </c>
      <c r="O51" s="7">
        <f t="shared" si="38"/>
        <v>0.18755797724260834</v>
      </c>
      <c r="P51" s="7">
        <f t="shared" si="26"/>
        <v>4.5722261660166665E-2</v>
      </c>
      <c r="Q51" s="12">
        <f t="shared" si="27"/>
        <v>5.9438940158216668E-3</v>
      </c>
      <c r="R51" s="7">
        <f t="shared" si="28"/>
        <v>1.0021835416666666E-2</v>
      </c>
      <c r="S51" s="13">
        <f t="shared" si="29"/>
        <v>0.5930943553450061</v>
      </c>
      <c r="T51" s="2">
        <v>0.01</v>
      </c>
      <c r="U51" s="14">
        <f t="shared" si="30"/>
        <v>5.9309435534500611E-3</v>
      </c>
      <c r="V51" s="13"/>
      <c r="W51" s="2"/>
      <c r="X51" s="14"/>
      <c r="Y51" s="2">
        <v>0.02</v>
      </c>
      <c r="Z51" s="2">
        <v>0.49</v>
      </c>
      <c r="AA51" s="2">
        <f t="shared" si="31"/>
        <v>9.7999999999999997E-3</v>
      </c>
      <c r="AB51" s="2"/>
      <c r="AC51" s="2"/>
      <c r="AD51" s="2"/>
      <c r="AE51" s="13"/>
      <c r="AF51" s="2"/>
      <c r="AG51" s="14"/>
      <c r="AH51" s="13"/>
      <c r="AI51" s="2"/>
      <c r="AJ51" s="14"/>
      <c r="AK51" s="2"/>
      <c r="AL51" s="2"/>
      <c r="AM51" s="2"/>
      <c r="AN51" s="2">
        <v>0.01</v>
      </c>
      <c r="AO51" s="2">
        <v>0.5</v>
      </c>
      <c r="AP51" s="2">
        <f t="shared" si="32"/>
        <v>5.0000000000000001E-3</v>
      </c>
      <c r="AQ51" s="1">
        <f t="shared" si="33"/>
        <v>2.0730943553450062E-2</v>
      </c>
      <c r="AR51" s="7">
        <f t="shared" si="34"/>
        <v>7.7091041666666671</v>
      </c>
      <c r="AS51" s="1">
        <f t="shared" si="35"/>
        <v>0.13</v>
      </c>
      <c r="AT51" s="1">
        <f t="shared" si="39"/>
        <v>7.6006849315068505</v>
      </c>
      <c r="AU51" s="1">
        <f t="shared" si="36"/>
        <v>1058.0199781057979</v>
      </c>
    </row>
    <row r="52" spans="1:48" x14ac:dyDescent="0.15">
      <c r="C52" s="6">
        <v>10</v>
      </c>
      <c r="D52" s="8">
        <v>13.594906416161299</v>
      </c>
      <c r="E52" s="9">
        <f t="shared" si="37"/>
        <v>21.832341922000001</v>
      </c>
      <c r="F52" s="6" t="s">
        <v>110</v>
      </c>
      <c r="G52" s="1">
        <v>11</v>
      </c>
      <c r="H52" s="7">
        <f t="shared" si="21"/>
        <v>13.594906416161299</v>
      </c>
      <c r="I52" s="7">
        <f t="shared" si="22"/>
        <v>286.74490641616126</v>
      </c>
      <c r="J52" s="7">
        <f t="shared" si="23"/>
        <v>9.4444976136992306E-2</v>
      </c>
      <c r="K52" s="7">
        <f t="shared" si="24"/>
        <v>7.7091041666666671</v>
      </c>
      <c r="L52" s="7">
        <f t="shared" si="25"/>
        <v>7.7091041666666665E-2</v>
      </c>
      <c r="M52" s="1" t="s">
        <v>112</v>
      </c>
      <c r="N52" s="7">
        <f>(O51-P51)*$C$22/100</f>
        <v>0.13474392980331959</v>
      </c>
      <c r="O52" s="7">
        <f t="shared" si="38"/>
        <v>8.4182827445788755E-2</v>
      </c>
      <c r="P52" s="7">
        <f t="shared" si="26"/>
        <v>7.9506451292620604E-3</v>
      </c>
      <c r="Q52" s="12">
        <f t="shared" si="27"/>
        <v>1.0335838668040678E-3</v>
      </c>
      <c r="R52" s="7">
        <f t="shared" si="28"/>
        <v>1.0021835416666666E-2</v>
      </c>
      <c r="S52" s="13">
        <f t="shared" si="29"/>
        <v>0.10313319106050986</v>
      </c>
      <c r="T52" s="2">
        <v>0.01</v>
      </c>
      <c r="U52" s="14">
        <f t="shared" si="30"/>
        <v>1.0313319106050986E-3</v>
      </c>
      <c r="V52" s="13"/>
      <c r="W52" s="2"/>
      <c r="X52" s="14"/>
      <c r="Y52" s="2">
        <v>0.02</v>
      </c>
      <c r="Z52" s="2">
        <v>0.49</v>
      </c>
      <c r="AA52" s="2">
        <f t="shared" si="31"/>
        <v>9.7999999999999997E-3</v>
      </c>
      <c r="AB52" s="2"/>
      <c r="AC52" s="2"/>
      <c r="AD52" s="2"/>
      <c r="AE52" s="13"/>
      <c r="AF52" s="2"/>
      <c r="AG52" s="14"/>
      <c r="AH52" s="13"/>
      <c r="AI52" s="2"/>
      <c r="AJ52" s="14"/>
      <c r="AL52" s="2"/>
      <c r="AM52" s="2"/>
      <c r="AN52" s="2">
        <v>0.01</v>
      </c>
      <c r="AO52" s="2">
        <v>0.5</v>
      </c>
      <c r="AP52" s="2">
        <f t="shared" si="32"/>
        <v>5.0000000000000001E-3</v>
      </c>
      <c r="AQ52" s="1">
        <f t="shared" si="33"/>
        <v>1.5831331910605099E-2</v>
      </c>
      <c r="AR52" s="7">
        <f t="shared" si="34"/>
        <v>7.7091041666666671</v>
      </c>
      <c r="AS52" s="1">
        <f t="shared" si="35"/>
        <v>0.13</v>
      </c>
      <c r="AT52" s="1">
        <f t="shared" si="39"/>
        <v>7.6006849315068505</v>
      </c>
      <c r="AU52" s="1">
        <f t="shared" si="36"/>
        <v>807.96445170275422</v>
      </c>
    </row>
    <row r="53" spans="1:48" x14ac:dyDescent="0.15">
      <c r="C53" s="6">
        <v>11</v>
      </c>
      <c r="D53" s="8">
        <v>4.3972115688333302</v>
      </c>
      <c r="E53" s="9">
        <f t="shared" si="37"/>
        <v>13.594906416161299</v>
      </c>
      <c r="F53" s="6" t="s">
        <v>112</v>
      </c>
      <c r="G53" s="1">
        <v>12</v>
      </c>
      <c r="H53" s="7">
        <f t="shared" si="21"/>
        <v>4.3972115688333302</v>
      </c>
      <c r="I53" s="7">
        <f t="shared" si="22"/>
        <v>277.54721156883329</v>
      </c>
      <c r="J53" s="7">
        <f t="shared" si="23"/>
        <v>3.0653084878390472E-2</v>
      </c>
      <c r="K53" s="7">
        <f t="shared" si="24"/>
        <v>7.7091041666666671</v>
      </c>
      <c r="L53" s="7">
        <f t="shared" si="25"/>
        <v>7.7091041666666665E-2</v>
      </c>
      <c r="M53" s="1" t="s">
        <v>110</v>
      </c>
      <c r="O53" s="7">
        <f t="shared" si="38"/>
        <v>0.15332322398319337</v>
      </c>
      <c r="P53" s="7">
        <f t="shared" si="26"/>
        <v>4.6998297985853003E-3</v>
      </c>
      <c r="Q53" s="12">
        <f t="shared" si="27"/>
        <v>6.1097787381608911E-4</v>
      </c>
      <c r="R53" s="7">
        <f t="shared" si="28"/>
        <v>1.0021835416666666E-2</v>
      </c>
      <c r="S53" s="13">
        <f t="shared" si="29"/>
        <v>6.0964668487771344E-2</v>
      </c>
      <c r="T53" s="2">
        <v>0.01</v>
      </c>
      <c r="U53" s="14">
        <f t="shared" si="30"/>
        <v>6.096466848777135E-4</v>
      </c>
      <c r="V53" s="13"/>
      <c r="W53" s="2"/>
      <c r="X53" s="14"/>
      <c r="Y53" s="2">
        <v>0.02</v>
      </c>
      <c r="Z53" s="2">
        <v>0.49</v>
      </c>
      <c r="AA53" s="2">
        <f t="shared" si="31"/>
        <v>9.7999999999999997E-3</v>
      </c>
      <c r="AB53" s="2"/>
      <c r="AC53" s="2"/>
      <c r="AD53" s="2"/>
      <c r="AE53" s="13"/>
      <c r="AF53" s="2"/>
      <c r="AG53" s="14"/>
      <c r="AH53" s="13"/>
      <c r="AI53" s="2"/>
      <c r="AJ53" s="14"/>
      <c r="AK53" s="2"/>
      <c r="AL53" s="2"/>
      <c r="AM53" s="2"/>
      <c r="AN53" s="2">
        <v>0.01</v>
      </c>
      <c r="AO53" s="2">
        <v>0.5</v>
      </c>
      <c r="AP53" s="2">
        <f t="shared" si="32"/>
        <v>5.0000000000000001E-3</v>
      </c>
      <c r="AQ53" s="1">
        <f t="shared" si="33"/>
        <v>1.5409646684877714E-2</v>
      </c>
      <c r="AR53" s="7">
        <f t="shared" si="34"/>
        <v>7.7091041666666671</v>
      </c>
      <c r="AS53" s="1">
        <f t="shared" si="35"/>
        <v>0.13</v>
      </c>
      <c r="AT53" s="1">
        <f t="shared" si="39"/>
        <v>7.6006849315068505</v>
      </c>
      <c r="AU53" s="1">
        <f t="shared" si="36"/>
        <v>786.44341518353724</v>
      </c>
      <c r="AV53" s="1">
        <f>SUM(AU42:AU53)</f>
        <v>14657.683215252287</v>
      </c>
    </row>
    <row r="54" spans="1:48" x14ac:dyDescent="0.15">
      <c r="C54" s="6">
        <v>12</v>
      </c>
      <c r="D54" s="8">
        <v>-0.74653549570967703</v>
      </c>
      <c r="E54" s="9">
        <f t="shared" si="37"/>
        <v>4.3972115688333302</v>
      </c>
      <c r="F54" s="6" t="s">
        <v>110</v>
      </c>
    </row>
    <row r="56" spans="1:48" x14ac:dyDescent="0.15">
      <c r="S56" s="30" t="s">
        <v>80</v>
      </c>
      <c r="T56" s="30"/>
      <c r="U56" s="30"/>
      <c r="V56" s="11" t="s">
        <v>81</v>
      </c>
      <c r="W56" s="11" t="s">
        <v>82</v>
      </c>
      <c r="X56" s="11" t="s">
        <v>83</v>
      </c>
      <c r="Y56" s="11" t="s">
        <v>84</v>
      </c>
      <c r="Z56" s="11" t="s">
        <v>85</v>
      </c>
      <c r="AA56" s="11" t="s">
        <v>86</v>
      </c>
    </row>
    <row r="57" spans="1:48" x14ac:dyDescent="0.15">
      <c r="A57" s="34" t="s">
        <v>48</v>
      </c>
      <c r="B57" s="34"/>
      <c r="C57" s="6" t="s">
        <v>88</v>
      </c>
      <c r="D57" s="6" t="s">
        <v>89</v>
      </c>
      <c r="E57" s="6" t="s">
        <v>90</v>
      </c>
      <c r="F57" s="6" t="s">
        <v>91</v>
      </c>
      <c r="G57" s="1" t="s">
        <v>88</v>
      </c>
      <c r="H57" s="1" t="s">
        <v>90</v>
      </c>
      <c r="I57" s="1" t="s">
        <v>92</v>
      </c>
      <c r="J57" s="1" t="s">
        <v>93</v>
      </c>
      <c r="K57" s="10" t="s">
        <v>94</v>
      </c>
      <c r="L57" s="10" t="s">
        <v>95</v>
      </c>
      <c r="M57" s="1" t="s">
        <v>96</v>
      </c>
      <c r="N57" s="10" t="s">
        <v>97</v>
      </c>
      <c r="O57" s="1" t="s">
        <v>98</v>
      </c>
      <c r="P57" s="1" t="s">
        <v>99</v>
      </c>
      <c r="Q57" s="10" t="s">
        <v>100</v>
      </c>
      <c r="R57" s="10" t="s">
        <v>101</v>
      </c>
      <c r="S57" s="2" t="s">
        <v>102</v>
      </c>
      <c r="T57" s="2" t="s">
        <v>103</v>
      </c>
      <c r="U57" s="2"/>
      <c r="V57" s="2" t="s">
        <v>113</v>
      </c>
      <c r="W57" s="2" t="s">
        <v>113</v>
      </c>
      <c r="X57" s="2" t="s">
        <v>113</v>
      </c>
      <c r="Y57" s="2" t="s">
        <v>113</v>
      </c>
      <c r="Z57" s="2" t="s">
        <v>113</v>
      </c>
      <c r="AA57" s="2" t="s">
        <v>113</v>
      </c>
      <c r="AB57" s="1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</row>
    <row r="58" spans="1:48" x14ac:dyDescent="0.15">
      <c r="A58" s="1" t="s">
        <v>108</v>
      </c>
      <c r="B58" s="1">
        <v>134.75800000000001</v>
      </c>
      <c r="C58" s="6" t="s">
        <v>109</v>
      </c>
      <c r="D58" s="6">
        <v>-3</v>
      </c>
      <c r="E58" s="6"/>
      <c r="F58" s="6"/>
      <c r="G58" s="1">
        <v>1</v>
      </c>
      <c r="H58" s="7">
        <f t="shared" ref="H58:H69" si="40">E59</f>
        <v>-3</v>
      </c>
      <c r="I58" s="7">
        <f t="shared" ref="I58:I69" si="41">H58+273.15</f>
        <v>270.14999999999998</v>
      </c>
      <c r="J58" s="7">
        <f t="shared" ref="J58:J69" si="42">EXP(($C$16*(I58-$C$14))/($C$17*I58*$C$14))</f>
        <v>1.1729824167513125E-2</v>
      </c>
      <c r="K58" s="7">
        <f t="shared" ref="K58:K69" si="43">$B$58/12</f>
        <v>11.229833333333334</v>
      </c>
      <c r="L58" s="7">
        <f t="shared" ref="L58:L69" si="44">K58*$B$59/100</f>
        <v>3.0320550000000002</v>
      </c>
      <c r="M58" s="1" t="s">
        <v>110</v>
      </c>
      <c r="O58" s="7">
        <f>L58</f>
        <v>3.0320550000000002</v>
      </c>
      <c r="P58" s="7">
        <f t="shared" ref="P58:P69" si="45">O58*J58</f>
        <v>3.5565472016229012E-2</v>
      </c>
      <c r="Q58" s="12">
        <f t="shared" ref="Q58:Q69" si="46">P58*$B$60</f>
        <v>1.0313986884706413E-2</v>
      </c>
      <c r="R58" s="7">
        <f t="shared" ref="R58:R69" si="47">L58*$B$60</f>
        <v>0.87929594999999994</v>
      </c>
      <c r="S58" s="13">
        <f t="shared" ref="S58:S69" si="48">Q58/R58</f>
        <v>1.1729824167513126E-2</v>
      </c>
      <c r="T58" s="2">
        <v>0.27</v>
      </c>
      <c r="U58" s="14">
        <f t="shared" ref="U58:U69" si="49">S58*T58</f>
        <v>3.1670525252285443E-3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0.22701535830565192</v>
      </c>
      <c r="AC58" s="7">
        <f t="shared" ref="AC58:AC69" si="51">$B$58/12</f>
        <v>11.229833333333334</v>
      </c>
      <c r="AD58" s="1">
        <f t="shared" ref="AD58:AD69" si="52">$B$60</f>
        <v>0.28999999999999998</v>
      </c>
      <c r="AE58" s="15">
        <f t="shared" ref="AE58:AE69" si="53">$E$7/12</f>
        <v>34.279698630136998</v>
      </c>
      <c r="AF58" s="1">
        <f t="shared" ref="AF58:AF69" si="54">AE58*10000*AC58*AB58</f>
        <v>873907.65890862257</v>
      </c>
    </row>
    <row r="59" spans="1:48" x14ac:dyDescent="0.15">
      <c r="A59" s="1" t="s">
        <v>111</v>
      </c>
      <c r="B59" s="1">
        <v>27</v>
      </c>
      <c r="C59" s="6">
        <v>1</v>
      </c>
      <c r="D59" s="8">
        <v>-4.8197528632903204</v>
      </c>
      <c r="E59" s="9">
        <f t="shared" ref="E59:E70" si="55">D58</f>
        <v>-3</v>
      </c>
      <c r="F59" s="6" t="s">
        <v>110</v>
      </c>
      <c r="G59" s="1">
        <v>2</v>
      </c>
      <c r="H59" s="7">
        <f t="shared" si="40"/>
        <v>-4.8197528632903204</v>
      </c>
      <c r="I59" s="7">
        <f t="shared" si="41"/>
        <v>268.33024713670966</v>
      </c>
      <c r="J59" s="7">
        <f t="shared" si="42"/>
        <v>9.1862260935557955E-3</v>
      </c>
      <c r="K59" s="7">
        <f t="shared" si="43"/>
        <v>11.229833333333334</v>
      </c>
      <c r="L59" s="7">
        <f t="shared" si="44"/>
        <v>3.0320550000000002</v>
      </c>
      <c r="M59" s="1" t="s">
        <v>110</v>
      </c>
      <c r="O59" s="7">
        <f t="shared" ref="O59:O69" si="56">L59+O58-P58-N59</f>
        <v>6.0285445279837715</v>
      </c>
      <c r="P59" s="7">
        <f t="shared" si="45"/>
        <v>5.537957304912753E-2</v>
      </c>
      <c r="Q59" s="12">
        <f t="shared" si="46"/>
        <v>1.6060076184246982E-2</v>
      </c>
      <c r="R59" s="7">
        <f t="shared" si="47"/>
        <v>0.87929594999999994</v>
      </c>
      <c r="S59" s="13">
        <f t="shared" si="48"/>
        <v>1.8264699370271163E-2</v>
      </c>
      <c r="T59" s="2">
        <v>0.27</v>
      </c>
      <c r="U59" s="14">
        <f t="shared" si="49"/>
        <v>4.9314688299732148E-3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0.22735818439366381</v>
      </c>
      <c r="AC59" s="7">
        <f t="shared" si="51"/>
        <v>11.229833333333334</v>
      </c>
      <c r="AD59" s="1">
        <f t="shared" si="52"/>
        <v>0.28999999999999998</v>
      </c>
      <c r="AE59" s="15">
        <f t="shared" si="53"/>
        <v>34.279698630136998</v>
      </c>
      <c r="AF59" s="1">
        <f t="shared" si="54"/>
        <v>875227.38611220627</v>
      </c>
    </row>
    <row r="60" spans="1:48" x14ac:dyDescent="0.15">
      <c r="A60" s="1" t="s">
        <v>73</v>
      </c>
      <c r="B60" s="1">
        <v>0.28999999999999998</v>
      </c>
      <c r="C60" s="6">
        <v>2</v>
      </c>
      <c r="D60" s="8">
        <v>0.60658634958620705</v>
      </c>
      <c r="E60" s="9">
        <f t="shared" si="55"/>
        <v>-4.8197528632903204</v>
      </c>
      <c r="F60" s="6" t="s">
        <v>110</v>
      </c>
      <c r="G60" s="1">
        <v>3</v>
      </c>
      <c r="H60" s="7">
        <f t="shared" si="40"/>
        <v>0.60658634958620705</v>
      </c>
      <c r="I60" s="7">
        <f t="shared" si="41"/>
        <v>273.7565863495862</v>
      </c>
      <c r="J60" s="7">
        <f t="shared" si="42"/>
        <v>1.8858608307369351E-2</v>
      </c>
      <c r="K60" s="7">
        <f t="shared" si="43"/>
        <v>11.229833333333334</v>
      </c>
      <c r="L60" s="7">
        <f t="shared" si="44"/>
        <v>3.0320550000000002</v>
      </c>
      <c r="M60" s="1" t="s">
        <v>110</v>
      </c>
      <c r="O60" s="7">
        <f t="shared" si="56"/>
        <v>9.0052199549346454</v>
      </c>
      <c r="P60" s="7">
        <f t="shared" si="45"/>
        <v>0.16982591585181875</v>
      </c>
      <c r="Q60" s="12">
        <f t="shared" si="46"/>
        <v>4.9249515597027435E-2</v>
      </c>
      <c r="R60" s="7">
        <f t="shared" si="47"/>
        <v>0.87929594999999994</v>
      </c>
      <c r="S60" s="13">
        <f t="shared" si="48"/>
        <v>5.6010169951342823E-2</v>
      </c>
      <c r="T60" s="2">
        <v>0.27</v>
      </c>
      <c r="U60" s="14">
        <f t="shared" si="49"/>
        <v>1.5122745886862562E-2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0.22933834952581741</v>
      </c>
      <c r="AC60" s="7">
        <f t="shared" si="51"/>
        <v>11.229833333333334</v>
      </c>
      <c r="AD60" s="1">
        <f t="shared" si="52"/>
        <v>0.28999999999999998</v>
      </c>
      <c r="AE60" s="15">
        <f t="shared" si="53"/>
        <v>34.279698630136998</v>
      </c>
      <c r="AF60" s="1">
        <f t="shared" si="54"/>
        <v>882850.1367833874</v>
      </c>
    </row>
    <row r="61" spans="1:48" x14ac:dyDescent="0.15">
      <c r="C61" s="6">
        <v>3</v>
      </c>
      <c r="D61" s="8">
        <v>9.0983024326451591</v>
      </c>
      <c r="E61" s="9">
        <f t="shared" si="55"/>
        <v>0.60658634958620705</v>
      </c>
      <c r="F61" s="6" t="s">
        <v>110</v>
      </c>
      <c r="G61" s="1">
        <v>4</v>
      </c>
      <c r="H61" s="7">
        <f t="shared" si="40"/>
        <v>9.0983024326451591</v>
      </c>
      <c r="I61" s="7">
        <f t="shared" si="41"/>
        <v>282.24830243264512</v>
      </c>
      <c r="J61" s="7">
        <f t="shared" si="42"/>
        <v>5.4984272293184241E-2</v>
      </c>
      <c r="K61" s="7">
        <f t="shared" si="43"/>
        <v>11.229833333333334</v>
      </c>
      <c r="L61" s="7">
        <f t="shared" si="44"/>
        <v>3.0320550000000002</v>
      </c>
      <c r="M61" s="1" t="s">
        <v>110</v>
      </c>
      <c r="O61" s="7">
        <f t="shared" si="56"/>
        <v>11.867449039082826</v>
      </c>
      <c r="P61" s="7">
        <f t="shared" si="45"/>
        <v>0.65252304939041783</v>
      </c>
      <c r="Q61" s="12">
        <f t="shared" si="46"/>
        <v>0.18923168432322116</v>
      </c>
      <c r="R61" s="7">
        <f t="shared" si="47"/>
        <v>0.87929594999999994</v>
      </c>
      <c r="S61" s="13">
        <f t="shared" si="48"/>
        <v>0.21520818368743899</v>
      </c>
      <c r="T61" s="2">
        <v>0.27</v>
      </c>
      <c r="U61" s="14">
        <f t="shared" si="49"/>
        <v>5.8106209595608534E-2</v>
      </c>
      <c r="V61" s="2">
        <v>180.9</v>
      </c>
      <c r="W61" s="2">
        <v>6</v>
      </c>
      <c r="X61" s="2">
        <v>3</v>
      </c>
      <c r="Y61" s="2">
        <v>0.3</v>
      </c>
      <c r="Z61" s="2">
        <v>6</v>
      </c>
      <c r="AA61" s="2">
        <v>30.2</v>
      </c>
      <c r="AB61" s="1">
        <f t="shared" si="50"/>
        <v>0.23769003652442675</v>
      </c>
      <c r="AC61" s="7">
        <f t="shared" si="51"/>
        <v>11.229833333333334</v>
      </c>
      <c r="AD61" s="1">
        <f t="shared" si="52"/>
        <v>0.28999999999999998</v>
      </c>
      <c r="AE61" s="15">
        <f t="shared" si="53"/>
        <v>34.279698630136998</v>
      </c>
      <c r="AF61" s="1">
        <f t="shared" si="54"/>
        <v>915000.39871881763</v>
      </c>
    </row>
    <row r="62" spans="1:48" x14ac:dyDescent="0.15">
      <c r="C62" s="6">
        <v>4</v>
      </c>
      <c r="D62" s="8">
        <v>16.942681829000001</v>
      </c>
      <c r="E62" s="9">
        <f t="shared" si="55"/>
        <v>9.0983024326451591</v>
      </c>
      <c r="F62" s="6" t="s">
        <v>110</v>
      </c>
      <c r="G62" s="1">
        <v>5</v>
      </c>
      <c r="H62" s="7">
        <f t="shared" si="40"/>
        <v>16.942681829000001</v>
      </c>
      <c r="I62" s="7">
        <f t="shared" si="41"/>
        <v>290.09268182899996</v>
      </c>
      <c r="J62" s="7">
        <f t="shared" si="42"/>
        <v>0.13975420715471221</v>
      </c>
      <c r="K62" s="7">
        <f t="shared" si="43"/>
        <v>11.229833333333334</v>
      </c>
      <c r="L62" s="7">
        <f t="shared" si="44"/>
        <v>3.0320550000000002</v>
      </c>
      <c r="M62" s="1" t="s">
        <v>112</v>
      </c>
      <c r="N62" s="7">
        <f>(O61-P61)*$C$22/100</f>
        <v>10.654179690207789</v>
      </c>
      <c r="O62" s="7">
        <f t="shared" si="56"/>
        <v>3.5928012994846199</v>
      </c>
      <c r="P62" s="7">
        <f t="shared" si="45"/>
        <v>0.50210909707389273</v>
      </c>
      <c r="Q62" s="12">
        <f t="shared" si="46"/>
        <v>0.14561163815142888</v>
      </c>
      <c r="R62" s="7">
        <f t="shared" si="47"/>
        <v>0.87929594999999994</v>
      </c>
      <c r="S62" s="13">
        <f t="shared" si="48"/>
        <v>0.16560026024392457</v>
      </c>
      <c r="T62" s="2">
        <v>0.27</v>
      </c>
      <c r="U62" s="14">
        <f t="shared" si="49"/>
        <v>4.4712070265859639E-2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0.28388755525265652</v>
      </c>
      <c r="AC62" s="7">
        <f t="shared" si="51"/>
        <v>11.229833333333334</v>
      </c>
      <c r="AD62" s="1">
        <f t="shared" si="52"/>
        <v>0.28999999999999998</v>
      </c>
      <c r="AE62" s="15">
        <f t="shared" si="53"/>
        <v>34.279698630136998</v>
      </c>
      <c r="AF62" s="1">
        <f t="shared" si="54"/>
        <v>1092840.196609573</v>
      </c>
    </row>
    <row r="63" spans="1:48" x14ac:dyDescent="0.15">
      <c r="C63" s="6">
        <v>5</v>
      </c>
      <c r="D63" s="8">
        <v>21.4575999906452</v>
      </c>
      <c r="E63" s="9">
        <f t="shared" si="55"/>
        <v>16.942681829000001</v>
      </c>
      <c r="F63" s="6" t="s">
        <v>112</v>
      </c>
      <c r="G63" s="1">
        <v>6</v>
      </c>
      <c r="H63" s="7">
        <f t="shared" si="40"/>
        <v>21.4575999906452</v>
      </c>
      <c r="I63" s="7">
        <f t="shared" si="41"/>
        <v>294.60759999064516</v>
      </c>
      <c r="J63" s="7">
        <f t="shared" si="42"/>
        <v>0.23375328646725238</v>
      </c>
      <c r="K63" s="7">
        <f t="shared" si="43"/>
        <v>11.229833333333334</v>
      </c>
      <c r="L63" s="7">
        <f t="shared" si="44"/>
        <v>3.0320550000000002</v>
      </c>
      <c r="M63" s="1" t="s">
        <v>110</v>
      </c>
      <c r="O63" s="7">
        <f t="shared" si="56"/>
        <v>6.1227472024107268</v>
      </c>
      <c r="P63" s="7">
        <f t="shared" si="45"/>
        <v>1.4312122807716827</v>
      </c>
      <c r="Q63" s="12">
        <f t="shared" si="46"/>
        <v>0.41505156142378796</v>
      </c>
      <c r="R63" s="7">
        <f t="shared" si="47"/>
        <v>0.87929594999999994</v>
      </c>
      <c r="S63" s="13">
        <f t="shared" si="48"/>
        <v>0.47202715015779156</v>
      </c>
      <c r="T63" s="2">
        <v>0.27</v>
      </c>
      <c r="U63" s="14">
        <f t="shared" si="49"/>
        <v>0.12744733054260374</v>
      </c>
      <c r="V63" s="2">
        <v>220.1</v>
      </c>
      <c r="W63" s="2">
        <v>12.1</v>
      </c>
      <c r="X63" s="2">
        <v>4.5</v>
      </c>
      <c r="Y63" s="2">
        <v>1.5</v>
      </c>
      <c r="Z63" s="2">
        <v>6.8</v>
      </c>
      <c r="AA63" s="2">
        <v>30.2</v>
      </c>
      <c r="AB63" s="1">
        <f t="shared" si="50"/>
        <v>0.2999630163244279</v>
      </c>
      <c r="AC63" s="7">
        <f t="shared" si="51"/>
        <v>11.229833333333334</v>
      </c>
      <c r="AD63" s="1">
        <f t="shared" si="52"/>
        <v>0.28999999999999998</v>
      </c>
      <c r="AE63" s="15">
        <f t="shared" si="53"/>
        <v>34.279698630136998</v>
      </c>
      <c r="AF63" s="1">
        <f t="shared" si="54"/>
        <v>1154723.5363798877</v>
      </c>
    </row>
    <row r="64" spans="1:48" x14ac:dyDescent="0.15">
      <c r="C64" s="6">
        <v>6</v>
      </c>
      <c r="D64" s="8">
        <v>25.624081219333299</v>
      </c>
      <c r="E64" s="9">
        <f t="shared" si="55"/>
        <v>21.4575999906452</v>
      </c>
      <c r="F64" s="6" t="s">
        <v>110</v>
      </c>
      <c r="G64" s="1">
        <v>7</v>
      </c>
      <c r="H64" s="7">
        <f t="shared" si="40"/>
        <v>25.624081219333299</v>
      </c>
      <c r="I64" s="7">
        <f t="shared" si="41"/>
        <v>298.77408121933325</v>
      </c>
      <c r="J64" s="7">
        <f t="shared" si="42"/>
        <v>0.37061260838631516</v>
      </c>
      <c r="K64" s="7">
        <f t="shared" si="43"/>
        <v>11.229833333333334</v>
      </c>
      <c r="L64" s="7">
        <f t="shared" si="44"/>
        <v>3.0320550000000002</v>
      </c>
      <c r="M64" s="1" t="s">
        <v>110</v>
      </c>
      <c r="O64" s="7">
        <f t="shared" si="56"/>
        <v>7.7235899216390438</v>
      </c>
      <c r="P64" s="7">
        <f t="shared" si="45"/>
        <v>2.8624598069649014</v>
      </c>
      <c r="Q64" s="12">
        <f t="shared" si="46"/>
        <v>0.8301133440198214</v>
      </c>
      <c r="R64" s="7">
        <f t="shared" si="47"/>
        <v>0.87929594999999994</v>
      </c>
      <c r="S64" s="13">
        <f t="shared" si="48"/>
        <v>0.9440659245841192</v>
      </c>
      <c r="T64" s="2">
        <v>0.27</v>
      </c>
      <c r="U64" s="14">
        <f t="shared" si="49"/>
        <v>0.2548977996377122</v>
      </c>
      <c r="V64" s="2">
        <v>220.1</v>
      </c>
      <c r="W64" s="2">
        <v>12.1</v>
      </c>
      <c r="X64" s="2">
        <v>4.5</v>
      </c>
      <c r="Y64" s="2">
        <v>1.5</v>
      </c>
      <c r="Z64" s="2">
        <v>6.8</v>
      </c>
      <c r="AA64" s="2">
        <v>30.2</v>
      </c>
      <c r="AB64" s="1">
        <f t="shared" si="50"/>
        <v>0.32472664246960747</v>
      </c>
      <c r="AC64" s="7">
        <f t="shared" si="51"/>
        <v>11.229833333333334</v>
      </c>
      <c r="AD64" s="1">
        <f t="shared" si="52"/>
        <v>0.28999999999999998</v>
      </c>
      <c r="AE64" s="15">
        <f t="shared" si="53"/>
        <v>34.279698630136998</v>
      </c>
      <c r="AF64" s="1">
        <f t="shared" si="54"/>
        <v>1250052.4282757603</v>
      </c>
    </row>
    <row r="65" spans="1:50" x14ac:dyDescent="0.15">
      <c r="C65" s="6">
        <v>7</v>
      </c>
      <c r="D65" s="8">
        <v>27.5375997558065</v>
      </c>
      <c r="E65" s="9">
        <f t="shared" si="55"/>
        <v>25.624081219333299</v>
      </c>
      <c r="F65" s="6" t="s">
        <v>110</v>
      </c>
      <c r="G65" s="1">
        <v>8</v>
      </c>
      <c r="H65" s="7">
        <f t="shared" si="40"/>
        <v>27.5375997558065</v>
      </c>
      <c r="I65" s="7">
        <f t="shared" si="41"/>
        <v>300.6875997558065</v>
      </c>
      <c r="J65" s="7">
        <f t="shared" si="42"/>
        <v>0.45602534084957563</v>
      </c>
      <c r="K65" s="7">
        <f t="shared" si="43"/>
        <v>11.229833333333334</v>
      </c>
      <c r="L65" s="7">
        <f t="shared" si="44"/>
        <v>3.0320550000000002</v>
      </c>
      <c r="M65" s="1" t="s">
        <v>110</v>
      </c>
      <c r="O65" s="7">
        <f t="shared" si="56"/>
        <v>7.893185114674143</v>
      </c>
      <c r="P65" s="7">
        <f t="shared" si="45"/>
        <v>3.5994924323080726</v>
      </c>
      <c r="Q65" s="12">
        <f t="shared" si="46"/>
        <v>1.043852805369341</v>
      </c>
      <c r="R65" s="7">
        <f t="shared" si="47"/>
        <v>0.87929594999999994</v>
      </c>
      <c r="S65" s="13">
        <f t="shared" si="48"/>
        <v>1.1871461541126638</v>
      </c>
      <c r="T65" s="2">
        <v>0.27</v>
      </c>
      <c r="U65" s="14">
        <f t="shared" si="49"/>
        <v>0.32052946161041923</v>
      </c>
      <c r="V65" s="2">
        <v>220.1</v>
      </c>
      <c r="W65" s="2">
        <v>12.1</v>
      </c>
      <c r="X65" s="2">
        <v>4.5</v>
      </c>
      <c r="Y65" s="2">
        <v>1.5</v>
      </c>
      <c r="Z65" s="2">
        <v>6.8</v>
      </c>
      <c r="AA65" s="2">
        <v>30.2</v>
      </c>
      <c r="AB65" s="1">
        <f t="shared" si="50"/>
        <v>0.33747887439090446</v>
      </c>
      <c r="AC65" s="7">
        <f t="shared" si="51"/>
        <v>11.229833333333334</v>
      </c>
      <c r="AD65" s="1">
        <f t="shared" si="52"/>
        <v>0.28999999999999998</v>
      </c>
      <c r="AE65" s="15">
        <f t="shared" si="53"/>
        <v>34.279698630136998</v>
      </c>
      <c r="AF65" s="1">
        <f t="shared" si="54"/>
        <v>1299142.8212226368</v>
      </c>
    </row>
    <row r="66" spans="1:50" x14ac:dyDescent="0.15">
      <c r="C66" s="6">
        <v>8</v>
      </c>
      <c r="D66" s="8">
        <v>26.4833639674194</v>
      </c>
      <c r="E66" s="9">
        <f t="shared" si="55"/>
        <v>27.5375997558065</v>
      </c>
      <c r="F66" s="6" t="s">
        <v>110</v>
      </c>
      <c r="G66" s="1">
        <v>9</v>
      </c>
      <c r="H66" s="7">
        <f t="shared" si="40"/>
        <v>26.4833639674194</v>
      </c>
      <c r="I66" s="7">
        <f t="shared" si="41"/>
        <v>299.63336396741937</v>
      </c>
      <c r="J66" s="7">
        <f t="shared" si="42"/>
        <v>0.40691968281086821</v>
      </c>
      <c r="K66" s="7">
        <f t="shared" si="43"/>
        <v>11.229833333333334</v>
      </c>
      <c r="L66" s="7">
        <f t="shared" si="44"/>
        <v>3.0320550000000002</v>
      </c>
      <c r="M66" s="1" t="s">
        <v>110</v>
      </c>
      <c r="O66" s="7">
        <f t="shared" si="56"/>
        <v>7.3257476823660701</v>
      </c>
      <c r="P66" s="7">
        <f t="shared" si="45"/>
        <v>2.9809909232608542</v>
      </c>
      <c r="Q66" s="12">
        <f t="shared" si="46"/>
        <v>0.86448736774564772</v>
      </c>
      <c r="R66" s="7">
        <f t="shared" si="47"/>
        <v>0.87929594999999994</v>
      </c>
      <c r="S66" s="13">
        <f t="shared" si="48"/>
        <v>0.98315859153638518</v>
      </c>
      <c r="T66" s="2">
        <v>0.27</v>
      </c>
      <c r="U66" s="14">
        <f t="shared" si="49"/>
        <v>0.26545281971482404</v>
      </c>
      <c r="V66" s="2">
        <v>220.1</v>
      </c>
      <c r="W66" s="2">
        <v>12.1</v>
      </c>
      <c r="X66" s="2">
        <v>4.5</v>
      </c>
      <c r="Y66" s="2">
        <v>1.5</v>
      </c>
      <c r="Z66" s="2">
        <v>6.8</v>
      </c>
      <c r="AA66" s="2">
        <v>30.2</v>
      </c>
      <c r="AB66" s="1">
        <f t="shared" si="50"/>
        <v>0.32677748287059033</v>
      </c>
      <c r="AC66" s="7">
        <f t="shared" si="51"/>
        <v>11.229833333333334</v>
      </c>
      <c r="AD66" s="1">
        <f t="shared" si="52"/>
        <v>0.28999999999999998</v>
      </c>
      <c r="AE66" s="15">
        <f t="shared" si="53"/>
        <v>34.279698630136998</v>
      </c>
      <c r="AF66" s="1">
        <f t="shared" si="54"/>
        <v>1257947.247141738</v>
      </c>
    </row>
    <row r="67" spans="1:50" x14ac:dyDescent="0.15">
      <c r="C67" s="6">
        <v>9</v>
      </c>
      <c r="D67" s="8">
        <v>21.832341922000001</v>
      </c>
      <c r="E67" s="9">
        <f t="shared" si="55"/>
        <v>26.4833639674194</v>
      </c>
      <c r="F67" s="6" t="s">
        <v>110</v>
      </c>
      <c r="G67" s="1">
        <v>10</v>
      </c>
      <c r="H67" s="7">
        <f t="shared" si="40"/>
        <v>21.832341922000001</v>
      </c>
      <c r="I67" s="7">
        <f t="shared" si="41"/>
        <v>294.98234192199999</v>
      </c>
      <c r="J67" s="7">
        <f t="shared" si="42"/>
        <v>0.24377668352130077</v>
      </c>
      <c r="K67" s="7">
        <f t="shared" si="43"/>
        <v>11.229833333333334</v>
      </c>
      <c r="L67" s="7">
        <f t="shared" si="44"/>
        <v>3.0320550000000002</v>
      </c>
      <c r="M67" s="1" t="s">
        <v>110</v>
      </c>
      <c r="O67" s="7">
        <f t="shared" si="56"/>
        <v>7.376811759105216</v>
      </c>
      <c r="P67" s="7">
        <f t="shared" si="45"/>
        <v>1.7982947055956022</v>
      </c>
      <c r="Q67" s="12">
        <f t="shared" si="46"/>
        <v>0.52150546462272462</v>
      </c>
      <c r="R67" s="7">
        <f t="shared" si="47"/>
        <v>0.87929594999999994</v>
      </c>
      <c r="S67" s="13">
        <f t="shared" si="48"/>
        <v>0.59309435534500599</v>
      </c>
      <c r="T67" s="2">
        <v>0.27</v>
      </c>
      <c r="U67" s="14">
        <f t="shared" si="49"/>
        <v>0.16013547594315164</v>
      </c>
      <c r="V67" s="2">
        <v>180.9</v>
      </c>
      <c r="W67" s="2">
        <v>6</v>
      </c>
      <c r="X67" s="2">
        <v>3</v>
      </c>
      <c r="Y67" s="2">
        <v>0.3</v>
      </c>
      <c r="Z67" s="2">
        <v>6</v>
      </c>
      <c r="AA67" s="2">
        <v>30.2</v>
      </c>
      <c r="AB67" s="1">
        <f t="shared" si="50"/>
        <v>0.25751432297575438</v>
      </c>
      <c r="AC67" s="7">
        <f t="shared" si="51"/>
        <v>11.229833333333334</v>
      </c>
      <c r="AD67" s="1">
        <f t="shared" si="52"/>
        <v>0.28999999999999998</v>
      </c>
      <c r="AE67" s="15">
        <f t="shared" si="53"/>
        <v>34.279698630136998</v>
      </c>
      <c r="AF67" s="1">
        <f t="shared" si="54"/>
        <v>991315.04056295205</v>
      </c>
    </row>
    <row r="68" spans="1:50" x14ac:dyDescent="0.15">
      <c r="C68" s="6">
        <v>10</v>
      </c>
      <c r="D68" s="8">
        <v>13.594906416161299</v>
      </c>
      <c r="E68" s="9">
        <f t="shared" si="55"/>
        <v>21.832341922000001</v>
      </c>
      <c r="F68" s="6" t="s">
        <v>110</v>
      </c>
      <c r="G68" s="1">
        <v>11</v>
      </c>
      <c r="H68" s="7">
        <f t="shared" si="40"/>
        <v>13.594906416161299</v>
      </c>
      <c r="I68" s="7">
        <f t="shared" si="41"/>
        <v>286.74490641616126</v>
      </c>
      <c r="J68" s="7">
        <f t="shared" si="42"/>
        <v>9.4444976136992306E-2</v>
      </c>
      <c r="K68" s="7">
        <f t="shared" si="43"/>
        <v>11.229833333333334</v>
      </c>
      <c r="L68" s="7">
        <f t="shared" si="44"/>
        <v>3.0320550000000002</v>
      </c>
      <c r="M68" s="1" t="s">
        <v>112</v>
      </c>
      <c r="N68" s="7">
        <f>(O67-P67)*$C$22/100</f>
        <v>5.2995912008341337</v>
      </c>
      <c r="O68" s="7">
        <f t="shared" si="56"/>
        <v>3.3109808526754803</v>
      </c>
      <c r="P68" s="7">
        <f t="shared" si="45"/>
        <v>0.31270550762097415</v>
      </c>
      <c r="Q68" s="12">
        <f t="shared" si="46"/>
        <v>9.0684597210082499E-2</v>
      </c>
      <c r="R68" s="7">
        <f t="shared" si="47"/>
        <v>0.87929594999999994</v>
      </c>
      <c r="S68" s="13">
        <f t="shared" si="48"/>
        <v>0.10313319106050983</v>
      </c>
      <c r="T68" s="2">
        <v>0.27</v>
      </c>
      <c r="U68" s="14">
        <f t="shared" si="49"/>
        <v>2.7845961586337658E-2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0.23181047033622543</v>
      </c>
      <c r="AC68" s="7">
        <f t="shared" si="51"/>
        <v>11.229833333333334</v>
      </c>
      <c r="AD68" s="1">
        <f t="shared" si="52"/>
        <v>0.28999999999999998</v>
      </c>
      <c r="AE68" s="15">
        <f t="shared" si="53"/>
        <v>34.279698630136998</v>
      </c>
      <c r="AF68" s="1">
        <f t="shared" si="54"/>
        <v>892366.69692313881</v>
      </c>
    </row>
    <row r="69" spans="1:50" x14ac:dyDescent="0.15">
      <c r="C69" s="6">
        <v>11</v>
      </c>
      <c r="D69" s="8">
        <v>4.3972115688333302</v>
      </c>
      <c r="E69" s="9">
        <f t="shared" si="55"/>
        <v>13.594906416161299</v>
      </c>
      <c r="F69" s="6" t="s">
        <v>112</v>
      </c>
      <c r="G69" s="1">
        <v>12</v>
      </c>
      <c r="H69" s="7">
        <f t="shared" si="40"/>
        <v>4.3972115688333302</v>
      </c>
      <c r="I69" s="7">
        <f t="shared" si="41"/>
        <v>277.54721156883329</v>
      </c>
      <c r="J69" s="7">
        <f t="shared" si="42"/>
        <v>3.0653084878390472E-2</v>
      </c>
      <c r="K69" s="7">
        <f t="shared" si="43"/>
        <v>11.229833333333334</v>
      </c>
      <c r="L69" s="7">
        <f t="shared" si="44"/>
        <v>3.0320550000000002</v>
      </c>
      <c r="M69" s="1" t="s">
        <v>110</v>
      </c>
      <c r="O69" s="7">
        <f t="shared" si="56"/>
        <v>6.0303303450545069</v>
      </c>
      <c r="P69" s="7">
        <f t="shared" si="45"/>
        <v>0.18484822791168951</v>
      </c>
      <c r="Q69" s="12">
        <f t="shared" si="46"/>
        <v>5.3605986094389955E-2</v>
      </c>
      <c r="R69" s="7">
        <f t="shared" si="47"/>
        <v>0.87929594999999994</v>
      </c>
      <c r="S69" s="13">
        <f t="shared" si="48"/>
        <v>6.0964668487771337E-2</v>
      </c>
      <c r="T69" s="2">
        <v>0.27</v>
      </c>
      <c r="U69" s="14">
        <f t="shared" si="49"/>
        <v>1.6460460491698262E-2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0.22959826747353698</v>
      </c>
      <c r="AC69" s="7">
        <f t="shared" si="51"/>
        <v>11.229833333333334</v>
      </c>
      <c r="AD69" s="1">
        <f t="shared" si="52"/>
        <v>0.28999999999999998</v>
      </c>
      <c r="AE69" s="15">
        <f t="shared" si="53"/>
        <v>34.279698630136998</v>
      </c>
      <c r="AF69" s="1">
        <f t="shared" si="54"/>
        <v>883850.70470484986</v>
      </c>
      <c r="AG69" s="1">
        <f>SUM(AF58:AF69)</f>
        <v>12369224.252343569</v>
      </c>
    </row>
    <row r="70" spans="1:50" x14ac:dyDescent="0.15">
      <c r="C70" s="6">
        <v>12</v>
      </c>
      <c r="D70" s="8">
        <v>-0.74653549570967703</v>
      </c>
      <c r="E70" s="9">
        <f t="shared" si="55"/>
        <v>4.3972115688333302</v>
      </c>
      <c r="F70" s="6" t="s">
        <v>110</v>
      </c>
    </row>
    <row r="72" spans="1:50" x14ac:dyDescent="0.15">
      <c r="S72" s="30" t="s">
        <v>80</v>
      </c>
      <c r="T72" s="30"/>
      <c r="U72" s="30"/>
      <c r="V72" s="30" t="s">
        <v>81</v>
      </c>
      <c r="W72" s="30"/>
      <c r="X72" s="30"/>
      <c r="Y72" s="30" t="s">
        <v>82</v>
      </c>
      <c r="Z72" s="30"/>
      <c r="AA72" s="30"/>
      <c r="AB72" s="30" t="s">
        <v>83</v>
      </c>
      <c r="AC72" s="30"/>
      <c r="AD72" s="30"/>
      <c r="AE72" s="30" t="s">
        <v>84</v>
      </c>
      <c r="AF72" s="30"/>
      <c r="AG72" s="30"/>
      <c r="AH72" s="30" t="s">
        <v>85</v>
      </c>
      <c r="AI72" s="30"/>
      <c r="AJ72" s="30"/>
      <c r="AK72" s="31" t="s">
        <v>115</v>
      </c>
      <c r="AL72" s="32"/>
      <c r="AM72" s="33"/>
      <c r="AN72" s="32" t="s">
        <v>116</v>
      </c>
      <c r="AO72" s="32"/>
      <c r="AP72" s="33"/>
      <c r="AQ72" s="30" t="s">
        <v>87</v>
      </c>
      <c r="AR72" s="30"/>
      <c r="AS72" s="30"/>
    </row>
    <row r="73" spans="1:50" x14ac:dyDescent="0.15">
      <c r="A73" s="34" t="s">
        <v>49</v>
      </c>
      <c r="B73" s="34"/>
      <c r="C73" s="6" t="s">
        <v>88</v>
      </c>
      <c r="D73" s="6" t="s">
        <v>89</v>
      </c>
      <c r="E73" s="6" t="s">
        <v>90</v>
      </c>
      <c r="F73" s="6" t="s">
        <v>91</v>
      </c>
      <c r="G73" s="1" t="s">
        <v>88</v>
      </c>
      <c r="H73" s="1" t="s">
        <v>90</v>
      </c>
      <c r="I73" s="1" t="s">
        <v>92</v>
      </c>
      <c r="J73" s="1" t="s">
        <v>93</v>
      </c>
      <c r="K73" s="10" t="s">
        <v>94</v>
      </c>
      <c r="L73" s="10" t="s">
        <v>95</v>
      </c>
      <c r="M73" s="1" t="s">
        <v>96</v>
      </c>
      <c r="N73" s="10" t="s">
        <v>97</v>
      </c>
      <c r="O73" s="1" t="s">
        <v>98</v>
      </c>
      <c r="P73" s="1" t="s">
        <v>99</v>
      </c>
      <c r="Q73" s="10" t="s">
        <v>100</v>
      </c>
      <c r="R73" s="10" t="s">
        <v>101</v>
      </c>
      <c r="S73" s="2" t="s">
        <v>102</v>
      </c>
      <c r="T73" s="2" t="s">
        <v>103</v>
      </c>
      <c r="U73" s="2"/>
      <c r="V73" s="2" t="s">
        <v>102</v>
      </c>
      <c r="W73" s="2" t="s">
        <v>103</v>
      </c>
      <c r="X73" s="2"/>
      <c r="Y73" s="2" t="s">
        <v>102</v>
      </c>
      <c r="Z73" s="2" t="s">
        <v>103</v>
      </c>
      <c r="AA73" s="2"/>
      <c r="AB73" s="2" t="s">
        <v>102</v>
      </c>
      <c r="AC73" s="2" t="s">
        <v>103</v>
      </c>
      <c r="AD73" s="2"/>
      <c r="AE73" s="2" t="s">
        <v>102</v>
      </c>
      <c r="AF73" s="2" t="s">
        <v>103</v>
      </c>
      <c r="AG73" s="2"/>
      <c r="AH73" s="2" t="s">
        <v>102</v>
      </c>
      <c r="AI73" s="2" t="s">
        <v>103</v>
      </c>
      <c r="AJ73" s="2"/>
      <c r="AK73" s="2" t="s">
        <v>102</v>
      </c>
      <c r="AL73" s="2" t="s">
        <v>103</v>
      </c>
      <c r="AM73" s="2"/>
      <c r="AN73" s="2" t="s">
        <v>102</v>
      </c>
      <c r="AO73" s="2" t="s">
        <v>103</v>
      </c>
      <c r="AP73" s="2"/>
      <c r="AQ73" s="16" t="s">
        <v>102</v>
      </c>
      <c r="AR73" s="16" t="s">
        <v>103</v>
      </c>
      <c r="AS73" s="16"/>
      <c r="AT73" s="1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pans="1:50" x14ac:dyDescent="0.15">
      <c r="A74" s="1" t="s">
        <v>108</v>
      </c>
      <c r="B74" s="1">
        <v>625.46400000000006</v>
      </c>
      <c r="C74" s="6" t="s">
        <v>109</v>
      </c>
      <c r="D74" s="6">
        <v>-3</v>
      </c>
      <c r="E74" s="6"/>
      <c r="F74" s="6"/>
      <c r="G74" s="1">
        <v>1</v>
      </c>
      <c r="H74" s="7">
        <f t="shared" ref="H74:H85" si="57">E75</f>
        <v>-3</v>
      </c>
      <c r="I74" s="7">
        <f t="shared" ref="I74:I85" si="58">H74+273.15</f>
        <v>270.14999999999998</v>
      </c>
      <c r="J74" s="7">
        <f t="shared" ref="J74:J85" si="59">EXP(($C$16*(I74-$C$14))/($C$17*I74*$C$14))</f>
        <v>1.1729824167513125E-2</v>
      </c>
      <c r="K74" s="7">
        <f t="shared" ref="K74:K85" si="60">$B$74/12</f>
        <v>52.122000000000007</v>
      </c>
      <c r="L74" s="7">
        <f t="shared" ref="L74:L85" si="61">K74*$B$75/100</f>
        <v>0.52122000000000002</v>
      </c>
      <c r="M74" s="1" t="s">
        <v>110</v>
      </c>
      <c r="O74" s="7">
        <f>L74</f>
        <v>0.52122000000000002</v>
      </c>
      <c r="P74" s="7">
        <f t="shared" ref="P74:P85" si="62">O74*J74</f>
        <v>6.1138189525911909E-3</v>
      </c>
      <c r="Q74" s="12">
        <f t="shared" ref="Q74:Q85" si="63">P74*$B$76</f>
        <v>1.5895929276737097E-3</v>
      </c>
      <c r="R74" s="7">
        <f t="shared" ref="R74:R85" si="64">L74*$B$76</f>
        <v>0.1355172</v>
      </c>
      <c r="S74" s="13">
        <f t="shared" ref="S74:S85" si="65">Q74/R74</f>
        <v>1.1729824167513125E-2</v>
      </c>
      <c r="T74" s="2">
        <v>0.01</v>
      </c>
      <c r="U74" s="14">
        <f t="shared" ref="U74:U85" si="66">S74*T74</f>
        <v>1.1729824167513124E-4</v>
      </c>
      <c r="V74" s="13"/>
      <c r="W74" s="2"/>
      <c r="X74" s="2"/>
      <c r="Y74" s="2"/>
      <c r="Z74" s="2"/>
      <c r="AA74" s="2"/>
      <c r="AB74" s="2"/>
      <c r="AC74" s="2"/>
      <c r="AD74" s="2"/>
      <c r="AE74" s="13">
        <v>1E-3</v>
      </c>
      <c r="AF74" s="2">
        <v>0.49</v>
      </c>
      <c r="AG74" s="14">
        <f t="shared" ref="AG74:AG85" si="67">AF74*AE74</f>
        <v>4.8999999999999998E-4</v>
      </c>
      <c r="AH74" s="17"/>
      <c r="AI74" s="2"/>
      <c r="AJ74" s="14"/>
      <c r="AK74" s="13"/>
      <c r="AL74" s="2"/>
      <c r="AM74" s="2"/>
      <c r="AN74" s="13"/>
      <c r="AO74" s="2"/>
      <c r="AP74" s="14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5.6072982416751314E-3</v>
      </c>
      <c r="AU74" s="7">
        <f t="shared" ref="AU74:AU85" si="70">$B$74/12</f>
        <v>52.122000000000007</v>
      </c>
      <c r="AV74" s="1">
        <f t="shared" ref="AV74:AV85" si="71">$B$76</f>
        <v>0.26</v>
      </c>
      <c r="AW74" s="1">
        <f>$E$8/12</f>
        <v>3.3333333333333335E-3</v>
      </c>
      <c r="AX74" s="1">
        <f t="shared" ref="AX74:AX85" si="72">AW74*10000*AV74*0.67*AU74*AT74</f>
        <v>1.6970772979180468</v>
      </c>
    </row>
    <row r="75" spans="1:50" x14ac:dyDescent="0.15">
      <c r="A75" s="1" t="s">
        <v>111</v>
      </c>
      <c r="B75" s="1">
        <v>1</v>
      </c>
      <c r="C75" s="6">
        <v>1</v>
      </c>
      <c r="D75" s="8">
        <v>-4.8197528632903204</v>
      </c>
      <c r="E75" s="9">
        <f t="shared" ref="E75:E86" si="73">D74</f>
        <v>-3</v>
      </c>
      <c r="F75" s="6" t="s">
        <v>110</v>
      </c>
      <c r="G75" s="1">
        <v>2</v>
      </c>
      <c r="H75" s="7">
        <f t="shared" si="57"/>
        <v>-4.8197528632903204</v>
      </c>
      <c r="I75" s="7">
        <f t="shared" si="58"/>
        <v>268.33024713670966</v>
      </c>
      <c r="J75" s="7">
        <f t="shared" si="59"/>
        <v>9.1862260935557955E-3</v>
      </c>
      <c r="K75" s="7">
        <f t="shared" si="60"/>
        <v>52.122000000000007</v>
      </c>
      <c r="L75" s="7">
        <f t="shared" si="61"/>
        <v>0.52122000000000002</v>
      </c>
      <c r="M75" s="1" t="s">
        <v>110</v>
      </c>
      <c r="O75" s="7">
        <f t="shared" ref="O75:O85" si="74">L75+O74-P74-N75</f>
        <v>1.0363261810474089</v>
      </c>
      <c r="P75" s="7">
        <f t="shared" si="62"/>
        <v>9.5199266057727355E-3</v>
      </c>
      <c r="Q75" s="12">
        <f t="shared" si="63"/>
        <v>2.4751809175009112E-3</v>
      </c>
      <c r="R75" s="7">
        <f t="shared" si="64"/>
        <v>0.1355172</v>
      </c>
      <c r="S75" s="13">
        <f t="shared" si="65"/>
        <v>1.8264699370271163E-2</v>
      </c>
      <c r="T75" s="2">
        <v>0.01</v>
      </c>
      <c r="U75" s="14">
        <f t="shared" si="66"/>
        <v>1.8264699370271163E-4</v>
      </c>
      <c r="V75" s="13"/>
      <c r="W75" s="2"/>
      <c r="X75" s="2"/>
      <c r="Y75" s="2"/>
      <c r="Z75" s="2"/>
      <c r="AA75" s="2"/>
      <c r="AB75" s="2"/>
      <c r="AC75" s="2"/>
      <c r="AD75" s="2"/>
      <c r="AE75" s="13">
        <v>1E-3</v>
      </c>
      <c r="AF75" s="2">
        <v>0.49</v>
      </c>
      <c r="AG75" s="14">
        <f t="shared" si="67"/>
        <v>4.8999999999999998E-4</v>
      </c>
      <c r="AH75" s="17"/>
      <c r="AI75" s="2"/>
      <c r="AJ75" s="14"/>
      <c r="AK75" s="13"/>
      <c r="AL75" s="2"/>
      <c r="AM75" s="2"/>
      <c r="AN75" s="13"/>
      <c r="AO75" s="2"/>
      <c r="AP75" s="14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5.6726469937027121E-3</v>
      </c>
      <c r="AU75" s="7">
        <f t="shared" si="70"/>
        <v>52.122000000000007</v>
      </c>
      <c r="AV75" s="1">
        <f t="shared" si="71"/>
        <v>0.26</v>
      </c>
      <c r="AW75" s="1">
        <f t="shared" ref="AW75:AW85" si="75">$E$8/12</f>
        <v>3.3333333333333335E-3</v>
      </c>
      <c r="AX75" s="1">
        <f t="shared" si="72"/>
        <v>1.7168554296908545</v>
      </c>
    </row>
    <row r="76" spans="1:50" x14ac:dyDescent="0.15">
      <c r="A76" s="1" t="s">
        <v>73</v>
      </c>
      <c r="B76" s="1">
        <v>0.26</v>
      </c>
      <c r="C76" s="6">
        <v>2</v>
      </c>
      <c r="D76" s="8">
        <v>0.60658634958620705</v>
      </c>
      <c r="E76" s="9">
        <f t="shared" si="73"/>
        <v>-4.8197528632903204</v>
      </c>
      <c r="F76" s="6" t="s">
        <v>110</v>
      </c>
      <c r="G76" s="1">
        <v>3</v>
      </c>
      <c r="H76" s="7">
        <f t="shared" si="57"/>
        <v>0.60658634958620705</v>
      </c>
      <c r="I76" s="7">
        <f t="shared" si="58"/>
        <v>273.7565863495862</v>
      </c>
      <c r="J76" s="7">
        <f t="shared" si="59"/>
        <v>1.8858608307369351E-2</v>
      </c>
      <c r="K76" s="7">
        <f t="shared" si="60"/>
        <v>52.122000000000007</v>
      </c>
      <c r="L76" s="7">
        <f t="shared" si="61"/>
        <v>0.52122000000000002</v>
      </c>
      <c r="M76" s="1" t="s">
        <v>110</v>
      </c>
      <c r="O76" s="7">
        <f t="shared" si="74"/>
        <v>1.5480262544416361</v>
      </c>
      <c r="P76" s="7">
        <f t="shared" si="62"/>
        <v>2.9193620782038899E-2</v>
      </c>
      <c r="Q76" s="12">
        <f t="shared" si="63"/>
        <v>7.5903414033301137E-3</v>
      </c>
      <c r="R76" s="7">
        <f t="shared" si="64"/>
        <v>0.1355172</v>
      </c>
      <c r="S76" s="13">
        <f t="shared" si="65"/>
        <v>5.6010169951342809E-2</v>
      </c>
      <c r="T76" s="2">
        <v>0.01</v>
      </c>
      <c r="U76" s="14">
        <f t="shared" si="66"/>
        <v>5.6010169951342811E-4</v>
      </c>
      <c r="V76" s="13"/>
      <c r="W76" s="2"/>
      <c r="X76" s="2"/>
      <c r="Y76" s="2"/>
      <c r="Z76" s="2"/>
      <c r="AA76" s="2"/>
      <c r="AB76" s="2"/>
      <c r="AC76" s="2"/>
      <c r="AD76" s="2"/>
      <c r="AE76" s="13">
        <v>1E-3</v>
      </c>
      <c r="AF76" s="2">
        <v>0.49</v>
      </c>
      <c r="AG76" s="14">
        <f t="shared" si="67"/>
        <v>4.8999999999999998E-4</v>
      </c>
      <c r="AH76" s="17"/>
      <c r="AI76" s="2"/>
      <c r="AJ76" s="14"/>
      <c r="AK76" s="13"/>
      <c r="AL76" s="2"/>
      <c r="AM76" s="2"/>
      <c r="AN76" s="13"/>
      <c r="AO76" s="2"/>
      <c r="AP76" s="14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6.0501016995134285E-3</v>
      </c>
      <c r="AU76" s="7">
        <f t="shared" si="70"/>
        <v>52.122000000000007</v>
      </c>
      <c r="AV76" s="1">
        <f t="shared" si="71"/>
        <v>0.26</v>
      </c>
      <c r="AW76" s="1">
        <f t="shared" si="75"/>
        <v>3.3333333333333335E-3</v>
      </c>
      <c r="AX76" s="1">
        <f t="shared" si="72"/>
        <v>1.8310940138743734</v>
      </c>
    </row>
    <row r="77" spans="1:50" x14ac:dyDescent="0.15">
      <c r="C77" s="6">
        <v>3</v>
      </c>
      <c r="D77" s="8">
        <v>9.0983024326451591</v>
      </c>
      <c r="E77" s="9">
        <f t="shared" si="73"/>
        <v>0.60658634958620705</v>
      </c>
      <c r="F77" s="6" t="s">
        <v>110</v>
      </c>
      <c r="G77" s="1">
        <v>4</v>
      </c>
      <c r="H77" s="7">
        <f t="shared" si="57"/>
        <v>9.0983024326451591</v>
      </c>
      <c r="I77" s="7">
        <f t="shared" si="58"/>
        <v>282.24830243264512</v>
      </c>
      <c r="J77" s="7">
        <f t="shared" si="59"/>
        <v>5.4984272293184241E-2</v>
      </c>
      <c r="K77" s="7">
        <f t="shared" si="60"/>
        <v>52.122000000000007</v>
      </c>
      <c r="L77" s="7">
        <f t="shared" si="61"/>
        <v>0.52122000000000002</v>
      </c>
      <c r="M77" s="1" t="s">
        <v>110</v>
      </c>
      <c r="O77" s="7">
        <f t="shared" si="74"/>
        <v>2.0400526336595974</v>
      </c>
      <c r="P77" s="7">
        <f t="shared" si="62"/>
        <v>0.11217080950156695</v>
      </c>
      <c r="Q77" s="12">
        <f t="shared" si="63"/>
        <v>2.9164410470407409E-2</v>
      </c>
      <c r="R77" s="7">
        <f t="shared" si="64"/>
        <v>0.1355172</v>
      </c>
      <c r="S77" s="13">
        <f t="shared" si="65"/>
        <v>0.21520818368743899</v>
      </c>
      <c r="T77" s="2">
        <v>0.01</v>
      </c>
      <c r="U77" s="14">
        <f t="shared" si="66"/>
        <v>2.1520818368743898E-3</v>
      </c>
      <c r="V77" s="13"/>
      <c r="W77" s="2"/>
      <c r="X77" s="2"/>
      <c r="Y77" s="2"/>
      <c r="Z77" s="2"/>
      <c r="AA77" s="2"/>
      <c r="AB77" s="2"/>
      <c r="AC77" s="2"/>
      <c r="AD77" s="2"/>
      <c r="AE77" s="13">
        <v>1E-3</v>
      </c>
      <c r="AF77" s="2">
        <v>0.49</v>
      </c>
      <c r="AG77" s="14">
        <f t="shared" si="67"/>
        <v>4.8999999999999998E-4</v>
      </c>
      <c r="AH77" s="17"/>
      <c r="AI77" s="2"/>
      <c r="AJ77" s="14"/>
      <c r="AK77" s="13"/>
      <c r="AL77" s="2"/>
      <c r="AM77" s="2"/>
      <c r="AN77" s="13"/>
      <c r="AO77" s="2"/>
      <c r="AP77" s="14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7.6420818368743903E-3</v>
      </c>
      <c r="AU77" s="7">
        <f t="shared" si="70"/>
        <v>52.122000000000007</v>
      </c>
      <c r="AV77" s="1">
        <f t="shared" si="71"/>
        <v>0.26</v>
      </c>
      <c r="AW77" s="1">
        <f t="shared" si="75"/>
        <v>3.3333333333333335E-3</v>
      </c>
      <c r="AX77" s="1">
        <f t="shared" si="72"/>
        <v>2.3129148897057665</v>
      </c>
    </row>
    <row r="78" spans="1:50" x14ac:dyDescent="0.15">
      <c r="C78" s="6">
        <v>4</v>
      </c>
      <c r="D78" s="8">
        <v>16.942681829000001</v>
      </c>
      <c r="E78" s="9">
        <f t="shared" si="73"/>
        <v>9.0983024326451591</v>
      </c>
      <c r="F78" s="6" t="s">
        <v>110</v>
      </c>
      <c r="G78" s="1">
        <v>5</v>
      </c>
      <c r="H78" s="7">
        <f t="shared" si="57"/>
        <v>16.942681829000001</v>
      </c>
      <c r="I78" s="7">
        <f t="shared" si="58"/>
        <v>290.09268182899996</v>
      </c>
      <c r="J78" s="7">
        <f t="shared" si="59"/>
        <v>0.13975420715471221</v>
      </c>
      <c r="K78" s="7">
        <f t="shared" si="60"/>
        <v>52.122000000000007</v>
      </c>
      <c r="L78" s="7">
        <f t="shared" si="61"/>
        <v>0.52122000000000002</v>
      </c>
      <c r="M78" s="1" t="s">
        <v>112</v>
      </c>
      <c r="N78" s="7">
        <f>(O77-P77)*$C$22/100</f>
        <v>1.8314877329501289</v>
      </c>
      <c r="O78" s="7">
        <f t="shared" si="74"/>
        <v>0.61761409120790156</v>
      </c>
      <c r="P78" s="7">
        <f t="shared" si="62"/>
        <v>8.6314167644338399E-2</v>
      </c>
      <c r="Q78" s="12">
        <f t="shared" si="63"/>
        <v>2.2441683587527985E-2</v>
      </c>
      <c r="R78" s="7">
        <f t="shared" si="64"/>
        <v>0.1355172</v>
      </c>
      <c r="S78" s="13">
        <f t="shared" si="65"/>
        <v>0.16560026024392463</v>
      </c>
      <c r="T78" s="2">
        <v>0.01</v>
      </c>
      <c r="U78" s="14">
        <f t="shared" si="66"/>
        <v>1.6560026024392462E-3</v>
      </c>
      <c r="V78" s="13"/>
      <c r="W78" s="2"/>
      <c r="X78" s="2"/>
      <c r="Y78" s="2"/>
      <c r="Z78" s="2"/>
      <c r="AA78" s="2"/>
      <c r="AB78" s="2"/>
      <c r="AC78" s="2"/>
      <c r="AD78" s="2"/>
      <c r="AE78" s="13">
        <v>5.0000000000000001E-3</v>
      </c>
      <c r="AF78" s="2">
        <v>0.49</v>
      </c>
      <c r="AG78" s="14">
        <f t="shared" si="67"/>
        <v>2.4499999999999999E-3</v>
      </c>
      <c r="AH78" s="17"/>
      <c r="AI78" s="2"/>
      <c r="AJ78" s="14"/>
      <c r="AK78" s="13"/>
      <c r="AL78" s="2"/>
      <c r="AM78" s="2"/>
      <c r="AN78" s="13"/>
      <c r="AO78" s="2"/>
      <c r="AP78" s="14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1.1606002602439245E-2</v>
      </c>
      <c r="AU78" s="7">
        <f t="shared" si="70"/>
        <v>52.122000000000007</v>
      </c>
      <c r="AV78" s="1">
        <f t="shared" si="71"/>
        <v>0.26</v>
      </c>
      <c r="AW78" s="1">
        <f t="shared" si="75"/>
        <v>3.3333333333333335E-3</v>
      </c>
      <c r="AX78" s="1">
        <f t="shared" si="72"/>
        <v>3.5126156461214593</v>
      </c>
    </row>
    <row r="79" spans="1:50" x14ac:dyDescent="0.15">
      <c r="C79" s="6">
        <v>5</v>
      </c>
      <c r="D79" s="8">
        <v>21.4575999906452</v>
      </c>
      <c r="E79" s="9">
        <f t="shared" si="73"/>
        <v>16.942681829000001</v>
      </c>
      <c r="F79" s="6" t="s">
        <v>112</v>
      </c>
      <c r="G79" s="1">
        <v>6</v>
      </c>
      <c r="H79" s="7">
        <f t="shared" si="57"/>
        <v>21.4575999906452</v>
      </c>
      <c r="I79" s="7">
        <f t="shared" si="58"/>
        <v>294.60759999064516</v>
      </c>
      <c r="J79" s="7">
        <f t="shared" si="59"/>
        <v>0.23375328646725238</v>
      </c>
      <c r="K79" s="7">
        <f t="shared" si="60"/>
        <v>52.122000000000007</v>
      </c>
      <c r="L79" s="7">
        <f t="shared" si="61"/>
        <v>0.52122000000000002</v>
      </c>
      <c r="M79" s="1" t="s">
        <v>110</v>
      </c>
      <c r="O79" s="7">
        <f t="shared" si="74"/>
        <v>1.0525199235635632</v>
      </c>
      <c r="P79" s="7">
        <f t="shared" si="62"/>
        <v>0.24602999120524416</v>
      </c>
      <c r="Q79" s="12">
        <f t="shared" si="63"/>
        <v>6.3967797713363486E-2</v>
      </c>
      <c r="R79" s="7">
        <f t="shared" si="64"/>
        <v>0.1355172</v>
      </c>
      <c r="S79" s="13">
        <f t="shared" si="65"/>
        <v>0.47202715015779168</v>
      </c>
      <c r="T79" s="2">
        <v>0.01</v>
      </c>
      <c r="U79" s="14">
        <f t="shared" si="66"/>
        <v>4.7202715015779171E-3</v>
      </c>
      <c r="V79" s="13"/>
      <c r="W79" s="2"/>
      <c r="X79" s="2"/>
      <c r="Y79" s="2"/>
      <c r="Z79" s="2"/>
      <c r="AA79" s="2"/>
      <c r="AB79" s="2"/>
      <c r="AC79" s="2"/>
      <c r="AD79" s="2"/>
      <c r="AE79" s="13">
        <v>5.0000000000000001E-3</v>
      </c>
      <c r="AF79" s="2">
        <v>0.49</v>
      </c>
      <c r="AG79" s="14">
        <f t="shared" si="67"/>
        <v>2.4499999999999999E-3</v>
      </c>
      <c r="AH79" s="17"/>
      <c r="AI79" s="2"/>
      <c r="AJ79" s="14"/>
      <c r="AK79" s="13"/>
      <c r="AL79" s="2"/>
      <c r="AM79" s="2"/>
      <c r="AN79" s="13"/>
      <c r="AO79" s="2"/>
      <c r="AP79" s="14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1.4670271501577917E-2</v>
      </c>
      <c r="AU79" s="7">
        <f t="shared" si="70"/>
        <v>52.122000000000007</v>
      </c>
      <c r="AV79" s="1">
        <f t="shared" si="71"/>
        <v>0.26</v>
      </c>
      <c r="AW79" s="1">
        <f t="shared" si="75"/>
        <v>3.3333333333333335E-3</v>
      </c>
      <c r="AX79" s="1">
        <f t="shared" si="72"/>
        <v>4.4400321949317858</v>
      </c>
    </row>
    <row r="80" spans="1:50" x14ac:dyDescent="0.15">
      <c r="C80" s="6">
        <v>6</v>
      </c>
      <c r="D80" s="8">
        <v>25.624081219333299</v>
      </c>
      <c r="E80" s="9">
        <f t="shared" si="73"/>
        <v>21.4575999906452</v>
      </c>
      <c r="F80" s="6" t="s">
        <v>110</v>
      </c>
      <c r="G80" s="1">
        <v>7</v>
      </c>
      <c r="H80" s="7">
        <f t="shared" si="57"/>
        <v>25.624081219333299</v>
      </c>
      <c r="I80" s="7">
        <f t="shared" si="58"/>
        <v>298.77408121933325</v>
      </c>
      <c r="J80" s="7">
        <f t="shared" si="59"/>
        <v>0.37061260838631516</v>
      </c>
      <c r="K80" s="7">
        <f t="shared" si="60"/>
        <v>52.122000000000007</v>
      </c>
      <c r="L80" s="7">
        <f t="shared" si="61"/>
        <v>0.52122000000000002</v>
      </c>
      <c r="M80" s="1" t="s">
        <v>110</v>
      </c>
      <c r="O80" s="7">
        <f t="shared" si="74"/>
        <v>1.327709932358319</v>
      </c>
      <c r="P80" s="7">
        <f t="shared" si="62"/>
        <v>0.49206604121173469</v>
      </c>
      <c r="Q80" s="12">
        <f t="shared" si="63"/>
        <v>0.12793717071505104</v>
      </c>
      <c r="R80" s="7">
        <f t="shared" si="64"/>
        <v>0.1355172</v>
      </c>
      <c r="S80" s="13">
        <f t="shared" si="65"/>
        <v>0.94406592458411942</v>
      </c>
      <c r="T80" s="2">
        <v>0.01</v>
      </c>
      <c r="U80" s="14">
        <f t="shared" si="66"/>
        <v>9.4406592458411952E-3</v>
      </c>
      <c r="V80" s="13"/>
      <c r="W80" s="2"/>
      <c r="X80" s="2"/>
      <c r="Y80" s="2"/>
      <c r="Z80" s="2"/>
      <c r="AA80" s="2"/>
      <c r="AB80" s="2"/>
      <c r="AC80" s="2"/>
      <c r="AD80" s="2"/>
      <c r="AE80" s="13">
        <v>5.0000000000000001E-3</v>
      </c>
      <c r="AF80" s="2">
        <v>0.49</v>
      </c>
      <c r="AG80" s="14">
        <f t="shared" si="67"/>
        <v>2.4499999999999999E-3</v>
      </c>
      <c r="AH80" s="17"/>
      <c r="AI80" s="2"/>
      <c r="AJ80" s="14"/>
      <c r="AK80" s="13"/>
      <c r="AL80" s="2"/>
      <c r="AM80" s="2"/>
      <c r="AN80" s="13"/>
      <c r="AO80" s="2"/>
      <c r="AP80" s="14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1.9390659245841196E-2</v>
      </c>
      <c r="AU80" s="7">
        <f t="shared" si="70"/>
        <v>52.122000000000007</v>
      </c>
      <c r="AV80" s="1">
        <f t="shared" si="71"/>
        <v>0.26</v>
      </c>
      <c r="AW80" s="1">
        <f t="shared" si="75"/>
        <v>3.3333333333333335E-3</v>
      </c>
      <c r="AX80" s="1">
        <f t="shared" si="72"/>
        <v>5.8686815253028088</v>
      </c>
    </row>
    <row r="81" spans="1:53" x14ac:dyDescent="0.15">
      <c r="C81" s="6">
        <v>7</v>
      </c>
      <c r="D81" s="8">
        <v>27.5375997558065</v>
      </c>
      <c r="E81" s="9">
        <f t="shared" si="73"/>
        <v>25.624081219333299</v>
      </c>
      <c r="F81" s="6" t="s">
        <v>110</v>
      </c>
      <c r="G81" s="1">
        <v>8</v>
      </c>
      <c r="H81" s="7">
        <f t="shared" si="57"/>
        <v>27.5375997558065</v>
      </c>
      <c r="I81" s="7">
        <f t="shared" si="58"/>
        <v>300.6875997558065</v>
      </c>
      <c r="J81" s="7">
        <f t="shared" si="59"/>
        <v>0.45602534084957563</v>
      </c>
      <c r="K81" s="7">
        <f t="shared" si="60"/>
        <v>52.122000000000007</v>
      </c>
      <c r="L81" s="7">
        <f t="shared" si="61"/>
        <v>0.52122000000000002</v>
      </c>
      <c r="M81" s="1" t="s">
        <v>110</v>
      </c>
      <c r="O81" s="7">
        <f t="shared" si="74"/>
        <v>1.3568638911465842</v>
      </c>
      <c r="P81" s="7">
        <f t="shared" si="62"/>
        <v>0.61876431844660251</v>
      </c>
      <c r="Q81" s="12">
        <f t="shared" si="63"/>
        <v>0.16087872279611665</v>
      </c>
      <c r="R81" s="7">
        <f t="shared" si="64"/>
        <v>0.1355172</v>
      </c>
      <c r="S81" s="13">
        <f t="shared" si="65"/>
        <v>1.1871461541126636</v>
      </c>
      <c r="T81" s="2">
        <v>0.01</v>
      </c>
      <c r="U81" s="14">
        <f t="shared" si="66"/>
        <v>1.1871461541126636E-2</v>
      </c>
      <c r="V81" s="13"/>
      <c r="W81" s="2"/>
      <c r="X81" s="2"/>
      <c r="Y81" s="2"/>
      <c r="Z81" s="2"/>
      <c r="AA81" s="2"/>
      <c r="AB81" s="2"/>
      <c r="AC81" s="2"/>
      <c r="AD81" s="2"/>
      <c r="AE81" s="13">
        <v>5.0000000000000001E-3</v>
      </c>
      <c r="AF81" s="2">
        <v>0.49</v>
      </c>
      <c r="AG81" s="14">
        <f t="shared" si="67"/>
        <v>2.4499999999999999E-3</v>
      </c>
      <c r="AH81" s="17"/>
      <c r="AI81" s="2"/>
      <c r="AJ81" s="14"/>
      <c r="AK81" s="13"/>
      <c r="AL81" s="2"/>
      <c r="AM81" s="2"/>
      <c r="AN81" s="13"/>
      <c r="AO81" s="2"/>
      <c r="AP81" s="14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2.1821461541126637E-2</v>
      </c>
      <c r="AU81" s="7">
        <f t="shared" si="70"/>
        <v>52.122000000000007</v>
      </c>
      <c r="AV81" s="1">
        <f t="shared" si="71"/>
        <v>0.26</v>
      </c>
      <c r="AW81" s="1">
        <f t="shared" si="75"/>
        <v>3.3333333333333335E-3</v>
      </c>
      <c r="AX81" s="1">
        <f t="shared" si="72"/>
        <v>6.6043761884466079</v>
      </c>
    </row>
    <row r="82" spans="1:53" x14ac:dyDescent="0.15">
      <c r="C82" s="6">
        <v>8</v>
      </c>
      <c r="D82" s="8">
        <v>26.4833639674194</v>
      </c>
      <c r="E82" s="9">
        <f t="shared" si="73"/>
        <v>27.5375997558065</v>
      </c>
      <c r="F82" s="6" t="s">
        <v>110</v>
      </c>
      <c r="G82" s="1">
        <v>9</v>
      </c>
      <c r="H82" s="7">
        <f t="shared" si="57"/>
        <v>26.4833639674194</v>
      </c>
      <c r="I82" s="7">
        <f t="shared" si="58"/>
        <v>299.63336396741937</v>
      </c>
      <c r="J82" s="7">
        <f t="shared" si="59"/>
        <v>0.40691968281086821</v>
      </c>
      <c r="K82" s="7">
        <f t="shared" si="60"/>
        <v>52.122000000000007</v>
      </c>
      <c r="L82" s="7">
        <f t="shared" si="61"/>
        <v>0.52122000000000002</v>
      </c>
      <c r="M82" s="1" t="s">
        <v>110</v>
      </c>
      <c r="O82" s="7">
        <f t="shared" si="74"/>
        <v>1.2593195726999817</v>
      </c>
      <c r="P82" s="7">
        <f t="shared" si="62"/>
        <v>0.51244192108059461</v>
      </c>
      <c r="Q82" s="12">
        <f t="shared" si="63"/>
        <v>0.1332348994809546</v>
      </c>
      <c r="R82" s="7">
        <f t="shared" si="64"/>
        <v>0.1355172</v>
      </c>
      <c r="S82" s="13">
        <f t="shared" si="65"/>
        <v>0.98315859153638496</v>
      </c>
      <c r="T82" s="2">
        <v>0.01</v>
      </c>
      <c r="U82" s="14">
        <f t="shared" si="66"/>
        <v>9.8315859153638493E-3</v>
      </c>
      <c r="V82" s="13"/>
      <c r="W82" s="2"/>
      <c r="X82" s="2"/>
      <c r="Y82" s="2"/>
      <c r="Z82" s="2"/>
      <c r="AA82" s="2"/>
      <c r="AB82" s="2"/>
      <c r="AC82" s="2"/>
      <c r="AD82" s="2"/>
      <c r="AE82" s="13">
        <v>5.0000000000000001E-3</v>
      </c>
      <c r="AF82" s="2">
        <v>0.49</v>
      </c>
      <c r="AG82" s="14">
        <f t="shared" si="67"/>
        <v>2.4499999999999999E-3</v>
      </c>
      <c r="AH82" s="17"/>
      <c r="AI82" s="2"/>
      <c r="AJ82" s="14"/>
      <c r="AK82" s="13"/>
      <c r="AL82" s="2"/>
      <c r="AM82" s="2"/>
      <c r="AN82" s="13"/>
      <c r="AO82" s="2"/>
      <c r="AP82" s="14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1.9781585915363852E-2</v>
      </c>
      <c r="AU82" s="7">
        <f t="shared" si="70"/>
        <v>52.122000000000007</v>
      </c>
      <c r="AV82" s="1">
        <f t="shared" si="71"/>
        <v>0.26</v>
      </c>
      <c r="AW82" s="1">
        <f t="shared" si="75"/>
        <v>3.3333333333333335E-3</v>
      </c>
      <c r="AX82" s="1">
        <f t="shared" si="72"/>
        <v>5.9869974677413218</v>
      </c>
    </row>
    <row r="83" spans="1:53" x14ac:dyDescent="0.15">
      <c r="C83" s="6">
        <v>9</v>
      </c>
      <c r="D83" s="8">
        <v>21.832341922000001</v>
      </c>
      <c r="E83" s="9">
        <f t="shared" si="73"/>
        <v>26.4833639674194</v>
      </c>
      <c r="F83" s="6" t="s">
        <v>110</v>
      </c>
      <c r="G83" s="1">
        <v>10</v>
      </c>
      <c r="H83" s="7">
        <f t="shared" si="57"/>
        <v>21.832341922000001</v>
      </c>
      <c r="I83" s="7">
        <f t="shared" si="58"/>
        <v>294.98234192199999</v>
      </c>
      <c r="J83" s="7">
        <f t="shared" si="59"/>
        <v>0.24377668352130077</v>
      </c>
      <c r="K83" s="7">
        <f t="shared" si="60"/>
        <v>52.122000000000007</v>
      </c>
      <c r="L83" s="7">
        <f t="shared" si="61"/>
        <v>0.52122000000000002</v>
      </c>
      <c r="M83" s="1" t="s">
        <v>110</v>
      </c>
      <c r="O83" s="7">
        <f t="shared" si="74"/>
        <v>1.2680976516193871</v>
      </c>
      <c r="P83" s="7">
        <f t="shared" si="62"/>
        <v>0.30913263989292405</v>
      </c>
      <c r="Q83" s="12">
        <f t="shared" si="63"/>
        <v>8.0374486372160256E-2</v>
      </c>
      <c r="R83" s="7">
        <f t="shared" si="64"/>
        <v>0.1355172</v>
      </c>
      <c r="S83" s="13">
        <f t="shared" si="65"/>
        <v>0.5930943553450061</v>
      </c>
      <c r="T83" s="2">
        <v>0.01</v>
      </c>
      <c r="U83" s="14">
        <f t="shared" si="66"/>
        <v>5.9309435534500611E-3</v>
      </c>
      <c r="V83" s="13"/>
      <c r="W83" s="2"/>
      <c r="X83" s="2"/>
      <c r="Y83" s="2"/>
      <c r="Z83" s="2"/>
      <c r="AA83" s="2"/>
      <c r="AB83" s="2"/>
      <c r="AC83" s="2"/>
      <c r="AD83" s="2"/>
      <c r="AE83" s="13">
        <v>1E-3</v>
      </c>
      <c r="AF83" s="2">
        <v>0.49</v>
      </c>
      <c r="AG83" s="14">
        <f t="shared" si="67"/>
        <v>4.8999999999999998E-4</v>
      </c>
      <c r="AH83" s="17"/>
      <c r="AI83" s="2"/>
      <c r="AJ83" s="14"/>
      <c r="AK83" s="13"/>
      <c r="AL83" s="2"/>
      <c r="AM83" s="2"/>
      <c r="AN83" s="13"/>
      <c r="AO83" s="2"/>
      <c r="AP83" s="14"/>
      <c r="AQ83" s="2">
        <v>0.01</v>
      </c>
      <c r="AR83" s="2">
        <v>0.5</v>
      </c>
      <c r="AS83" s="2">
        <f t="shared" si="68"/>
        <v>5.0000000000000001E-3</v>
      </c>
      <c r="AT83" s="1">
        <f t="shared" si="69"/>
        <v>1.1420943553450063E-2</v>
      </c>
      <c r="AU83" s="7">
        <f t="shared" si="70"/>
        <v>52.122000000000007</v>
      </c>
      <c r="AV83" s="1">
        <f t="shared" si="71"/>
        <v>0.26</v>
      </c>
      <c r="AW83" s="1">
        <f t="shared" si="75"/>
        <v>3.3333333333333335E-3</v>
      </c>
      <c r="AX83" s="1">
        <f t="shared" si="72"/>
        <v>3.4566065848449146</v>
      </c>
    </row>
    <row r="84" spans="1:53" x14ac:dyDescent="0.15">
      <c r="C84" s="6">
        <v>10</v>
      </c>
      <c r="D84" s="8">
        <v>13.594906416161299</v>
      </c>
      <c r="E84" s="9">
        <f t="shared" si="73"/>
        <v>21.832341922000001</v>
      </c>
      <c r="F84" s="6" t="s">
        <v>110</v>
      </c>
      <c r="G84" s="1">
        <v>11</v>
      </c>
      <c r="H84" s="7">
        <f t="shared" si="57"/>
        <v>13.594906416161299</v>
      </c>
      <c r="I84" s="7">
        <f t="shared" si="58"/>
        <v>286.74490641616126</v>
      </c>
      <c r="J84" s="7">
        <f t="shared" si="59"/>
        <v>9.4444976136992306E-2</v>
      </c>
      <c r="K84" s="7">
        <f t="shared" si="60"/>
        <v>52.122000000000007</v>
      </c>
      <c r="L84" s="7">
        <f t="shared" si="61"/>
        <v>0.52122000000000002</v>
      </c>
      <c r="M84" s="1" t="s">
        <v>112</v>
      </c>
      <c r="N84" s="7">
        <f>(O83-P83)*$C$22/100</f>
        <v>0.91101676114013996</v>
      </c>
      <c r="O84" s="7">
        <f t="shared" si="74"/>
        <v>0.56916825058632303</v>
      </c>
      <c r="P84" s="7">
        <f t="shared" si="62"/>
        <v>5.3755081844558933E-2</v>
      </c>
      <c r="Q84" s="12">
        <f t="shared" si="63"/>
        <v>1.3976321279585324E-2</v>
      </c>
      <c r="R84" s="7">
        <f t="shared" si="64"/>
        <v>0.1355172</v>
      </c>
      <c r="S84" s="13">
        <f t="shared" si="65"/>
        <v>0.10313319106050983</v>
      </c>
      <c r="T84" s="2">
        <v>0.01</v>
      </c>
      <c r="U84" s="14">
        <f t="shared" si="66"/>
        <v>1.0313319106050984E-3</v>
      </c>
      <c r="V84" s="13"/>
      <c r="W84" s="2"/>
      <c r="X84" s="2"/>
      <c r="Y84" s="2"/>
      <c r="Z84" s="2"/>
      <c r="AA84" s="2"/>
      <c r="AB84" s="2"/>
      <c r="AC84" s="2"/>
      <c r="AD84" s="2"/>
      <c r="AE84" s="13">
        <v>1E-3</v>
      </c>
      <c r="AF84" s="2">
        <v>0.49</v>
      </c>
      <c r="AG84" s="14">
        <f t="shared" si="67"/>
        <v>4.8999999999999998E-4</v>
      </c>
      <c r="AH84" s="17"/>
      <c r="AI84" s="2"/>
      <c r="AJ84" s="14"/>
      <c r="AK84" s="13"/>
      <c r="AL84" s="2"/>
      <c r="AM84" s="2"/>
      <c r="AN84" s="13"/>
      <c r="AO84" s="2"/>
      <c r="AP84" s="14"/>
      <c r="AQ84" s="2">
        <v>0.01</v>
      </c>
      <c r="AR84" s="2">
        <v>0.5</v>
      </c>
      <c r="AS84" s="2">
        <f t="shared" si="68"/>
        <v>5.0000000000000001E-3</v>
      </c>
      <c r="AT84" s="1">
        <f t="shared" si="69"/>
        <v>6.5213319106050983E-3</v>
      </c>
      <c r="AU84" s="7">
        <f t="shared" si="70"/>
        <v>52.122000000000007</v>
      </c>
      <c r="AV84" s="1">
        <f t="shared" si="71"/>
        <v>0.26</v>
      </c>
      <c r="AW84" s="1">
        <f t="shared" si="75"/>
        <v>3.3333333333333335E-3</v>
      </c>
      <c r="AX84" s="1">
        <f t="shared" si="72"/>
        <v>1.9737142311107396</v>
      </c>
    </row>
    <row r="85" spans="1:53" x14ac:dyDescent="0.15">
      <c r="C85" s="6">
        <v>11</v>
      </c>
      <c r="D85" s="8">
        <v>4.3972115688333302</v>
      </c>
      <c r="E85" s="9">
        <f t="shared" si="73"/>
        <v>13.594906416161299</v>
      </c>
      <c r="F85" s="6" t="s">
        <v>112</v>
      </c>
      <c r="G85" s="1">
        <v>12</v>
      </c>
      <c r="H85" s="7">
        <f t="shared" si="57"/>
        <v>4.3972115688333302</v>
      </c>
      <c r="I85" s="7">
        <f t="shared" si="58"/>
        <v>277.54721156883329</v>
      </c>
      <c r="J85" s="7">
        <f t="shared" si="59"/>
        <v>3.0653084878390472E-2</v>
      </c>
      <c r="K85" s="7">
        <f t="shared" si="60"/>
        <v>52.122000000000007</v>
      </c>
      <c r="L85" s="7">
        <f t="shared" si="61"/>
        <v>0.52122000000000002</v>
      </c>
      <c r="M85" s="1" t="s">
        <v>110</v>
      </c>
      <c r="O85" s="7">
        <f t="shared" si="74"/>
        <v>1.0366331687417643</v>
      </c>
      <c r="P85" s="7">
        <f t="shared" si="62"/>
        <v>3.1776004509196175E-2</v>
      </c>
      <c r="Q85" s="12">
        <f t="shared" si="63"/>
        <v>8.2617611723910054E-3</v>
      </c>
      <c r="R85" s="7">
        <f t="shared" si="64"/>
        <v>0.1355172</v>
      </c>
      <c r="S85" s="13">
        <f t="shared" si="65"/>
        <v>6.096466848777133E-2</v>
      </c>
      <c r="T85" s="2">
        <v>0.01</v>
      </c>
      <c r="U85" s="14">
        <f t="shared" si="66"/>
        <v>6.0964668487771328E-4</v>
      </c>
      <c r="V85" s="13"/>
      <c r="W85" s="2"/>
      <c r="X85" s="2"/>
      <c r="Y85" s="2"/>
      <c r="Z85" s="2"/>
      <c r="AA85" s="2"/>
      <c r="AB85" s="2"/>
      <c r="AC85" s="2"/>
      <c r="AD85" s="2"/>
      <c r="AE85" s="13">
        <v>1E-3</v>
      </c>
      <c r="AF85" s="2">
        <v>0.49</v>
      </c>
      <c r="AG85" s="14">
        <f t="shared" si="67"/>
        <v>4.8999999999999998E-4</v>
      </c>
      <c r="AH85" s="17"/>
      <c r="AI85" s="2"/>
      <c r="AJ85" s="14"/>
      <c r="AK85" s="13"/>
      <c r="AL85" s="2"/>
      <c r="AM85" s="2"/>
      <c r="AN85" s="13"/>
      <c r="AO85" s="2"/>
      <c r="AP85" s="14"/>
      <c r="AQ85" s="2">
        <v>0.01</v>
      </c>
      <c r="AR85" s="2">
        <v>0.5</v>
      </c>
      <c r="AS85" s="2">
        <f t="shared" si="68"/>
        <v>5.0000000000000001E-3</v>
      </c>
      <c r="AT85" s="1">
        <f t="shared" si="69"/>
        <v>6.0996466848777129E-3</v>
      </c>
      <c r="AU85" s="7">
        <f t="shared" si="70"/>
        <v>52.122000000000007</v>
      </c>
      <c r="AV85" s="1">
        <f t="shared" si="71"/>
        <v>0.26</v>
      </c>
      <c r="AW85" s="1">
        <f t="shared" si="75"/>
        <v>3.3333333333333335E-3</v>
      </c>
      <c r="AX85" s="1">
        <f t="shared" si="72"/>
        <v>1.8460890553833997</v>
      </c>
      <c r="AY85" s="1">
        <f>SUM(AX74:AX85)</f>
        <v>41.247054525072073</v>
      </c>
    </row>
    <row r="86" spans="1:53" x14ac:dyDescent="0.15">
      <c r="C86" s="6">
        <v>12</v>
      </c>
      <c r="D86" s="8">
        <v>-0.74653549570967703</v>
      </c>
      <c r="E86" s="9">
        <f t="shared" si="73"/>
        <v>4.3972115688333302</v>
      </c>
      <c r="F86" s="6" t="s">
        <v>110</v>
      </c>
    </row>
    <row r="88" spans="1:53" x14ac:dyDescent="0.15">
      <c r="S88" s="30" t="s">
        <v>80</v>
      </c>
      <c r="T88" s="30"/>
      <c r="U88" s="30"/>
      <c r="V88" s="30" t="s">
        <v>81</v>
      </c>
      <c r="W88" s="30"/>
      <c r="X88" s="30"/>
      <c r="Y88" s="30" t="s">
        <v>82</v>
      </c>
      <c r="Z88" s="30"/>
      <c r="AA88" s="30"/>
      <c r="AB88" s="30" t="s">
        <v>83</v>
      </c>
      <c r="AC88" s="30"/>
      <c r="AD88" s="30"/>
      <c r="AE88" s="30" t="s">
        <v>84</v>
      </c>
      <c r="AF88" s="30"/>
      <c r="AG88" s="30"/>
      <c r="AH88" s="30" t="s">
        <v>85</v>
      </c>
      <c r="AI88" s="30"/>
      <c r="AJ88" s="30"/>
      <c r="AK88" s="31" t="s">
        <v>115</v>
      </c>
      <c r="AL88" s="32"/>
      <c r="AM88" s="33"/>
      <c r="AN88" s="32" t="s">
        <v>116</v>
      </c>
      <c r="AO88" s="32"/>
      <c r="AP88" s="33"/>
      <c r="AQ88" s="30" t="s">
        <v>87</v>
      </c>
      <c r="AR88" s="30"/>
      <c r="AS88" s="30"/>
    </row>
    <row r="89" spans="1:53" x14ac:dyDescent="0.15">
      <c r="A89" s="34" t="s">
        <v>117</v>
      </c>
      <c r="B89" s="34"/>
      <c r="C89" s="6" t="s">
        <v>88</v>
      </c>
      <c r="D89" s="6" t="s">
        <v>89</v>
      </c>
      <c r="E89" s="6" t="s">
        <v>90</v>
      </c>
      <c r="F89" s="6" t="s">
        <v>91</v>
      </c>
      <c r="G89" s="1" t="s">
        <v>88</v>
      </c>
      <c r="H89" s="1" t="s">
        <v>90</v>
      </c>
      <c r="I89" s="1" t="s">
        <v>92</v>
      </c>
      <c r="J89" s="1" t="s">
        <v>93</v>
      </c>
      <c r="K89" s="10" t="s">
        <v>94</v>
      </c>
      <c r="L89" s="10" t="s">
        <v>95</v>
      </c>
      <c r="M89" s="1" t="s">
        <v>96</v>
      </c>
      <c r="N89" s="10" t="s">
        <v>97</v>
      </c>
      <c r="O89" s="1" t="s">
        <v>98</v>
      </c>
      <c r="P89" s="1" t="s">
        <v>99</v>
      </c>
      <c r="Q89" s="10" t="s">
        <v>100</v>
      </c>
      <c r="R89" s="10" t="s">
        <v>101</v>
      </c>
      <c r="S89" s="2" t="s">
        <v>102</v>
      </c>
      <c r="T89" s="2" t="s">
        <v>103</v>
      </c>
      <c r="U89" s="2"/>
      <c r="V89" s="2" t="s">
        <v>102</v>
      </c>
      <c r="W89" s="2" t="s">
        <v>103</v>
      </c>
      <c r="X89" s="2"/>
      <c r="Y89" s="2" t="s">
        <v>102</v>
      </c>
      <c r="Z89" s="2" t="s">
        <v>103</v>
      </c>
      <c r="AA89" s="2"/>
      <c r="AB89" s="2" t="s">
        <v>102</v>
      </c>
      <c r="AC89" s="2" t="s">
        <v>103</v>
      </c>
      <c r="AD89" s="2"/>
      <c r="AE89" s="2" t="s">
        <v>102</v>
      </c>
      <c r="AF89" s="2" t="s">
        <v>103</v>
      </c>
      <c r="AG89" s="2"/>
      <c r="AH89" s="2" t="s">
        <v>102</v>
      </c>
      <c r="AI89" s="2" t="s">
        <v>103</v>
      </c>
      <c r="AJ89" s="2"/>
      <c r="AK89" s="2" t="s">
        <v>102</v>
      </c>
      <c r="AL89" s="2" t="s">
        <v>103</v>
      </c>
      <c r="AM89" s="2"/>
      <c r="AN89" s="2" t="s">
        <v>102</v>
      </c>
      <c r="AO89" s="2" t="s">
        <v>103</v>
      </c>
      <c r="AP89" s="2"/>
      <c r="AQ89" s="16" t="s">
        <v>102</v>
      </c>
      <c r="AR89" s="16" t="s">
        <v>103</v>
      </c>
      <c r="AS89" s="16"/>
      <c r="AT89" s="1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pans="1:53" x14ac:dyDescent="0.15">
      <c r="A90" s="1" t="s">
        <v>108</v>
      </c>
      <c r="B90" s="1">
        <v>341.64</v>
      </c>
      <c r="C90" s="6" t="s">
        <v>109</v>
      </c>
      <c r="D90" s="6">
        <v>-3</v>
      </c>
      <c r="E90" s="6"/>
      <c r="F90" s="6"/>
      <c r="G90" s="1">
        <v>1</v>
      </c>
      <c r="H90" s="7">
        <f t="shared" ref="H90:H101" si="76">E91</f>
        <v>-3</v>
      </c>
      <c r="I90" s="7">
        <f t="shared" ref="I90:I101" si="77">H90+273.15</f>
        <v>270.14999999999998</v>
      </c>
      <c r="J90" s="7">
        <f t="shared" ref="J90:J101" si="78">EXP(($C$16*(I90-$C$14))/($C$17*I90*$C$14))</f>
        <v>1.1729824167513125E-2</v>
      </c>
      <c r="K90" s="7">
        <f t="shared" ref="K90:K101" si="79">$B$90/12</f>
        <v>28.47</v>
      </c>
      <c r="L90" s="7">
        <f t="shared" ref="L90:L101" si="80">K90*$B$75/100</f>
        <v>0.28470000000000001</v>
      </c>
      <c r="M90" s="1" t="s">
        <v>110</v>
      </c>
      <c r="O90" s="7">
        <f>L90</f>
        <v>0.28470000000000001</v>
      </c>
      <c r="P90" s="7">
        <f t="shared" ref="P90:P101" si="81">O90*J90</f>
        <v>3.3394809404909869E-3</v>
      </c>
      <c r="Q90" s="12">
        <f t="shared" ref="Q90:Q101" si="82">P90*$B$76</f>
        <v>8.6826504452765664E-4</v>
      </c>
      <c r="R90" s="7">
        <f t="shared" ref="R90:R101" si="83">L90*$B$76</f>
        <v>7.4022000000000004E-2</v>
      </c>
      <c r="S90" s="13">
        <f t="shared" ref="S90:S101" si="84">Q90/R90</f>
        <v>1.1729824167513126E-2</v>
      </c>
      <c r="T90" s="2">
        <v>0.01</v>
      </c>
      <c r="U90" s="14">
        <f t="shared" ref="U90:U101" si="85">S90*T90</f>
        <v>1.1729824167513127E-4</v>
      </c>
      <c r="V90" s="13"/>
      <c r="W90" s="2"/>
      <c r="X90" s="2"/>
      <c r="Y90" s="2"/>
      <c r="Z90" s="2"/>
      <c r="AA90" s="2"/>
      <c r="AB90" s="2"/>
      <c r="AC90" s="2"/>
      <c r="AD90" s="2"/>
      <c r="AE90" s="13">
        <v>1E-3</v>
      </c>
      <c r="AF90" s="2">
        <v>0.49</v>
      </c>
      <c r="AG90" s="14">
        <f t="shared" ref="AG90:AG101" si="86">AF90*AE90</f>
        <v>4.8999999999999998E-4</v>
      </c>
      <c r="AH90" s="17"/>
      <c r="AI90" s="2"/>
      <c r="AJ90" s="14"/>
      <c r="AK90" s="13"/>
      <c r="AL90" s="2"/>
      <c r="AM90" s="2"/>
      <c r="AN90" s="13"/>
      <c r="AO90" s="2"/>
      <c r="AP90" s="14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5.6072982416751314E-3</v>
      </c>
      <c r="AU90" s="7">
        <f t="shared" ref="AU90:AU101" si="89">$B$90/12</f>
        <v>28.47</v>
      </c>
      <c r="AV90" s="1">
        <f t="shared" ref="AV90:AV101" si="90">$B$76</f>
        <v>0.26</v>
      </c>
      <c r="AW90" s="1">
        <f>$E$9/12</f>
        <v>5.9166666666666666E-2</v>
      </c>
      <c r="AX90" s="1">
        <f t="shared" ref="AX90:AX101" si="91">AW90*10000*AV90*0.67*AU90*AT90</f>
        <v>16.45380615523484</v>
      </c>
      <c r="AZ90" s="1">
        <f>$E$10/12</f>
        <v>2.5000000000000001E-3</v>
      </c>
      <c r="BA90" s="1">
        <f t="shared" ref="BA90:BA101" si="92">AZ90*10000*AV90*0.67*AU90*AT90</f>
        <v>0.6952312459958383</v>
      </c>
    </row>
    <row r="91" spans="1:53" x14ac:dyDescent="0.15">
      <c r="A91" s="1" t="s">
        <v>111</v>
      </c>
      <c r="B91" s="1">
        <v>1</v>
      </c>
      <c r="C91" s="6">
        <v>1</v>
      </c>
      <c r="D91" s="8">
        <v>-4.8197528632903204</v>
      </c>
      <c r="E91" s="9">
        <f t="shared" ref="E91:E102" si="93">D90</f>
        <v>-3</v>
      </c>
      <c r="F91" s="6" t="s">
        <v>110</v>
      </c>
      <c r="G91" s="1">
        <v>2</v>
      </c>
      <c r="H91" s="7">
        <f t="shared" si="76"/>
        <v>-4.8197528632903204</v>
      </c>
      <c r="I91" s="7">
        <f t="shared" si="77"/>
        <v>268.33024713670966</v>
      </c>
      <c r="J91" s="7">
        <f t="shared" si="78"/>
        <v>9.1862260935557955E-3</v>
      </c>
      <c r="K91" s="7">
        <f t="shared" si="79"/>
        <v>28.47</v>
      </c>
      <c r="L91" s="7">
        <f t="shared" si="80"/>
        <v>0.28470000000000001</v>
      </c>
      <c r="M91" s="1" t="s">
        <v>110</v>
      </c>
      <c r="O91" s="7">
        <f t="shared" ref="O91:O101" si="94">L91+O90-P90-N91</f>
        <v>0.56606051905950905</v>
      </c>
      <c r="P91" s="7">
        <f t="shared" si="81"/>
        <v>5.1999599107162E-3</v>
      </c>
      <c r="Q91" s="12">
        <f t="shared" si="82"/>
        <v>1.3519895767862119E-3</v>
      </c>
      <c r="R91" s="7">
        <f t="shared" si="83"/>
        <v>7.4022000000000004E-2</v>
      </c>
      <c r="S91" s="13">
        <f t="shared" si="84"/>
        <v>1.826469937027116E-2</v>
      </c>
      <c r="T91" s="2">
        <v>0.01</v>
      </c>
      <c r="U91" s="14">
        <f t="shared" si="85"/>
        <v>1.826469937027116E-4</v>
      </c>
      <c r="V91" s="13"/>
      <c r="W91" s="2"/>
      <c r="X91" s="2"/>
      <c r="Y91" s="2"/>
      <c r="Z91" s="2"/>
      <c r="AA91" s="2"/>
      <c r="AB91" s="2"/>
      <c r="AC91" s="2"/>
      <c r="AD91" s="2"/>
      <c r="AE91" s="13">
        <v>1E-3</v>
      </c>
      <c r="AF91" s="2">
        <v>0.49</v>
      </c>
      <c r="AG91" s="14">
        <f t="shared" si="86"/>
        <v>4.8999999999999998E-4</v>
      </c>
      <c r="AH91" s="17"/>
      <c r="AI91" s="2"/>
      <c r="AJ91" s="14"/>
      <c r="AK91" s="13"/>
      <c r="AL91" s="2"/>
      <c r="AM91" s="2"/>
      <c r="AN91" s="13"/>
      <c r="AO91" s="2"/>
      <c r="AP91" s="14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5.6726469937027121E-3</v>
      </c>
      <c r="AU91" s="7">
        <f t="shared" si="89"/>
        <v>28.47</v>
      </c>
      <c r="AV91" s="1">
        <f t="shared" si="90"/>
        <v>0.26</v>
      </c>
      <c r="AW91" s="1">
        <f t="shared" ref="AW91:AW101" si="95">$E$9/12</f>
        <v>5.9166666666666666E-2</v>
      </c>
      <c r="AX91" s="1">
        <f t="shared" si="91"/>
        <v>16.645562621897668</v>
      </c>
      <c r="AZ91" s="1">
        <f t="shared" ref="AZ91:AZ101" si="96">$E$10/12</f>
        <v>2.5000000000000001E-3</v>
      </c>
      <c r="BA91" s="1">
        <f t="shared" si="92"/>
        <v>0.70333363191116915</v>
      </c>
    </row>
    <row r="92" spans="1:53" x14ac:dyDescent="0.15">
      <c r="A92" s="1" t="s">
        <v>73</v>
      </c>
      <c r="B92" s="1">
        <v>0.26</v>
      </c>
      <c r="C92" s="6">
        <v>2</v>
      </c>
      <c r="D92" s="8">
        <v>0.60658634958620705</v>
      </c>
      <c r="E92" s="9">
        <f t="shared" si="93"/>
        <v>-4.8197528632903204</v>
      </c>
      <c r="F92" s="6" t="s">
        <v>110</v>
      </c>
      <c r="G92" s="1">
        <v>3</v>
      </c>
      <c r="H92" s="7">
        <f t="shared" si="76"/>
        <v>0.60658634958620705</v>
      </c>
      <c r="I92" s="7">
        <f t="shared" si="77"/>
        <v>273.7565863495862</v>
      </c>
      <c r="J92" s="7">
        <f t="shared" si="78"/>
        <v>1.8858608307369351E-2</v>
      </c>
      <c r="K92" s="7">
        <f t="shared" si="79"/>
        <v>28.47</v>
      </c>
      <c r="L92" s="7">
        <f t="shared" si="80"/>
        <v>0.28470000000000001</v>
      </c>
      <c r="M92" s="1" t="s">
        <v>110</v>
      </c>
      <c r="O92" s="7">
        <f t="shared" si="94"/>
        <v>0.84556055914879291</v>
      </c>
      <c r="P92" s="7">
        <f t="shared" si="81"/>
        <v>1.59460953851473E-2</v>
      </c>
      <c r="Q92" s="12">
        <f t="shared" si="82"/>
        <v>4.1459848001382978E-3</v>
      </c>
      <c r="R92" s="7">
        <f t="shared" si="83"/>
        <v>7.4022000000000004E-2</v>
      </c>
      <c r="S92" s="13">
        <f t="shared" si="84"/>
        <v>5.6010169951342809E-2</v>
      </c>
      <c r="T92" s="2">
        <v>0.01</v>
      </c>
      <c r="U92" s="14">
        <f t="shared" si="85"/>
        <v>5.6010169951342811E-4</v>
      </c>
      <c r="V92" s="13"/>
      <c r="W92" s="2"/>
      <c r="X92" s="2"/>
      <c r="Y92" s="2"/>
      <c r="Z92" s="2"/>
      <c r="AA92" s="2"/>
      <c r="AB92" s="2"/>
      <c r="AC92" s="2"/>
      <c r="AD92" s="2"/>
      <c r="AE92" s="13">
        <v>1E-3</v>
      </c>
      <c r="AF92" s="2">
        <v>0.49</v>
      </c>
      <c r="AG92" s="14">
        <f t="shared" si="86"/>
        <v>4.8999999999999998E-4</v>
      </c>
      <c r="AH92" s="17"/>
      <c r="AI92" s="2"/>
      <c r="AJ92" s="14"/>
      <c r="AK92" s="13"/>
      <c r="AL92" s="2"/>
      <c r="AM92" s="2"/>
      <c r="AN92" s="13"/>
      <c r="AO92" s="2"/>
      <c r="AP92" s="14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6.0501016995134285E-3</v>
      </c>
      <c r="AU92" s="7">
        <f t="shared" si="89"/>
        <v>28.47</v>
      </c>
      <c r="AV92" s="1">
        <f t="shared" si="90"/>
        <v>0.26</v>
      </c>
      <c r="AW92" s="1">
        <f t="shared" si="95"/>
        <v>5.9166666666666666E-2</v>
      </c>
      <c r="AX92" s="1">
        <f t="shared" si="91"/>
        <v>17.753148895021493</v>
      </c>
      <c r="AZ92" s="1">
        <f t="shared" si="96"/>
        <v>2.5000000000000001E-3</v>
      </c>
      <c r="BA92" s="1">
        <f t="shared" si="92"/>
        <v>0.75013305190231661</v>
      </c>
    </row>
    <row r="93" spans="1:53" x14ac:dyDescent="0.15">
      <c r="C93" s="6">
        <v>3</v>
      </c>
      <c r="D93" s="8">
        <v>9.0983024326451591</v>
      </c>
      <c r="E93" s="9">
        <f t="shared" si="93"/>
        <v>0.60658634958620705</v>
      </c>
      <c r="F93" s="6" t="s">
        <v>110</v>
      </c>
      <c r="G93" s="1">
        <v>4</v>
      </c>
      <c r="H93" s="7">
        <f t="shared" si="76"/>
        <v>9.0983024326451591</v>
      </c>
      <c r="I93" s="7">
        <f t="shared" si="77"/>
        <v>282.24830243264512</v>
      </c>
      <c r="J93" s="7">
        <f t="shared" si="78"/>
        <v>5.4984272293184241E-2</v>
      </c>
      <c r="K93" s="7">
        <f t="shared" si="79"/>
        <v>28.47</v>
      </c>
      <c r="L93" s="7">
        <f t="shared" si="80"/>
        <v>0.28470000000000001</v>
      </c>
      <c r="M93" s="1" t="s">
        <v>110</v>
      </c>
      <c r="O93" s="7">
        <f t="shared" si="94"/>
        <v>1.1143144637636455</v>
      </c>
      <c r="P93" s="7">
        <f t="shared" si="81"/>
        <v>6.1269769895813869E-2</v>
      </c>
      <c r="Q93" s="12">
        <f t="shared" si="82"/>
        <v>1.5930140172911608E-2</v>
      </c>
      <c r="R93" s="7">
        <f t="shared" si="83"/>
        <v>7.4022000000000004E-2</v>
      </c>
      <c r="S93" s="13">
        <f t="shared" si="84"/>
        <v>0.21520818368743896</v>
      </c>
      <c r="T93" s="2">
        <v>0.01</v>
      </c>
      <c r="U93" s="14">
        <f t="shared" si="85"/>
        <v>2.1520818368743898E-3</v>
      </c>
      <c r="V93" s="13"/>
      <c r="W93" s="2"/>
      <c r="X93" s="2"/>
      <c r="Y93" s="2"/>
      <c r="Z93" s="2"/>
      <c r="AA93" s="2"/>
      <c r="AB93" s="2"/>
      <c r="AC93" s="2"/>
      <c r="AD93" s="2"/>
      <c r="AE93" s="13">
        <v>1E-3</v>
      </c>
      <c r="AF93" s="2">
        <v>0.49</v>
      </c>
      <c r="AG93" s="14">
        <f t="shared" si="86"/>
        <v>4.8999999999999998E-4</v>
      </c>
      <c r="AH93" s="17"/>
      <c r="AI93" s="2"/>
      <c r="AJ93" s="14"/>
      <c r="AK93" s="13"/>
      <c r="AL93" s="2"/>
      <c r="AM93" s="2"/>
      <c r="AN93" s="13"/>
      <c r="AO93" s="2"/>
      <c r="AP93" s="14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7.6420818368743903E-3</v>
      </c>
      <c r="AU93" s="7">
        <f t="shared" si="89"/>
        <v>28.47</v>
      </c>
      <c r="AV93" s="1">
        <f t="shared" si="90"/>
        <v>0.26</v>
      </c>
      <c r="AW93" s="1">
        <f t="shared" si="95"/>
        <v>5.9166666666666666E-2</v>
      </c>
      <c r="AX93" s="1">
        <f t="shared" si="91"/>
        <v>22.424584487378379</v>
      </c>
      <c r="AZ93" s="1">
        <f t="shared" si="96"/>
        <v>2.5000000000000001E-3</v>
      </c>
      <c r="BA93" s="1">
        <f t="shared" si="92"/>
        <v>0.94751765439626956</v>
      </c>
    </row>
    <row r="94" spans="1:53" x14ac:dyDescent="0.15">
      <c r="C94" s="6">
        <v>4</v>
      </c>
      <c r="D94" s="8">
        <v>16.942681829000001</v>
      </c>
      <c r="E94" s="9">
        <f t="shared" si="93"/>
        <v>9.0983024326451591</v>
      </c>
      <c r="F94" s="6" t="s">
        <v>110</v>
      </c>
      <c r="G94" s="1">
        <v>5</v>
      </c>
      <c r="H94" s="7">
        <f t="shared" si="76"/>
        <v>16.942681829000001</v>
      </c>
      <c r="I94" s="7">
        <f t="shared" si="77"/>
        <v>290.09268182899996</v>
      </c>
      <c r="J94" s="7">
        <f t="shared" si="78"/>
        <v>0.13975420715471221</v>
      </c>
      <c r="K94" s="7">
        <f t="shared" si="79"/>
        <v>28.47</v>
      </c>
      <c r="L94" s="7">
        <f t="shared" si="80"/>
        <v>0.28470000000000001</v>
      </c>
      <c r="M94" s="1" t="s">
        <v>112</v>
      </c>
      <c r="N94" s="7">
        <f>(O93-P93)*$C$22/100</f>
        <v>1.0003924591744402</v>
      </c>
      <c r="O94" s="7">
        <f t="shared" si="94"/>
        <v>0.33735223469339148</v>
      </c>
      <c r="P94" s="7">
        <f t="shared" si="81"/>
        <v>4.7146394091445325E-2</v>
      </c>
      <c r="Q94" s="12">
        <f t="shared" si="82"/>
        <v>1.2258062463775785E-2</v>
      </c>
      <c r="R94" s="7">
        <f t="shared" si="83"/>
        <v>7.4022000000000004E-2</v>
      </c>
      <c r="S94" s="13">
        <f t="shared" si="84"/>
        <v>0.16560026024392457</v>
      </c>
      <c r="T94" s="2">
        <v>0.01</v>
      </c>
      <c r="U94" s="14">
        <f t="shared" si="85"/>
        <v>1.6560026024392458E-3</v>
      </c>
      <c r="V94" s="13"/>
      <c r="W94" s="2"/>
      <c r="X94" s="2"/>
      <c r="Y94" s="2"/>
      <c r="Z94" s="2"/>
      <c r="AA94" s="2"/>
      <c r="AB94" s="2"/>
      <c r="AC94" s="2"/>
      <c r="AD94" s="2"/>
      <c r="AE94" s="13">
        <v>5.0000000000000001E-3</v>
      </c>
      <c r="AF94" s="2">
        <v>0.49</v>
      </c>
      <c r="AG94" s="14">
        <f t="shared" si="86"/>
        <v>2.4499999999999999E-3</v>
      </c>
      <c r="AH94" s="17"/>
      <c r="AI94" s="2"/>
      <c r="AJ94" s="14"/>
      <c r="AK94" s="13"/>
      <c r="AL94" s="2"/>
      <c r="AM94" s="2"/>
      <c r="AN94" s="13"/>
      <c r="AO94" s="2"/>
      <c r="AP94" s="14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1.1606002602439245E-2</v>
      </c>
      <c r="AU94" s="7">
        <f t="shared" si="89"/>
        <v>28.47</v>
      </c>
      <c r="AV94" s="1">
        <f t="shared" si="90"/>
        <v>0.26</v>
      </c>
      <c r="AW94" s="1">
        <f t="shared" si="95"/>
        <v>5.9166666666666666E-2</v>
      </c>
      <c r="AX94" s="1">
        <f t="shared" si="91"/>
        <v>34.05613698918178</v>
      </c>
      <c r="AZ94" s="1">
        <f t="shared" si="96"/>
        <v>2.5000000000000001E-3</v>
      </c>
      <c r="BA94" s="1">
        <f t="shared" si="92"/>
        <v>1.4389917037682443</v>
      </c>
    </row>
    <row r="95" spans="1:53" x14ac:dyDescent="0.15">
      <c r="C95" s="6">
        <v>5</v>
      </c>
      <c r="D95" s="8">
        <v>21.4575999906452</v>
      </c>
      <c r="E95" s="9">
        <f t="shared" si="93"/>
        <v>16.942681829000001</v>
      </c>
      <c r="F95" s="6" t="s">
        <v>112</v>
      </c>
      <c r="G95" s="1">
        <v>6</v>
      </c>
      <c r="H95" s="7">
        <f t="shared" si="76"/>
        <v>21.4575999906452</v>
      </c>
      <c r="I95" s="7">
        <f t="shared" si="77"/>
        <v>294.60759999064516</v>
      </c>
      <c r="J95" s="7">
        <f t="shared" si="78"/>
        <v>0.23375328646725238</v>
      </c>
      <c r="K95" s="7">
        <f t="shared" si="79"/>
        <v>28.47</v>
      </c>
      <c r="L95" s="7">
        <f t="shared" si="80"/>
        <v>0.28470000000000001</v>
      </c>
      <c r="M95" s="1" t="s">
        <v>110</v>
      </c>
      <c r="O95" s="7">
        <f t="shared" si="94"/>
        <v>0.57490584060194616</v>
      </c>
      <c r="P95" s="7">
        <f t="shared" si="81"/>
        <v>0.13438612964992325</v>
      </c>
      <c r="Q95" s="12">
        <f t="shared" si="82"/>
        <v>3.4940393708980048E-2</v>
      </c>
      <c r="R95" s="7">
        <f t="shared" si="83"/>
        <v>7.4022000000000004E-2</v>
      </c>
      <c r="S95" s="13">
        <f t="shared" si="84"/>
        <v>0.47202715015779156</v>
      </c>
      <c r="T95" s="2">
        <v>0.01</v>
      </c>
      <c r="U95" s="14">
        <f t="shared" si="85"/>
        <v>4.7202715015779153E-3</v>
      </c>
      <c r="V95" s="13"/>
      <c r="W95" s="2"/>
      <c r="X95" s="2"/>
      <c r="Y95" s="2"/>
      <c r="Z95" s="2"/>
      <c r="AA95" s="2"/>
      <c r="AB95" s="2"/>
      <c r="AC95" s="2"/>
      <c r="AD95" s="2"/>
      <c r="AE95" s="13">
        <v>5.0000000000000001E-3</v>
      </c>
      <c r="AF95" s="2">
        <v>0.49</v>
      </c>
      <c r="AG95" s="14">
        <f t="shared" si="86"/>
        <v>2.4499999999999999E-3</v>
      </c>
      <c r="AH95" s="17"/>
      <c r="AI95" s="2"/>
      <c r="AJ95" s="14"/>
      <c r="AK95" s="13"/>
      <c r="AL95" s="2"/>
      <c r="AM95" s="2"/>
      <c r="AN95" s="13"/>
      <c r="AO95" s="2"/>
      <c r="AP95" s="14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1.4670271501577917E-2</v>
      </c>
      <c r="AU95" s="7">
        <f t="shared" si="89"/>
        <v>28.47</v>
      </c>
      <c r="AV95" s="1">
        <f t="shared" si="90"/>
        <v>0.26</v>
      </c>
      <c r="AW95" s="1">
        <f t="shared" si="95"/>
        <v>5.9166666666666666E-2</v>
      </c>
      <c r="AX95" s="1">
        <f t="shared" si="91"/>
        <v>43.047791133634846</v>
      </c>
      <c r="AZ95" s="1">
        <f t="shared" si="96"/>
        <v>2.5000000000000001E-3</v>
      </c>
      <c r="BA95" s="1">
        <f t="shared" si="92"/>
        <v>1.818920752125416</v>
      </c>
    </row>
    <row r="96" spans="1:53" x14ac:dyDescent="0.15">
      <c r="C96" s="6">
        <v>6</v>
      </c>
      <c r="D96" s="8">
        <v>25.624081219333299</v>
      </c>
      <c r="E96" s="9">
        <f t="shared" si="93"/>
        <v>21.4575999906452</v>
      </c>
      <c r="F96" s="6" t="s">
        <v>110</v>
      </c>
      <c r="G96" s="1">
        <v>7</v>
      </c>
      <c r="H96" s="7">
        <f t="shared" si="76"/>
        <v>25.624081219333299</v>
      </c>
      <c r="I96" s="7">
        <f t="shared" si="77"/>
        <v>298.77408121933325</v>
      </c>
      <c r="J96" s="7">
        <f t="shared" si="78"/>
        <v>0.37061260838631516</v>
      </c>
      <c r="K96" s="7">
        <f t="shared" si="79"/>
        <v>28.47</v>
      </c>
      <c r="L96" s="7">
        <f t="shared" si="80"/>
        <v>0.28470000000000001</v>
      </c>
      <c r="M96" s="1" t="s">
        <v>110</v>
      </c>
      <c r="O96" s="7">
        <f t="shared" si="94"/>
        <v>0.72521971095202298</v>
      </c>
      <c r="P96" s="7">
        <f t="shared" si="81"/>
        <v>0.26877556872909875</v>
      </c>
      <c r="Q96" s="12">
        <f t="shared" si="82"/>
        <v>6.9881647869565675E-2</v>
      </c>
      <c r="R96" s="7">
        <f t="shared" si="83"/>
        <v>7.4022000000000004E-2</v>
      </c>
      <c r="S96" s="13">
        <f t="shared" si="84"/>
        <v>0.9440659245841192</v>
      </c>
      <c r="T96" s="2">
        <v>0.01</v>
      </c>
      <c r="U96" s="14">
        <f t="shared" si="85"/>
        <v>9.4406592458411917E-3</v>
      </c>
      <c r="V96" s="13"/>
      <c r="W96" s="2"/>
      <c r="X96" s="2"/>
      <c r="Y96" s="2"/>
      <c r="Z96" s="2"/>
      <c r="AA96" s="2"/>
      <c r="AB96" s="2"/>
      <c r="AC96" s="2"/>
      <c r="AD96" s="2"/>
      <c r="AE96" s="13">
        <v>5.0000000000000001E-3</v>
      </c>
      <c r="AF96" s="2">
        <v>0.49</v>
      </c>
      <c r="AG96" s="14">
        <f t="shared" si="86"/>
        <v>2.4499999999999999E-3</v>
      </c>
      <c r="AH96" s="17"/>
      <c r="AI96" s="2"/>
      <c r="AJ96" s="14"/>
      <c r="AK96" s="13"/>
      <c r="AL96" s="2"/>
      <c r="AM96" s="2"/>
      <c r="AN96" s="13"/>
      <c r="AO96" s="2"/>
      <c r="AP96" s="14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1.9390659245841192E-2</v>
      </c>
      <c r="AU96" s="7">
        <f t="shared" si="89"/>
        <v>28.47</v>
      </c>
      <c r="AV96" s="1">
        <f t="shared" si="90"/>
        <v>0.26</v>
      </c>
      <c r="AW96" s="1">
        <f t="shared" si="95"/>
        <v>5.9166666666666666E-2</v>
      </c>
      <c r="AX96" s="1">
        <f t="shared" si="91"/>
        <v>56.899086637126992</v>
      </c>
      <c r="AZ96" s="1">
        <f t="shared" si="96"/>
        <v>2.5000000000000001E-3</v>
      </c>
      <c r="BA96" s="1">
        <f t="shared" si="92"/>
        <v>2.4041867593152251</v>
      </c>
    </row>
    <row r="97" spans="3:54" x14ac:dyDescent="0.15">
      <c r="C97" s="6">
        <v>7</v>
      </c>
      <c r="D97" s="8">
        <v>27.5375997558065</v>
      </c>
      <c r="E97" s="9">
        <f t="shared" si="93"/>
        <v>25.624081219333299</v>
      </c>
      <c r="F97" s="6" t="s">
        <v>110</v>
      </c>
      <c r="G97" s="1">
        <v>8</v>
      </c>
      <c r="H97" s="7">
        <f t="shared" si="76"/>
        <v>27.5375997558065</v>
      </c>
      <c r="I97" s="7">
        <f t="shared" si="77"/>
        <v>300.6875997558065</v>
      </c>
      <c r="J97" s="7">
        <f t="shared" si="78"/>
        <v>0.45602534084957563</v>
      </c>
      <c r="K97" s="7">
        <f t="shared" si="79"/>
        <v>28.47</v>
      </c>
      <c r="L97" s="7">
        <f t="shared" si="80"/>
        <v>0.28470000000000001</v>
      </c>
      <c r="M97" s="1" t="s">
        <v>110</v>
      </c>
      <c r="O97" s="7">
        <f t="shared" si="94"/>
        <v>0.74114414222292435</v>
      </c>
      <c r="P97" s="7">
        <f t="shared" si="81"/>
        <v>0.33798051007587543</v>
      </c>
      <c r="Q97" s="12">
        <f t="shared" si="82"/>
        <v>8.7874932619727619E-2</v>
      </c>
      <c r="R97" s="7">
        <f t="shared" si="83"/>
        <v>7.4022000000000004E-2</v>
      </c>
      <c r="S97" s="13">
        <f t="shared" si="84"/>
        <v>1.187146154112664</v>
      </c>
      <c r="T97" s="2">
        <v>0.01</v>
      </c>
      <c r="U97" s="14">
        <f t="shared" si="85"/>
        <v>1.187146154112664E-2</v>
      </c>
      <c r="V97" s="13"/>
      <c r="W97" s="2"/>
      <c r="X97" s="2"/>
      <c r="Y97" s="2"/>
      <c r="Z97" s="2"/>
      <c r="AA97" s="2"/>
      <c r="AB97" s="2"/>
      <c r="AC97" s="2"/>
      <c r="AD97" s="2"/>
      <c r="AE97" s="13">
        <v>5.0000000000000001E-3</v>
      </c>
      <c r="AF97" s="2">
        <v>0.49</v>
      </c>
      <c r="AG97" s="14">
        <f t="shared" si="86"/>
        <v>2.4499999999999999E-3</v>
      </c>
      <c r="AH97" s="17"/>
      <c r="AI97" s="2"/>
      <c r="AJ97" s="14"/>
      <c r="AK97" s="13"/>
      <c r="AL97" s="2"/>
      <c r="AM97" s="2"/>
      <c r="AN97" s="13"/>
      <c r="AO97" s="2"/>
      <c r="AP97" s="14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2.182146154112664E-2</v>
      </c>
      <c r="AU97" s="7">
        <f t="shared" si="89"/>
        <v>28.47</v>
      </c>
      <c r="AV97" s="1">
        <f t="shared" si="90"/>
        <v>0.26</v>
      </c>
      <c r="AW97" s="1">
        <f t="shared" si="95"/>
        <v>5.9166666666666666E-2</v>
      </c>
      <c r="AX97" s="1">
        <f t="shared" si="91"/>
        <v>64.031924600170356</v>
      </c>
      <c r="AZ97" s="1">
        <f t="shared" si="96"/>
        <v>2.5000000000000001E-3</v>
      </c>
      <c r="BA97" s="1">
        <f t="shared" si="92"/>
        <v>2.7055742788804378</v>
      </c>
    </row>
    <row r="98" spans="3:54" x14ac:dyDescent="0.15">
      <c r="C98" s="6">
        <v>8</v>
      </c>
      <c r="D98" s="8">
        <v>26.4833639674194</v>
      </c>
      <c r="E98" s="9">
        <f t="shared" si="93"/>
        <v>27.5375997558065</v>
      </c>
      <c r="F98" s="6" t="s">
        <v>110</v>
      </c>
      <c r="G98" s="1">
        <v>9</v>
      </c>
      <c r="H98" s="7">
        <f t="shared" si="76"/>
        <v>26.4833639674194</v>
      </c>
      <c r="I98" s="7">
        <f t="shared" si="77"/>
        <v>299.63336396741937</v>
      </c>
      <c r="J98" s="7">
        <f t="shared" si="78"/>
        <v>0.40691968281086821</v>
      </c>
      <c r="K98" s="7">
        <f t="shared" si="79"/>
        <v>28.47</v>
      </c>
      <c r="L98" s="7">
        <f t="shared" si="80"/>
        <v>0.28470000000000001</v>
      </c>
      <c r="M98" s="1" t="s">
        <v>110</v>
      </c>
      <c r="O98" s="7">
        <f t="shared" si="94"/>
        <v>0.68786363214704882</v>
      </c>
      <c r="P98" s="7">
        <f t="shared" si="81"/>
        <v>0.27990525101040886</v>
      </c>
      <c r="Q98" s="12">
        <f t="shared" si="82"/>
        <v>7.277536526270631E-2</v>
      </c>
      <c r="R98" s="7">
        <f t="shared" si="83"/>
        <v>7.4022000000000004E-2</v>
      </c>
      <c r="S98" s="13">
        <f t="shared" si="84"/>
        <v>0.98315859153638518</v>
      </c>
      <c r="T98" s="2">
        <v>0.01</v>
      </c>
      <c r="U98" s="14">
        <f t="shared" si="85"/>
        <v>9.8315859153638527E-3</v>
      </c>
      <c r="V98" s="13"/>
      <c r="W98" s="2"/>
      <c r="X98" s="2"/>
      <c r="Y98" s="2"/>
      <c r="Z98" s="2"/>
      <c r="AA98" s="2"/>
      <c r="AB98" s="2"/>
      <c r="AC98" s="2"/>
      <c r="AD98" s="2"/>
      <c r="AE98" s="13">
        <v>5.0000000000000001E-3</v>
      </c>
      <c r="AF98" s="2">
        <v>0.49</v>
      </c>
      <c r="AG98" s="14">
        <f t="shared" si="86"/>
        <v>2.4499999999999999E-3</v>
      </c>
      <c r="AH98" s="17"/>
      <c r="AI98" s="2"/>
      <c r="AJ98" s="14"/>
      <c r="AK98" s="13"/>
      <c r="AL98" s="2"/>
      <c r="AM98" s="2"/>
      <c r="AN98" s="13"/>
      <c r="AO98" s="2"/>
      <c r="AP98" s="14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1.9781585915363852E-2</v>
      </c>
      <c r="AU98" s="7">
        <f t="shared" si="89"/>
        <v>28.47</v>
      </c>
      <c r="AV98" s="1">
        <f t="shared" si="90"/>
        <v>0.26</v>
      </c>
      <c r="AW98" s="1">
        <f t="shared" si="95"/>
        <v>5.9166666666666666E-2</v>
      </c>
      <c r="AX98" s="1">
        <f t="shared" si="91"/>
        <v>58.046204440391158</v>
      </c>
      <c r="AZ98" s="1">
        <f t="shared" si="96"/>
        <v>2.5000000000000001E-3</v>
      </c>
      <c r="BA98" s="1">
        <f t="shared" si="92"/>
        <v>2.4526565256503305</v>
      </c>
    </row>
    <row r="99" spans="3:54" x14ac:dyDescent="0.15">
      <c r="C99" s="6">
        <v>9</v>
      </c>
      <c r="D99" s="8">
        <v>21.832341922000001</v>
      </c>
      <c r="E99" s="9">
        <f t="shared" si="93"/>
        <v>26.4833639674194</v>
      </c>
      <c r="F99" s="6" t="s">
        <v>110</v>
      </c>
      <c r="G99" s="1">
        <v>10</v>
      </c>
      <c r="H99" s="7">
        <f t="shared" si="76"/>
        <v>21.832341922000001</v>
      </c>
      <c r="I99" s="7">
        <f t="shared" si="77"/>
        <v>294.98234192199999</v>
      </c>
      <c r="J99" s="7">
        <f t="shared" si="78"/>
        <v>0.24377668352130077</v>
      </c>
      <c r="K99" s="7">
        <f t="shared" si="79"/>
        <v>28.47</v>
      </c>
      <c r="L99" s="7">
        <f t="shared" si="80"/>
        <v>0.28470000000000001</v>
      </c>
      <c r="M99" s="1" t="s">
        <v>110</v>
      </c>
      <c r="O99" s="7">
        <f t="shared" si="94"/>
        <v>0.69265838113663991</v>
      </c>
      <c r="P99" s="7">
        <f t="shared" si="81"/>
        <v>0.1688539629667232</v>
      </c>
      <c r="Q99" s="12">
        <f t="shared" si="82"/>
        <v>4.390203037134803E-2</v>
      </c>
      <c r="R99" s="7">
        <f t="shared" si="83"/>
        <v>7.4022000000000004E-2</v>
      </c>
      <c r="S99" s="13">
        <f t="shared" si="84"/>
        <v>0.59309435534500587</v>
      </c>
      <c r="T99" s="2">
        <v>0.01</v>
      </c>
      <c r="U99" s="14">
        <f t="shared" si="85"/>
        <v>5.9309435534500585E-3</v>
      </c>
      <c r="V99" s="13"/>
      <c r="W99" s="2"/>
      <c r="X99" s="2"/>
      <c r="Y99" s="2"/>
      <c r="Z99" s="2"/>
      <c r="AA99" s="2"/>
      <c r="AB99" s="2"/>
      <c r="AC99" s="2"/>
      <c r="AD99" s="2"/>
      <c r="AE99" s="13">
        <v>1E-3</v>
      </c>
      <c r="AF99" s="2">
        <v>0.49</v>
      </c>
      <c r="AG99" s="14">
        <f t="shared" si="86"/>
        <v>4.8999999999999998E-4</v>
      </c>
      <c r="AH99" s="17"/>
      <c r="AI99" s="2"/>
      <c r="AJ99" s="14"/>
      <c r="AK99" s="13"/>
      <c r="AL99" s="2"/>
      <c r="AM99" s="2"/>
      <c r="AN99" s="13"/>
      <c r="AO99" s="2"/>
      <c r="AP99" s="14"/>
      <c r="AQ99" s="2">
        <v>0.01</v>
      </c>
      <c r="AR99" s="2">
        <v>0.5</v>
      </c>
      <c r="AS99" s="2">
        <f t="shared" si="87"/>
        <v>5.0000000000000001E-3</v>
      </c>
      <c r="AT99" s="1">
        <f t="shared" si="88"/>
        <v>1.1420943553450059E-2</v>
      </c>
      <c r="AU99" s="7">
        <f t="shared" si="89"/>
        <v>28.47</v>
      </c>
      <c r="AV99" s="1">
        <f t="shared" si="90"/>
        <v>0.26</v>
      </c>
      <c r="AW99" s="1">
        <f t="shared" si="95"/>
        <v>5.9166666666666666E-2</v>
      </c>
      <c r="AX99" s="1">
        <f t="shared" si="91"/>
        <v>33.513107960208551</v>
      </c>
      <c r="AZ99" s="1">
        <f t="shared" si="96"/>
        <v>2.5000000000000001E-3</v>
      </c>
      <c r="BA99" s="1">
        <f t="shared" si="92"/>
        <v>1.4160468152200796</v>
      </c>
    </row>
    <row r="100" spans="3:54" x14ac:dyDescent="0.15">
      <c r="C100" s="6">
        <v>10</v>
      </c>
      <c r="D100" s="8">
        <v>13.594906416161299</v>
      </c>
      <c r="E100" s="9">
        <f t="shared" si="93"/>
        <v>21.832341922000001</v>
      </c>
      <c r="F100" s="6" t="s">
        <v>110</v>
      </c>
      <c r="G100" s="1">
        <v>11</v>
      </c>
      <c r="H100" s="7">
        <f t="shared" si="76"/>
        <v>13.594906416161299</v>
      </c>
      <c r="I100" s="7">
        <f t="shared" si="77"/>
        <v>286.74490641616126</v>
      </c>
      <c r="J100" s="7">
        <f t="shared" si="78"/>
        <v>9.4444976136992306E-2</v>
      </c>
      <c r="K100" s="7">
        <f t="shared" si="79"/>
        <v>28.47</v>
      </c>
      <c r="L100" s="7">
        <f t="shared" si="80"/>
        <v>0.28470000000000001</v>
      </c>
      <c r="M100" s="1" t="s">
        <v>112</v>
      </c>
      <c r="N100" s="7">
        <f>(O99-P99)*$C$22/100</f>
        <v>0.49761419726142087</v>
      </c>
      <c r="O100" s="7">
        <f t="shared" si="94"/>
        <v>0.31089022090849594</v>
      </c>
      <c r="P100" s="7">
        <f t="shared" si="81"/>
        <v>2.9362019494927165E-2</v>
      </c>
      <c r="Q100" s="12">
        <f t="shared" si="82"/>
        <v>7.6341250686810629E-3</v>
      </c>
      <c r="R100" s="7">
        <f t="shared" si="83"/>
        <v>7.4022000000000004E-2</v>
      </c>
      <c r="S100" s="13">
        <f t="shared" si="84"/>
        <v>0.10313319106050987</v>
      </c>
      <c r="T100" s="2">
        <v>0.01</v>
      </c>
      <c r="U100" s="14">
        <f t="shared" si="85"/>
        <v>1.0313319106050988E-3</v>
      </c>
      <c r="V100" s="13"/>
      <c r="W100" s="2"/>
      <c r="X100" s="2"/>
      <c r="Y100" s="2"/>
      <c r="Z100" s="2"/>
      <c r="AA100" s="2"/>
      <c r="AB100" s="2"/>
      <c r="AC100" s="2"/>
      <c r="AD100" s="2"/>
      <c r="AE100" s="13">
        <v>1E-3</v>
      </c>
      <c r="AF100" s="2">
        <v>0.49</v>
      </c>
      <c r="AG100" s="14">
        <f t="shared" si="86"/>
        <v>4.8999999999999998E-4</v>
      </c>
      <c r="AH100" s="17"/>
      <c r="AI100" s="2"/>
      <c r="AJ100" s="14"/>
      <c r="AK100" s="13"/>
      <c r="AL100" s="2"/>
      <c r="AM100" s="2"/>
      <c r="AN100" s="13"/>
      <c r="AO100" s="2"/>
      <c r="AP100" s="14"/>
      <c r="AQ100" s="2">
        <v>0.01</v>
      </c>
      <c r="AR100" s="2">
        <v>0.5</v>
      </c>
      <c r="AS100" s="2">
        <f t="shared" si="87"/>
        <v>5.0000000000000001E-3</v>
      </c>
      <c r="AT100" s="1">
        <f t="shared" si="88"/>
        <v>6.5213319106050991E-3</v>
      </c>
      <c r="AU100" s="7">
        <f t="shared" si="89"/>
        <v>28.47</v>
      </c>
      <c r="AV100" s="1">
        <f t="shared" si="90"/>
        <v>0.26</v>
      </c>
      <c r="AW100" s="1">
        <f t="shared" si="95"/>
        <v>5.9166666666666666E-2</v>
      </c>
      <c r="AX100" s="1">
        <f t="shared" si="91"/>
        <v>19.135905833142985</v>
      </c>
      <c r="AZ100" s="1">
        <f t="shared" si="96"/>
        <v>2.5000000000000001E-3</v>
      </c>
      <c r="BA100" s="1">
        <f t="shared" si="92"/>
        <v>0.80855940140040783</v>
      </c>
    </row>
    <row r="101" spans="3:54" x14ac:dyDescent="0.15">
      <c r="C101" s="6">
        <v>11</v>
      </c>
      <c r="D101" s="8">
        <v>4.3972115688333302</v>
      </c>
      <c r="E101" s="9">
        <f t="shared" si="93"/>
        <v>13.594906416161299</v>
      </c>
      <c r="F101" s="6" t="s">
        <v>112</v>
      </c>
      <c r="G101" s="1">
        <v>12</v>
      </c>
      <c r="H101" s="7">
        <f t="shared" si="76"/>
        <v>4.3972115688333302</v>
      </c>
      <c r="I101" s="7">
        <f t="shared" si="77"/>
        <v>277.54721156883329</v>
      </c>
      <c r="J101" s="7">
        <f t="shared" si="78"/>
        <v>3.0653084878390472E-2</v>
      </c>
      <c r="K101" s="7">
        <f t="shared" si="79"/>
        <v>28.47</v>
      </c>
      <c r="L101" s="7">
        <f t="shared" si="80"/>
        <v>0.28470000000000001</v>
      </c>
      <c r="M101" s="1" t="s">
        <v>110</v>
      </c>
      <c r="O101" s="7">
        <f t="shared" si="94"/>
        <v>0.56622820141356889</v>
      </c>
      <c r="P101" s="7">
        <f t="shared" si="81"/>
        <v>1.7356641118468501E-2</v>
      </c>
      <c r="Q101" s="12">
        <f t="shared" si="82"/>
        <v>4.5127266908018106E-3</v>
      </c>
      <c r="R101" s="7">
        <f t="shared" si="83"/>
        <v>7.4022000000000004E-2</v>
      </c>
      <c r="S101" s="13">
        <f t="shared" si="84"/>
        <v>6.0964668487771344E-2</v>
      </c>
      <c r="T101" s="2">
        <v>0.01</v>
      </c>
      <c r="U101" s="14">
        <f t="shared" si="85"/>
        <v>6.096466848777135E-4</v>
      </c>
      <c r="V101" s="13"/>
      <c r="W101" s="2"/>
      <c r="X101" s="2"/>
      <c r="Y101" s="2"/>
      <c r="Z101" s="2"/>
      <c r="AA101" s="2"/>
      <c r="AB101" s="2"/>
      <c r="AC101" s="2"/>
      <c r="AD101" s="2"/>
      <c r="AE101" s="13">
        <v>1E-3</v>
      </c>
      <c r="AF101" s="2">
        <v>0.49</v>
      </c>
      <c r="AG101" s="14">
        <f t="shared" si="86"/>
        <v>4.8999999999999998E-4</v>
      </c>
      <c r="AH101" s="17"/>
      <c r="AI101" s="2"/>
      <c r="AJ101" s="14"/>
      <c r="AK101" s="13"/>
      <c r="AL101" s="2"/>
      <c r="AM101" s="2"/>
      <c r="AN101" s="13"/>
      <c r="AO101" s="2"/>
      <c r="AP101" s="14"/>
      <c r="AQ101" s="2">
        <v>0.01</v>
      </c>
      <c r="AR101" s="2">
        <v>0.5</v>
      </c>
      <c r="AS101" s="2">
        <f t="shared" si="87"/>
        <v>5.0000000000000001E-3</v>
      </c>
      <c r="AT101" s="1">
        <f t="shared" si="88"/>
        <v>6.0996466848777138E-3</v>
      </c>
      <c r="AU101" s="7">
        <f t="shared" si="89"/>
        <v>28.47</v>
      </c>
      <c r="AV101" s="1">
        <f t="shared" si="90"/>
        <v>0.26</v>
      </c>
      <c r="AW101" s="1">
        <f t="shared" si="95"/>
        <v>5.9166666666666666E-2</v>
      </c>
      <c r="AX101" s="1">
        <f t="shared" si="91"/>
        <v>17.89853149284535</v>
      </c>
      <c r="AY101" s="1">
        <f>SUM(AX90:AX101)</f>
        <v>399.9057912462344</v>
      </c>
      <c r="AZ101" s="1">
        <f t="shared" si="96"/>
        <v>2.5000000000000001E-3</v>
      </c>
      <c r="BA101" s="1">
        <f t="shared" si="92"/>
        <v>0.75627597857093043</v>
      </c>
      <c r="BB101" s="1">
        <f>SUM(BA90:BA101)</f>
        <v>16.897427799136665</v>
      </c>
    </row>
    <row r="102" spans="3:54" x14ac:dyDescent="0.15">
      <c r="C102" s="6">
        <v>12</v>
      </c>
      <c r="D102" s="8">
        <v>-0.74653549570967703</v>
      </c>
      <c r="E102" s="9">
        <f t="shared" si="93"/>
        <v>4.3972115688333302</v>
      </c>
      <c r="F102" s="6" t="s">
        <v>110</v>
      </c>
    </row>
  </sheetData>
  <mergeCells count="52">
    <mergeCell ref="G2:G4"/>
    <mergeCell ref="G5:G6"/>
    <mergeCell ref="G14:G15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102"/>
  <sheetViews>
    <sheetView workbookViewId="0">
      <selection activeCell="E2" sqref="E2:E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 customWidth="1"/>
    <col min="29" max="29" width="8.875" style="1"/>
    <col min="30" max="30" width="10.25" style="1" customWidth="1"/>
    <col min="31" max="31" width="8.875" style="1"/>
    <col min="32" max="32" width="23.125" style="1" customWidth="1"/>
    <col min="33" max="33" width="15.62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48" width="15.625" style="1"/>
    <col min="49" max="49" width="11.5" style="1"/>
    <col min="50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0</v>
      </c>
      <c r="D1" s="2" t="s">
        <v>1</v>
      </c>
      <c r="E1" s="2" t="s">
        <v>2</v>
      </c>
      <c r="F1" s="2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</row>
    <row r="2" spans="1:41" x14ac:dyDescent="0.15">
      <c r="A2" s="28" t="s">
        <v>41</v>
      </c>
      <c r="B2" s="3" t="s">
        <v>42</v>
      </c>
      <c r="C2" s="2"/>
      <c r="D2" s="2"/>
      <c r="E2" s="35">
        <v>672.67000000000007</v>
      </c>
      <c r="F2" s="2">
        <v>1108.8699999999999</v>
      </c>
      <c r="G2" s="28">
        <f>(F2+F3+F4)/3</f>
        <v>1399.4708333333335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</row>
    <row r="3" spans="1:41" x14ac:dyDescent="0.15">
      <c r="A3" s="28"/>
      <c r="B3" s="3" t="s">
        <v>43</v>
      </c>
      <c r="C3" s="2"/>
      <c r="D3" s="2"/>
      <c r="E3" s="36"/>
      <c r="F3" s="2">
        <v>1433.9024999999999</v>
      </c>
      <c r="G3" s="28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</row>
    <row r="4" spans="1:41" x14ac:dyDescent="0.15">
      <c r="A4" s="28"/>
      <c r="B4" s="3" t="s">
        <v>44</v>
      </c>
      <c r="C4" s="2"/>
      <c r="D4" s="2"/>
      <c r="E4" s="37"/>
      <c r="F4" s="2">
        <v>1655.64</v>
      </c>
      <c r="G4" s="28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</row>
    <row r="5" spans="1:41" x14ac:dyDescent="0.15">
      <c r="A5" s="28" t="s">
        <v>45</v>
      </c>
      <c r="B5" s="3" t="s">
        <v>46</v>
      </c>
      <c r="C5" s="2"/>
      <c r="D5" s="2"/>
      <c r="E5" s="35">
        <v>2793.2927671232901</v>
      </c>
      <c r="F5" s="2">
        <v>91.103999999999999</v>
      </c>
      <c r="G5" s="28">
        <f>(F5+F6)/2</f>
        <v>92.509250000000009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</row>
    <row r="6" spans="1:41" x14ac:dyDescent="0.15">
      <c r="A6" s="28"/>
      <c r="B6" s="3" t="s">
        <v>47</v>
      </c>
      <c r="C6" s="2"/>
      <c r="D6" s="2"/>
      <c r="E6" s="37"/>
      <c r="F6" s="2">
        <v>93.914500000000004</v>
      </c>
      <c r="G6" s="28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</row>
    <row r="7" spans="1:41" x14ac:dyDescent="0.15">
      <c r="A7" s="28" t="s">
        <v>48</v>
      </c>
      <c r="B7" s="29"/>
      <c r="C7" s="2"/>
      <c r="D7" s="2"/>
      <c r="E7" s="4">
        <v>4740.7938939147798</v>
      </c>
      <c r="F7" s="2">
        <v>122.786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</row>
    <row r="8" spans="1:41" x14ac:dyDescent="0.15">
      <c r="A8" s="28" t="s">
        <v>49</v>
      </c>
      <c r="B8" s="29"/>
      <c r="C8" s="2"/>
      <c r="D8" s="2"/>
      <c r="E8" s="4">
        <v>5.7438000000000002</v>
      </c>
      <c r="F8" s="2">
        <v>625.46400000000006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</row>
    <row r="9" spans="1:41" x14ac:dyDescent="0.15">
      <c r="A9" s="28" t="s">
        <v>50</v>
      </c>
      <c r="B9" s="29"/>
      <c r="C9" s="2"/>
      <c r="D9" s="2"/>
      <c r="E9" s="4">
        <v>18.343218754160901</v>
      </c>
      <c r="F9" s="2">
        <v>341.64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</row>
    <row r="10" spans="1:41" x14ac:dyDescent="0.15">
      <c r="A10" s="28" t="s">
        <v>51</v>
      </c>
      <c r="B10" s="29"/>
      <c r="C10" s="2"/>
      <c r="D10" s="2"/>
      <c r="E10" s="4">
        <v>5.6173968060023096</v>
      </c>
      <c r="F10" s="2">
        <v>341.64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</row>
    <row r="11" spans="1:41" x14ac:dyDescent="0.15">
      <c r="A11" s="28" t="s">
        <v>52</v>
      </c>
      <c r="B11" s="29"/>
      <c r="C11" s="2"/>
      <c r="D11" s="2"/>
      <c r="E11" s="2">
        <v>0.03</v>
      </c>
      <c r="F11" s="2">
        <v>910.85749999999996</v>
      </c>
    </row>
    <row r="14" spans="1:41" x14ac:dyDescent="0.15">
      <c r="A14" s="1" t="s">
        <v>55</v>
      </c>
      <c r="B14" s="1" t="s">
        <v>56</v>
      </c>
      <c r="C14" s="1">
        <v>308.16000000000003</v>
      </c>
      <c r="G14" s="38" t="s">
        <v>57</v>
      </c>
      <c r="H14" s="5" t="s">
        <v>58</v>
      </c>
      <c r="I14" s="5">
        <f>AV38+AV53+AG69+AY85+AY101+BB101</f>
        <v>136351706.92269057</v>
      </c>
      <c r="J14" s="5" t="s">
        <v>35</v>
      </c>
      <c r="K14" s="5">
        <f>I14/(10000*1000)</f>
        <v>13.635170692269057</v>
      </c>
      <c r="L14" s="5" t="s">
        <v>59</v>
      </c>
    </row>
    <row r="15" spans="1:41" x14ac:dyDescent="0.15">
      <c r="A15" s="1" t="s">
        <v>60</v>
      </c>
      <c r="B15" s="1" t="s">
        <v>56</v>
      </c>
      <c r="G15" s="38"/>
      <c r="H15" s="5" t="s">
        <v>61</v>
      </c>
      <c r="I15" s="5">
        <v>95407594.385261998</v>
      </c>
      <c r="J15" s="5" t="s">
        <v>35</v>
      </c>
      <c r="K15" s="5">
        <f>I15/(10000*1000)</f>
        <v>9.5407594385261998</v>
      </c>
      <c r="L15" s="5" t="s">
        <v>59</v>
      </c>
    </row>
    <row r="16" spans="1:41" x14ac:dyDescent="0.15">
      <c r="A16" s="1" t="s">
        <v>62</v>
      </c>
      <c r="B16" s="1" t="s">
        <v>63</v>
      </c>
      <c r="C16" s="1">
        <v>19347</v>
      </c>
      <c r="K16" s="1">
        <v>13.650786525886602</v>
      </c>
    </row>
    <row r="17" spans="1:47" x14ac:dyDescent="0.15">
      <c r="A17" s="1" t="s">
        <v>64</v>
      </c>
      <c r="B17" s="1" t="s">
        <v>65</v>
      </c>
      <c r="C17" s="1">
        <v>1.9870000000000001</v>
      </c>
      <c r="AF17" s="1" t="s">
        <v>122</v>
      </c>
    </row>
    <row r="18" spans="1:47" x14ac:dyDescent="0.15">
      <c r="A18" s="1" t="s">
        <v>67</v>
      </c>
      <c r="B18" s="1" t="s">
        <v>68</v>
      </c>
      <c r="C18" s="1">
        <v>1</v>
      </c>
    </row>
    <row r="19" spans="1:47" x14ac:dyDescent="0.15">
      <c r="A19" s="1" t="s">
        <v>70</v>
      </c>
      <c r="B19" s="1" t="s">
        <v>68</v>
      </c>
      <c r="C19" s="1">
        <v>3</v>
      </c>
    </row>
    <row r="20" spans="1:47" x14ac:dyDescent="0.15">
      <c r="A20" s="1" t="s">
        <v>73</v>
      </c>
      <c r="B20" s="1" t="s">
        <v>74</v>
      </c>
      <c r="C20" s="1">
        <v>0.13</v>
      </c>
    </row>
    <row r="21" spans="1:47" x14ac:dyDescent="0.15">
      <c r="A21" s="1" t="s">
        <v>75</v>
      </c>
      <c r="B21" s="1" t="s">
        <v>76</v>
      </c>
      <c r="C21" s="1">
        <v>1</v>
      </c>
    </row>
    <row r="22" spans="1:47" x14ac:dyDescent="0.15">
      <c r="A22" s="1" t="s">
        <v>77</v>
      </c>
      <c r="B22" s="1" t="s">
        <v>72</v>
      </c>
      <c r="C22" s="1">
        <v>95</v>
      </c>
    </row>
    <row r="23" spans="1:47" x14ac:dyDescent="0.15">
      <c r="A23" s="1" t="s">
        <v>78</v>
      </c>
      <c r="B23" s="1" t="s">
        <v>79</v>
      </c>
      <c r="C23" s="1">
        <v>0.66200000000000003</v>
      </c>
    </row>
    <row r="25" spans="1:47" x14ac:dyDescent="0.15">
      <c r="S25" s="30" t="s">
        <v>80</v>
      </c>
      <c r="T25" s="30"/>
      <c r="U25" s="30"/>
      <c r="V25" s="30" t="s">
        <v>81</v>
      </c>
      <c r="W25" s="30"/>
      <c r="X25" s="30"/>
      <c r="Y25" s="30" t="s">
        <v>82</v>
      </c>
      <c r="Z25" s="30"/>
      <c r="AA25" s="30"/>
      <c r="AB25" s="30" t="s">
        <v>83</v>
      </c>
      <c r="AC25" s="30"/>
      <c r="AD25" s="30"/>
      <c r="AE25" s="30" t="s">
        <v>84</v>
      </c>
      <c r="AF25" s="30"/>
      <c r="AG25" s="30"/>
      <c r="AH25" s="30" t="s">
        <v>85</v>
      </c>
      <c r="AI25" s="30"/>
      <c r="AJ25" s="30"/>
      <c r="AK25" s="31" t="s">
        <v>86</v>
      </c>
      <c r="AL25" s="32"/>
      <c r="AM25" s="33"/>
      <c r="AN25" s="30" t="s">
        <v>87</v>
      </c>
      <c r="AO25" s="30"/>
      <c r="AP25" s="30"/>
    </row>
    <row r="26" spans="1:47" x14ac:dyDescent="0.15">
      <c r="A26" s="34" t="s">
        <v>41</v>
      </c>
      <c r="B26" s="34"/>
      <c r="C26" s="6" t="s">
        <v>88</v>
      </c>
      <c r="D26" s="6" t="s">
        <v>89</v>
      </c>
      <c r="E26" s="6" t="s">
        <v>90</v>
      </c>
      <c r="F26" s="6" t="s">
        <v>91</v>
      </c>
      <c r="G26" s="1" t="s">
        <v>88</v>
      </c>
      <c r="H26" s="1" t="s">
        <v>90</v>
      </c>
      <c r="I26" s="1" t="s">
        <v>92</v>
      </c>
      <c r="J26" s="1" t="s">
        <v>93</v>
      </c>
      <c r="K26" s="10" t="s">
        <v>94</v>
      </c>
      <c r="L26" s="10" t="s">
        <v>95</v>
      </c>
      <c r="M26" s="1" t="s">
        <v>96</v>
      </c>
      <c r="N26" s="10" t="s">
        <v>97</v>
      </c>
      <c r="O26" s="1" t="s">
        <v>98</v>
      </c>
      <c r="P26" s="1" t="s">
        <v>99</v>
      </c>
      <c r="Q26" s="10" t="s">
        <v>100</v>
      </c>
      <c r="R26" s="10" t="s">
        <v>101</v>
      </c>
      <c r="S26" s="2" t="s">
        <v>102</v>
      </c>
      <c r="T26" s="2" t="s">
        <v>103</v>
      </c>
      <c r="U26" s="2"/>
      <c r="V26" s="2" t="s">
        <v>102</v>
      </c>
      <c r="W26" s="2" t="s">
        <v>103</v>
      </c>
      <c r="X26" s="2"/>
      <c r="Y26" s="2" t="s">
        <v>102</v>
      </c>
      <c r="Z26" s="2" t="s">
        <v>103</v>
      </c>
      <c r="AA26" s="2"/>
      <c r="AB26" s="2" t="s">
        <v>102</v>
      </c>
      <c r="AC26" s="2" t="s">
        <v>103</v>
      </c>
      <c r="AD26" s="2"/>
      <c r="AE26" s="2" t="s">
        <v>102</v>
      </c>
      <c r="AF26" s="2" t="s">
        <v>103</v>
      </c>
      <c r="AG26" s="2"/>
      <c r="AH26" s="2" t="s">
        <v>102</v>
      </c>
      <c r="AI26" s="2" t="s">
        <v>103</v>
      </c>
      <c r="AJ26" s="2"/>
      <c r="AK26" s="2" t="s">
        <v>102</v>
      </c>
      <c r="AL26" s="2" t="s">
        <v>103</v>
      </c>
      <c r="AM26" s="2"/>
      <c r="AN26" s="16" t="s">
        <v>102</v>
      </c>
      <c r="AO26" s="16" t="s">
        <v>103</v>
      </c>
      <c r="AP26" s="16"/>
      <c r="AQ26" s="1" t="s">
        <v>104</v>
      </c>
      <c r="AR26" s="1" t="s">
        <v>105</v>
      </c>
      <c r="AS26" s="1" t="s">
        <v>73</v>
      </c>
      <c r="AT26" s="1" t="s">
        <v>106</v>
      </c>
      <c r="AU26" s="1" t="s">
        <v>107</v>
      </c>
    </row>
    <row r="27" spans="1:47" x14ac:dyDescent="0.15">
      <c r="A27" s="1" t="s">
        <v>108</v>
      </c>
      <c r="B27" s="1">
        <f>G2</f>
        <v>1399.4708333333335</v>
      </c>
      <c r="C27" s="6" t="s">
        <v>109</v>
      </c>
      <c r="D27" s="6">
        <v>-6</v>
      </c>
      <c r="E27" s="6"/>
      <c r="F27" s="6"/>
      <c r="G27" s="1">
        <v>1</v>
      </c>
      <c r="H27" s="7">
        <f t="shared" ref="H27:H38" si="0">E28</f>
        <v>-6</v>
      </c>
      <c r="I27" s="7">
        <f t="shared" ref="I27:I38" si="1">H27+273.15</f>
        <v>267.14999999999998</v>
      </c>
      <c r="J27" s="7">
        <f t="shared" ref="J27:J38" si="2">EXP(($C$16*(I27-$C$14))/($C$17*I27*$C$14))</f>
        <v>7.8255496870770821E-3</v>
      </c>
      <c r="K27" s="7">
        <f t="shared" ref="K27:K38" si="3">$B$27/12</f>
        <v>116.62256944444447</v>
      </c>
      <c r="L27" s="7">
        <f t="shared" ref="L27:L38" si="4">K27*$B$28/100</f>
        <v>1.1662256944444447</v>
      </c>
      <c r="M27" s="1" t="s">
        <v>110</v>
      </c>
      <c r="O27" s="7">
        <f>L27</f>
        <v>1.1662256944444447</v>
      </c>
      <c r="P27" s="7">
        <f t="shared" ref="P27:P38" si="5">O27*J27</f>
        <v>9.1263571182209763E-3</v>
      </c>
      <c r="Q27" s="12">
        <f t="shared" ref="Q27:Q38" si="6">P27*$B$29</f>
        <v>2.1903257083730342E-3</v>
      </c>
      <c r="R27" s="7">
        <f t="shared" ref="R27:R38" si="7">L27*$B$29</f>
        <v>0.27989416666666672</v>
      </c>
      <c r="S27" s="13">
        <f t="shared" ref="S27:S38" si="8">Q27/R27</f>
        <v>7.8255496870770821E-3</v>
      </c>
      <c r="T27" s="2">
        <v>0.01</v>
      </c>
      <c r="U27" s="14">
        <f t="shared" ref="U27:U38" si="9">S27*T27</f>
        <v>7.8255496870770821E-5</v>
      </c>
      <c r="V27" s="13"/>
      <c r="W27" s="2"/>
      <c r="X27" s="14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3"/>
      <c r="AF27" s="2"/>
      <c r="AG27" s="14"/>
      <c r="AH27" s="13"/>
      <c r="AI27" s="2"/>
      <c r="AJ27" s="14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2.1978255496870769E-2</v>
      </c>
      <c r="AR27" s="7">
        <f t="shared" ref="AR27:AR38" si="15">$B$27/12</f>
        <v>116.62256944444447</v>
      </c>
      <c r="AS27" s="1">
        <f t="shared" ref="AS27:AS38" si="16">$B$29</f>
        <v>0.24</v>
      </c>
      <c r="AT27" s="1">
        <f>$E$2/12</f>
        <v>56.055833333333339</v>
      </c>
      <c r="AU27" s="1">
        <f t="shared" ref="AU27:AU38" si="17">AT27*10000*AS27*0.67*AR27*AQ27</f>
        <v>231037.60878695906</v>
      </c>
    </row>
    <row r="28" spans="1:47" x14ac:dyDescent="0.15">
      <c r="A28" s="1" t="s">
        <v>111</v>
      </c>
      <c r="B28" s="1">
        <v>1</v>
      </c>
      <c r="C28" s="6">
        <v>1</v>
      </c>
      <c r="D28" s="8">
        <v>-9.2335352275806493</v>
      </c>
      <c r="E28" s="9">
        <f t="shared" ref="E28:E39" si="18">D27</f>
        <v>-6</v>
      </c>
      <c r="F28" s="6" t="s">
        <v>110</v>
      </c>
      <c r="G28" s="1">
        <v>2</v>
      </c>
      <c r="H28" s="7">
        <f t="shared" si="0"/>
        <v>-9.2335352275806493</v>
      </c>
      <c r="I28" s="7">
        <f t="shared" si="1"/>
        <v>263.91646477241932</v>
      </c>
      <c r="J28" s="7">
        <f t="shared" si="2"/>
        <v>5.0070270326384126E-3</v>
      </c>
      <c r="K28" s="7">
        <f t="shared" si="3"/>
        <v>116.62256944444447</v>
      </c>
      <c r="L28" s="7">
        <f t="shared" si="4"/>
        <v>1.1662256944444447</v>
      </c>
      <c r="M28" s="1" t="s">
        <v>110</v>
      </c>
      <c r="O28" s="7">
        <f t="shared" ref="O28:O38" si="19">L28+O27-P27-N28</f>
        <v>2.3233250317706684</v>
      </c>
      <c r="P28" s="7">
        <f t="shared" si="5"/>
        <v>1.1632951239681236E-2</v>
      </c>
      <c r="Q28" s="12">
        <f t="shared" si="6"/>
        <v>2.7919082975234964E-3</v>
      </c>
      <c r="R28" s="7">
        <f t="shared" si="7"/>
        <v>0.27989416666666672</v>
      </c>
      <c r="S28" s="13">
        <f t="shared" si="8"/>
        <v>9.974871326448375E-3</v>
      </c>
      <c r="T28" s="2">
        <v>0.01</v>
      </c>
      <c r="U28" s="14">
        <f t="shared" si="9"/>
        <v>9.9748713264483752E-5</v>
      </c>
      <c r="V28" s="13"/>
      <c r="W28" s="2"/>
      <c r="X28" s="14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3"/>
      <c r="AF28" s="2"/>
      <c r="AG28" s="14"/>
      <c r="AH28" s="13"/>
      <c r="AI28" s="2"/>
      <c r="AJ28" s="14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2.1999748713264482E-2</v>
      </c>
      <c r="AR28" s="7">
        <f t="shared" si="15"/>
        <v>116.62256944444447</v>
      </c>
      <c r="AS28" s="1">
        <f t="shared" si="16"/>
        <v>0.24</v>
      </c>
      <c r="AT28" s="1">
        <f t="shared" ref="AT28:AT38" si="20">$E$2/12</f>
        <v>56.055833333333339</v>
      </c>
      <c r="AU28" s="1">
        <f t="shared" si="17"/>
        <v>231263.54761642852</v>
      </c>
    </row>
    <row r="29" spans="1:47" x14ac:dyDescent="0.15">
      <c r="A29" s="1" t="s">
        <v>73</v>
      </c>
      <c r="B29" s="1">
        <v>0.24</v>
      </c>
      <c r="C29" s="6">
        <v>2</v>
      </c>
      <c r="D29" s="8">
        <v>-3.34034752872414</v>
      </c>
      <c r="E29" s="9">
        <f t="shared" si="18"/>
        <v>-9.2335352275806493</v>
      </c>
      <c r="F29" s="6" t="s">
        <v>110</v>
      </c>
      <c r="G29" s="1">
        <v>3</v>
      </c>
      <c r="H29" s="7">
        <f t="shared" si="0"/>
        <v>-3.34034752872414</v>
      </c>
      <c r="I29" s="7">
        <f t="shared" si="1"/>
        <v>269.80965247127585</v>
      </c>
      <c r="J29" s="7">
        <f t="shared" si="2"/>
        <v>1.1208470722695386E-2</v>
      </c>
      <c r="K29" s="7">
        <f t="shared" si="3"/>
        <v>116.62256944444447</v>
      </c>
      <c r="L29" s="7">
        <f t="shared" si="4"/>
        <v>1.1662256944444447</v>
      </c>
      <c r="M29" s="1" t="s">
        <v>110</v>
      </c>
      <c r="O29" s="7">
        <f t="shared" si="19"/>
        <v>3.477917774975432</v>
      </c>
      <c r="P29" s="7">
        <f t="shared" si="5"/>
        <v>3.898213955675401E-2</v>
      </c>
      <c r="Q29" s="12">
        <f t="shared" si="6"/>
        <v>9.3557134936209617E-3</v>
      </c>
      <c r="R29" s="7">
        <f t="shared" si="7"/>
        <v>0.27989416666666672</v>
      </c>
      <c r="S29" s="13">
        <f t="shared" si="8"/>
        <v>3.3425896670304406E-2</v>
      </c>
      <c r="T29" s="2">
        <v>0.01</v>
      </c>
      <c r="U29" s="14">
        <f t="shared" si="9"/>
        <v>3.3425896670304404E-4</v>
      </c>
      <c r="V29" s="13"/>
      <c r="W29" s="2"/>
      <c r="X29" s="14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3"/>
      <c r="AF29" s="2"/>
      <c r="AG29" s="14"/>
      <c r="AH29" s="13"/>
      <c r="AI29" s="2"/>
      <c r="AJ29" s="14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2.2234258966703044E-2</v>
      </c>
      <c r="AR29" s="7">
        <f t="shared" si="15"/>
        <v>116.62256944444447</v>
      </c>
      <c r="AS29" s="1">
        <f t="shared" si="16"/>
        <v>0.24</v>
      </c>
      <c r="AT29" s="1">
        <f t="shared" si="20"/>
        <v>56.055833333333339</v>
      </c>
      <c r="AU29" s="1">
        <f t="shared" si="17"/>
        <v>233728.74273613142</v>
      </c>
    </row>
    <row r="30" spans="1:47" x14ac:dyDescent="0.15">
      <c r="C30" s="6">
        <v>3</v>
      </c>
      <c r="D30" s="8">
        <v>5.5683813785483904</v>
      </c>
      <c r="E30" s="9">
        <f t="shared" si="18"/>
        <v>-3.34034752872414</v>
      </c>
      <c r="F30" s="6" t="s">
        <v>110</v>
      </c>
      <c r="G30" s="1">
        <v>4</v>
      </c>
      <c r="H30" s="7">
        <f t="shared" si="0"/>
        <v>5.5683813785483904</v>
      </c>
      <c r="I30" s="7">
        <f t="shared" si="1"/>
        <v>278.71838137854837</v>
      </c>
      <c r="J30" s="7">
        <f t="shared" si="2"/>
        <v>3.5521758094730016E-2</v>
      </c>
      <c r="K30" s="7">
        <f t="shared" si="3"/>
        <v>116.62256944444447</v>
      </c>
      <c r="L30" s="7">
        <f t="shared" si="4"/>
        <v>1.1662256944444447</v>
      </c>
      <c r="M30" s="1" t="s">
        <v>110</v>
      </c>
      <c r="O30" s="7">
        <f t="shared" si="19"/>
        <v>4.6051613298631224</v>
      </c>
      <c r="P30" s="7">
        <f t="shared" si="5"/>
        <v>0.16358342674660301</v>
      </c>
      <c r="Q30" s="12">
        <f t="shared" si="6"/>
        <v>3.926002241918472E-2</v>
      </c>
      <c r="R30" s="7">
        <f t="shared" si="7"/>
        <v>0.27989416666666672</v>
      </c>
      <c r="S30" s="13">
        <f t="shared" si="8"/>
        <v>0.14026738351407125</v>
      </c>
      <c r="T30" s="2">
        <v>0.01</v>
      </c>
      <c r="U30" s="14">
        <f t="shared" si="9"/>
        <v>1.4026738351407126E-3</v>
      </c>
      <c r="V30" s="13"/>
      <c r="W30" s="2"/>
      <c r="X30" s="14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3"/>
      <c r="AF30" s="2"/>
      <c r="AG30" s="14"/>
      <c r="AH30" s="13"/>
      <c r="AI30" s="2"/>
      <c r="AJ30" s="14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2.3302673835140713E-2</v>
      </c>
      <c r="AR30" s="7">
        <f t="shared" si="15"/>
        <v>116.62256944444447</v>
      </c>
      <c r="AS30" s="1">
        <f t="shared" si="16"/>
        <v>0.24</v>
      </c>
      <c r="AT30" s="1">
        <f t="shared" si="20"/>
        <v>56.055833333333339</v>
      </c>
      <c r="AU30" s="1">
        <f t="shared" si="17"/>
        <v>244960.02614856686</v>
      </c>
    </row>
    <row r="31" spans="1:47" x14ac:dyDescent="0.15">
      <c r="C31" s="6">
        <v>4</v>
      </c>
      <c r="D31" s="8">
        <v>13.231669575633299</v>
      </c>
      <c r="E31" s="9">
        <f t="shared" si="18"/>
        <v>5.5683813785483904</v>
      </c>
      <c r="F31" s="6" t="s">
        <v>110</v>
      </c>
      <c r="G31" s="1">
        <v>5</v>
      </c>
      <c r="H31" s="7">
        <f t="shared" si="0"/>
        <v>13.231669575633299</v>
      </c>
      <c r="I31" s="7">
        <f t="shared" si="1"/>
        <v>286.38166957563328</v>
      </c>
      <c r="J31" s="7">
        <f t="shared" si="2"/>
        <v>9.0463676731294601E-2</v>
      </c>
      <c r="K31" s="7">
        <f t="shared" si="3"/>
        <v>116.62256944444447</v>
      </c>
      <c r="L31" s="7">
        <f t="shared" si="4"/>
        <v>1.1662256944444447</v>
      </c>
      <c r="M31" s="1" t="s">
        <v>112</v>
      </c>
      <c r="N31" s="7">
        <f>(O30-P30)*C22/100</f>
        <v>4.2194990079606933</v>
      </c>
      <c r="O31" s="7">
        <f t="shared" si="19"/>
        <v>1.3883045896002706</v>
      </c>
      <c r="P31" s="7">
        <f t="shared" si="5"/>
        <v>0.1255911375981715</v>
      </c>
      <c r="Q31" s="12">
        <f t="shared" si="6"/>
        <v>3.014187302356116E-2</v>
      </c>
      <c r="R31" s="7">
        <f t="shared" si="7"/>
        <v>0.27989416666666672</v>
      </c>
      <c r="S31" s="13">
        <f t="shared" si="8"/>
        <v>0.10769025086349121</v>
      </c>
      <c r="T31" s="2">
        <v>0.01</v>
      </c>
      <c r="U31" s="14">
        <f t="shared" si="9"/>
        <v>1.0769025086349122E-3</v>
      </c>
      <c r="V31" s="13"/>
      <c r="W31" s="2"/>
      <c r="X31" s="14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3"/>
      <c r="AF31" s="2"/>
      <c r="AG31" s="14"/>
      <c r="AH31" s="13"/>
      <c r="AI31" s="2"/>
      <c r="AJ31" s="14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3.052690250863491E-2</v>
      </c>
      <c r="AR31" s="7">
        <f t="shared" si="15"/>
        <v>116.62256944444447</v>
      </c>
      <c r="AS31" s="1">
        <f t="shared" si="16"/>
        <v>0.24</v>
      </c>
      <c r="AT31" s="1">
        <f t="shared" si="20"/>
        <v>56.055833333333339</v>
      </c>
      <c r="AU31" s="1">
        <f t="shared" si="17"/>
        <v>320901.83683012548</v>
      </c>
    </row>
    <row r="32" spans="1:47" x14ac:dyDescent="0.15">
      <c r="C32" s="6">
        <v>5</v>
      </c>
      <c r="D32" s="8">
        <v>17.651019728709699</v>
      </c>
      <c r="E32" s="9">
        <f t="shared" si="18"/>
        <v>13.231669575633299</v>
      </c>
      <c r="F32" s="6" t="s">
        <v>112</v>
      </c>
      <c r="G32" s="1">
        <v>6</v>
      </c>
      <c r="H32" s="7">
        <f t="shared" si="0"/>
        <v>17.651019728709699</v>
      </c>
      <c r="I32" s="7">
        <f t="shared" si="1"/>
        <v>290.80101972870966</v>
      </c>
      <c r="J32" s="7">
        <f t="shared" si="2"/>
        <v>0.15166011820377523</v>
      </c>
      <c r="K32" s="7">
        <f t="shared" si="3"/>
        <v>116.62256944444447</v>
      </c>
      <c r="L32" s="7">
        <f t="shared" si="4"/>
        <v>1.1662256944444447</v>
      </c>
      <c r="M32" s="1" t="s">
        <v>110</v>
      </c>
      <c r="O32" s="7">
        <f t="shared" si="19"/>
        <v>2.428939146446544</v>
      </c>
      <c r="P32" s="7">
        <f t="shared" si="5"/>
        <v>0.3683731980598598</v>
      </c>
      <c r="Q32" s="12">
        <f t="shared" si="6"/>
        <v>8.8409567534366351E-2</v>
      </c>
      <c r="R32" s="7">
        <f t="shared" si="7"/>
        <v>0.27989416666666672</v>
      </c>
      <c r="S32" s="13">
        <f t="shared" si="8"/>
        <v>0.31586784600500667</v>
      </c>
      <c r="T32" s="2">
        <v>0.01</v>
      </c>
      <c r="U32" s="14">
        <f t="shared" si="9"/>
        <v>3.1586784600500669E-3</v>
      </c>
      <c r="V32" s="13"/>
      <c r="W32" s="2"/>
      <c r="X32" s="14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3"/>
      <c r="AF32" s="2"/>
      <c r="AG32" s="14"/>
      <c r="AH32" s="13"/>
      <c r="AI32" s="2"/>
      <c r="AJ32" s="14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3.2608678460050063E-2</v>
      </c>
      <c r="AR32" s="7">
        <f t="shared" si="15"/>
        <v>116.62256944444447</v>
      </c>
      <c r="AS32" s="1">
        <f t="shared" si="16"/>
        <v>0.24</v>
      </c>
      <c r="AT32" s="1">
        <f t="shared" si="20"/>
        <v>56.055833333333339</v>
      </c>
      <c r="AU32" s="1">
        <f t="shared" si="17"/>
        <v>342785.67278396781</v>
      </c>
    </row>
    <row r="33" spans="1:48" x14ac:dyDescent="0.15">
      <c r="C33" s="6">
        <v>6</v>
      </c>
      <c r="D33" s="8">
        <v>21.983503056666699</v>
      </c>
      <c r="E33" s="9">
        <f t="shared" si="18"/>
        <v>17.651019728709699</v>
      </c>
      <c r="F33" s="6" t="s">
        <v>110</v>
      </c>
      <c r="G33" s="1">
        <v>7</v>
      </c>
      <c r="H33" s="7">
        <f t="shared" si="0"/>
        <v>21.983503056666699</v>
      </c>
      <c r="I33" s="7">
        <f t="shared" si="1"/>
        <v>295.13350305666665</v>
      </c>
      <c r="J33" s="7">
        <f t="shared" si="2"/>
        <v>0.24793301147147678</v>
      </c>
      <c r="K33" s="7">
        <f t="shared" si="3"/>
        <v>116.62256944444447</v>
      </c>
      <c r="L33" s="7">
        <f t="shared" si="4"/>
        <v>1.1662256944444447</v>
      </c>
      <c r="M33" s="1" t="s">
        <v>110</v>
      </c>
      <c r="O33" s="7">
        <f t="shared" si="19"/>
        <v>3.2267916428311287</v>
      </c>
      <c r="P33" s="7">
        <f t="shared" si="5"/>
        <v>0.80002816939811561</v>
      </c>
      <c r="Q33" s="12">
        <f t="shared" si="6"/>
        <v>0.19200676065554773</v>
      </c>
      <c r="R33" s="7">
        <f t="shared" si="7"/>
        <v>0.27989416666666672</v>
      </c>
      <c r="S33" s="13">
        <f t="shared" si="8"/>
        <v>0.68599772171820073</v>
      </c>
      <c r="T33" s="2">
        <v>0.01</v>
      </c>
      <c r="U33" s="14">
        <f t="shared" si="9"/>
        <v>6.8599772171820074E-3</v>
      </c>
      <c r="V33" s="13"/>
      <c r="W33" s="2"/>
      <c r="X33" s="14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3"/>
      <c r="AF33" s="2"/>
      <c r="AG33" s="14"/>
      <c r="AH33" s="13"/>
      <c r="AI33" s="2"/>
      <c r="AJ33" s="14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3.6309977217182002E-2</v>
      </c>
      <c r="AR33" s="7">
        <f t="shared" si="15"/>
        <v>116.62256944444447</v>
      </c>
      <c r="AS33" s="1">
        <f t="shared" si="16"/>
        <v>0.24</v>
      </c>
      <c r="AT33" s="1">
        <f t="shared" si="20"/>
        <v>56.055833333333339</v>
      </c>
      <c r="AU33" s="1">
        <f t="shared" si="17"/>
        <v>381694.09362636175</v>
      </c>
    </row>
    <row r="34" spans="1:48" x14ac:dyDescent="0.15">
      <c r="C34" s="6">
        <v>7</v>
      </c>
      <c r="D34" s="8">
        <v>24.030565769677398</v>
      </c>
      <c r="E34" s="9">
        <f t="shared" si="18"/>
        <v>21.983503056666699</v>
      </c>
      <c r="F34" s="6" t="s">
        <v>110</v>
      </c>
      <c r="G34" s="1">
        <v>8</v>
      </c>
      <c r="H34" s="7">
        <f t="shared" si="0"/>
        <v>24.030565769677398</v>
      </c>
      <c r="I34" s="7">
        <f t="shared" si="1"/>
        <v>297.1805657696774</v>
      </c>
      <c r="J34" s="7">
        <f t="shared" si="2"/>
        <v>0.31119220424455318</v>
      </c>
      <c r="K34" s="7">
        <f t="shared" si="3"/>
        <v>116.62256944444447</v>
      </c>
      <c r="L34" s="7">
        <f t="shared" si="4"/>
        <v>1.1662256944444447</v>
      </c>
      <c r="M34" s="1" t="s">
        <v>110</v>
      </c>
      <c r="O34" s="7">
        <f t="shared" si="19"/>
        <v>3.5929891678774575</v>
      </c>
      <c r="P34" s="7">
        <f t="shared" si="5"/>
        <v>1.118110218978589</v>
      </c>
      <c r="Q34" s="12">
        <f t="shared" si="6"/>
        <v>0.26834645255486134</v>
      </c>
      <c r="R34" s="7">
        <f t="shared" si="7"/>
        <v>0.27989416666666672</v>
      </c>
      <c r="S34" s="13">
        <f t="shared" si="8"/>
        <v>0.95874256956002279</v>
      </c>
      <c r="T34" s="2">
        <v>0.01</v>
      </c>
      <c r="U34" s="14">
        <f t="shared" si="9"/>
        <v>9.5874256956002286E-3</v>
      </c>
      <c r="V34" s="13"/>
      <c r="W34" s="2"/>
      <c r="X34" s="14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3"/>
      <c r="AF34" s="2"/>
      <c r="AG34" s="14"/>
      <c r="AH34" s="13"/>
      <c r="AI34" s="2"/>
      <c r="AJ34" s="14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3.9037425695600224E-2</v>
      </c>
      <c r="AR34" s="7">
        <f t="shared" si="15"/>
        <v>116.62256944444447</v>
      </c>
      <c r="AS34" s="1">
        <f t="shared" si="16"/>
        <v>0.24</v>
      </c>
      <c r="AT34" s="1">
        <f t="shared" si="20"/>
        <v>56.055833333333339</v>
      </c>
      <c r="AU34" s="1">
        <f t="shared" si="17"/>
        <v>410365.30343339557</v>
      </c>
    </row>
    <row r="35" spans="1:48" x14ac:dyDescent="0.15">
      <c r="C35" s="6">
        <v>8</v>
      </c>
      <c r="D35" s="8">
        <v>23.376325765483902</v>
      </c>
      <c r="E35" s="9">
        <f t="shared" si="18"/>
        <v>24.030565769677398</v>
      </c>
      <c r="F35" s="6" t="s">
        <v>110</v>
      </c>
      <c r="G35" s="1">
        <v>9</v>
      </c>
      <c r="H35" s="7">
        <f t="shared" si="0"/>
        <v>23.376325765483902</v>
      </c>
      <c r="I35" s="7">
        <f t="shared" si="1"/>
        <v>296.52632576548388</v>
      </c>
      <c r="J35" s="7">
        <f t="shared" si="2"/>
        <v>0.28949043122612828</v>
      </c>
      <c r="K35" s="7">
        <f t="shared" si="3"/>
        <v>116.62256944444447</v>
      </c>
      <c r="L35" s="7">
        <f t="shared" si="4"/>
        <v>1.1662256944444447</v>
      </c>
      <c r="M35" s="1" t="s">
        <v>110</v>
      </c>
      <c r="O35" s="7">
        <f t="shared" si="19"/>
        <v>3.6411046433433132</v>
      </c>
      <c r="P35" s="7">
        <f t="shared" si="5"/>
        <v>1.0540649533409137</v>
      </c>
      <c r="Q35" s="12">
        <f t="shared" si="6"/>
        <v>0.25297558880181925</v>
      </c>
      <c r="R35" s="7">
        <f t="shared" si="7"/>
        <v>0.27989416666666672</v>
      </c>
      <c r="S35" s="13">
        <f t="shared" si="8"/>
        <v>0.90382587038012296</v>
      </c>
      <c r="T35" s="2">
        <v>0.01</v>
      </c>
      <c r="U35" s="14">
        <f t="shared" si="9"/>
        <v>9.0382587038012295E-3</v>
      </c>
      <c r="V35" s="13"/>
      <c r="W35" s="2"/>
      <c r="X35" s="14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3"/>
      <c r="AF35" s="2"/>
      <c r="AG35" s="14"/>
      <c r="AH35" s="13"/>
      <c r="AI35" s="2"/>
      <c r="AJ35" s="14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3.8488258703801223E-2</v>
      </c>
      <c r="AR35" s="7">
        <f t="shared" si="15"/>
        <v>116.62256944444447</v>
      </c>
      <c r="AS35" s="1">
        <f t="shared" si="16"/>
        <v>0.24</v>
      </c>
      <c r="AT35" s="1">
        <f t="shared" si="20"/>
        <v>56.055833333333339</v>
      </c>
      <c r="AU35" s="1">
        <f t="shared" si="17"/>
        <v>404592.40536930523</v>
      </c>
    </row>
    <row r="36" spans="1:48" x14ac:dyDescent="0.15">
      <c r="C36" s="6">
        <v>9</v>
      </c>
      <c r="D36" s="8">
        <v>18.146201650999998</v>
      </c>
      <c r="E36" s="9">
        <f t="shared" si="18"/>
        <v>23.376325765483902</v>
      </c>
      <c r="F36" s="6" t="s">
        <v>110</v>
      </c>
      <c r="G36" s="1">
        <v>10</v>
      </c>
      <c r="H36" s="7">
        <f t="shared" si="0"/>
        <v>18.146201650999998</v>
      </c>
      <c r="I36" s="7">
        <f t="shared" si="1"/>
        <v>291.29620165099999</v>
      </c>
      <c r="J36" s="7">
        <f t="shared" si="2"/>
        <v>0.16054270383229896</v>
      </c>
      <c r="K36" s="7">
        <f t="shared" si="3"/>
        <v>116.62256944444447</v>
      </c>
      <c r="L36" s="7">
        <f t="shared" si="4"/>
        <v>1.1662256944444447</v>
      </c>
      <c r="M36" s="1" t="s">
        <v>110</v>
      </c>
      <c r="O36" s="7">
        <f t="shared" si="19"/>
        <v>3.7532653844468444</v>
      </c>
      <c r="P36" s="7">
        <f t="shared" si="5"/>
        <v>0.60255937301926943</v>
      </c>
      <c r="Q36" s="12">
        <f t="shared" si="6"/>
        <v>0.14461424952462465</v>
      </c>
      <c r="R36" s="7">
        <f t="shared" si="7"/>
        <v>0.27989416666666672</v>
      </c>
      <c r="S36" s="13">
        <f t="shared" si="8"/>
        <v>0.51667475334292889</v>
      </c>
      <c r="T36" s="2">
        <v>0.01</v>
      </c>
      <c r="U36" s="14">
        <f t="shared" si="9"/>
        <v>5.1667475334292888E-3</v>
      </c>
      <c r="V36" s="13"/>
      <c r="W36" s="2"/>
      <c r="X36" s="14"/>
      <c r="Y36" s="2">
        <v>0.02</v>
      </c>
      <c r="Z36" s="2">
        <v>0.21</v>
      </c>
      <c r="AA36" s="2">
        <f t="shared" si="10"/>
        <v>4.1999999999999997E-3</v>
      </c>
      <c r="AB36" s="2">
        <v>0.01</v>
      </c>
      <c r="AC36" s="2">
        <v>0.28999999999999998</v>
      </c>
      <c r="AD36" s="2">
        <f t="shared" si="11"/>
        <v>2.8999999999999998E-3</v>
      </c>
      <c r="AE36" s="13"/>
      <c r="AF36" s="2"/>
      <c r="AG36" s="14"/>
      <c r="AH36" s="13"/>
      <c r="AI36" s="2"/>
      <c r="AJ36" s="14"/>
      <c r="AK36" s="2">
        <v>0.1</v>
      </c>
      <c r="AL36" s="2">
        <v>0.11</v>
      </c>
      <c r="AM36" s="2">
        <f t="shared" si="12"/>
        <v>1.1000000000000001E-2</v>
      </c>
      <c r="AN36" s="2">
        <v>0.01</v>
      </c>
      <c r="AO36" s="2">
        <v>0.38</v>
      </c>
      <c r="AP36" s="2">
        <f t="shared" si="13"/>
        <v>3.8E-3</v>
      </c>
      <c r="AQ36" s="1">
        <f t="shared" si="14"/>
        <v>2.7066747533429289E-2</v>
      </c>
      <c r="AR36" s="7">
        <f t="shared" si="15"/>
        <v>116.62256944444447</v>
      </c>
      <c r="AS36" s="1">
        <f t="shared" si="16"/>
        <v>0.24</v>
      </c>
      <c r="AT36" s="1">
        <f t="shared" si="20"/>
        <v>56.055833333333339</v>
      </c>
      <c r="AU36" s="1">
        <f t="shared" si="17"/>
        <v>284528.34341898427</v>
      </c>
    </row>
    <row r="37" spans="1:48" x14ac:dyDescent="0.15">
      <c r="C37" s="6">
        <v>10</v>
      </c>
      <c r="D37" s="8">
        <v>10.323395870774201</v>
      </c>
      <c r="E37" s="9">
        <f t="shared" si="18"/>
        <v>18.146201650999998</v>
      </c>
      <c r="F37" s="6" t="s">
        <v>110</v>
      </c>
      <c r="G37" s="1">
        <v>11</v>
      </c>
      <c r="H37" s="7">
        <f t="shared" si="0"/>
        <v>10.323395870774201</v>
      </c>
      <c r="I37" s="7">
        <f t="shared" si="1"/>
        <v>283.4733958707742</v>
      </c>
      <c r="J37" s="7">
        <f t="shared" si="2"/>
        <v>6.382434628163669E-2</v>
      </c>
      <c r="K37" s="7">
        <f t="shared" si="3"/>
        <v>116.62256944444447</v>
      </c>
      <c r="L37" s="7">
        <f t="shared" si="4"/>
        <v>1.1662256944444447</v>
      </c>
      <c r="M37" s="1" t="s">
        <v>112</v>
      </c>
      <c r="N37" s="7">
        <f>(O36-P36)*C22/100</f>
        <v>2.9931707108561962</v>
      </c>
      <c r="O37" s="7">
        <f t="shared" si="19"/>
        <v>1.3237609950158236</v>
      </c>
      <c r="P37" s="7">
        <f t="shared" si="5"/>
        <v>8.4488180140013858E-2</v>
      </c>
      <c r="Q37" s="12">
        <f t="shared" si="6"/>
        <v>2.0277163233603325E-2</v>
      </c>
      <c r="R37" s="7">
        <f t="shared" si="7"/>
        <v>0.27989416666666672</v>
      </c>
      <c r="S37" s="13">
        <f t="shared" si="8"/>
        <v>7.244582291617363E-2</v>
      </c>
      <c r="T37" s="2">
        <v>0.01</v>
      </c>
      <c r="U37" s="14">
        <f t="shared" si="9"/>
        <v>7.2445822916173633E-4</v>
      </c>
      <c r="V37" s="13"/>
      <c r="W37" s="2"/>
      <c r="X37" s="14"/>
      <c r="Y37" s="2">
        <v>0.02</v>
      </c>
      <c r="Z37" s="2">
        <v>0.21</v>
      </c>
      <c r="AA37" s="2">
        <f t="shared" si="10"/>
        <v>4.1999999999999997E-3</v>
      </c>
      <c r="AB37" s="2">
        <v>0.01</v>
      </c>
      <c r="AC37" s="2">
        <v>0.28999999999999998</v>
      </c>
      <c r="AD37" s="2">
        <f t="shared" si="11"/>
        <v>2.8999999999999998E-3</v>
      </c>
      <c r="AE37" s="13"/>
      <c r="AF37" s="2"/>
      <c r="AG37" s="14"/>
      <c r="AH37" s="13"/>
      <c r="AI37" s="2"/>
      <c r="AJ37" s="14"/>
      <c r="AK37" s="1">
        <v>0.1</v>
      </c>
      <c r="AL37" s="2">
        <v>0.11</v>
      </c>
      <c r="AM37" s="2">
        <f t="shared" si="12"/>
        <v>1.1000000000000001E-2</v>
      </c>
      <c r="AN37" s="2">
        <v>0.01</v>
      </c>
      <c r="AO37" s="2">
        <v>0.38</v>
      </c>
      <c r="AP37" s="2">
        <f t="shared" si="13"/>
        <v>3.8E-3</v>
      </c>
      <c r="AQ37" s="1">
        <f t="shared" si="14"/>
        <v>2.2624458229161735E-2</v>
      </c>
      <c r="AR37" s="7">
        <f t="shared" si="15"/>
        <v>116.62256944444447</v>
      </c>
      <c r="AS37" s="1">
        <f t="shared" si="16"/>
        <v>0.24</v>
      </c>
      <c r="AT37" s="1">
        <f t="shared" si="20"/>
        <v>56.055833333333339</v>
      </c>
      <c r="AU37" s="1">
        <f t="shared" si="17"/>
        <v>237830.55621089635</v>
      </c>
    </row>
    <row r="38" spans="1:48" x14ac:dyDescent="0.15">
      <c r="C38" s="6">
        <v>11</v>
      </c>
      <c r="D38" s="8">
        <v>1.2853391188000001</v>
      </c>
      <c r="E38" s="9">
        <f t="shared" si="18"/>
        <v>10.323395870774201</v>
      </c>
      <c r="F38" s="6" t="s">
        <v>112</v>
      </c>
      <c r="G38" s="1">
        <v>12</v>
      </c>
      <c r="H38" s="7">
        <f t="shared" si="0"/>
        <v>1.2853391188000001</v>
      </c>
      <c r="I38" s="7">
        <f t="shared" si="1"/>
        <v>274.43533911879996</v>
      </c>
      <c r="J38" s="7">
        <f t="shared" si="2"/>
        <v>2.0592709155323997E-2</v>
      </c>
      <c r="K38" s="7">
        <f t="shared" si="3"/>
        <v>116.62256944444447</v>
      </c>
      <c r="L38" s="7">
        <f t="shared" si="4"/>
        <v>1.1662256944444447</v>
      </c>
      <c r="M38" s="1" t="s">
        <v>110</v>
      </c>
      <c r="O38" s="7">
        <f t="shared" si="19"/>
        <v>2.4054985093202546</v>
      </c>
      <c r="P38" s="7">
        <f t="shared" si="5"/>
        <v>4.9535731175997431E-2</v>
      </c>
      <c r="Q38" s="12">
        <f t="shared" si="6"/>
        <v>1.1888575482239382E-2</v>
      </c>
      <c r="R38" s="7">
        <f t="shared" si="7"/>
        <v>0.27989416666666672</v>
      </c>
      <c r="S38" s="13">
        <f t="shared" si="8"/>
        <v>4.2475252785092149E-2</v>
      </c>
      <c r="T38" s="2">
        <v>0.01</v>
      </c>
      <c r="U38" s="14">
        <f t="shared" si="9"/>
        <v>4.2475252785092148E-4</v>
      </c>
      <c r="V38" s="13"/>
      <c r="W38" s="2"/>
      <c r="X38" s="14"/>
      <c r="Y38" s="2">
        <v>0.02</v>
      </c>
      <c r="Z38" s="2">
        <v>0.21</v>
      </c>
      <c r="AA38" s="2">
        <f t="shared" si="10"/>
        <v>4.1999999999999997E-3</v>
      </c>
      <c r="AB38" s="2">
        <v>0.01</v>
      </c>
      <c r="AC38" s="2">
        <v>0.28999999999999998</v>
      </c>
      <c r="AD38" s="2">
        <f t="shared" si="11"/>
        <v>2.8999999999999998E-3</v>
      </c>
      <c r="AE38" s="13"/>
      <c r="AF38" s="2"/>
      <c r="AG38" s="14"/>
      <c r="AH38" s="13"/>
      <c r="AI38" s="2"/>
      <c r="AJ38" s="14"/>
      <c r="AK38" s="2">
        <v>0.1</v>
      </c>
      <c r="AL38" s="2">
        <v>0.11</v>
      </c>
      <c r="AM38" s="2">
        <f t="shared" si="12"/>
        <v>1.1000000000000001E-2</v>
      </c>
      <c r="AN38" s="2">
        <v>0.01</v>
      </c>
      <c r="AO38" s="2">
        <v>0.38</v>
      </c>
      <c r="AP38" s="2">
        <f t="shared" si="13"/>
        <v>3.8E-3</v>
      </c>
      <c r="AQ38" s="1">
        <f t="shared" si="14"/>
        <v>2.2324752527850922E-2</v>
      </c>
      <c r="AR38" s="7">
        <f t="shared" si="15"/>
        <v>116.62256944444447</v>
      </c>
      <c r="AS38" s="1">
        <f t="shared" si="16"/>
        <v>0.24</v>
      </c>
      <c r="AT38" s="1">
        <f t="shared" si="20"/>
        <v>56.055833333333339</v>
      </c>
      <c r="AU38" s="1">
        <f t="shared" si="17"/>
        <v>234680.02005571665</v>
      </c>
      <c r="AV38" s="1">
        <f>SUM(AU27:AU38)</f>
        <v>3558368.1570168389</v>
      </c>
    </row>
    <row r="39" spans="1:48" x14ac:dyDescent="0.15">
      <c r="C39" s="6">
        <v>12</v>
      </c>
      <c r="D39" s="8">
        <v>-3.4417166198709701</v>
      </c>
      <c r="E39" s="9">
        <f t="shared" si="18"/>
        <v>1.2853391188000001</v>
      </c>
      <c r="F39" s="6" t="s">
        <v>110</v>
      </c>
    </row>
    <row r="40" spans="1:48" x14ac:dyDescent="0.15">
      <c r="S40" s="30" t="s">
        <v>80</v>
      </c>
      <c r="T40" s="30"/>
      <c r="U40" s="30"/>
      <c r="V40" s="30" t="s">
        <v>81</v>
      </c>
      <c r="W40" s="30"/>
      <c r="X40" s="30"/>
      <c r="Y40" s="30" t="s">
        <v>82</v>
      </c>
      <c r="Z40" s="30"/>
      <c r="AA40" s="30"/>
      <c r="AB40" s="30" t="s">
        <v>83</v>
      </c>
      <c r="AC40" s="30"/>
      <c r="AD40" s="30"/>
      <c r="AE40" s="30" t="s">
        <v>84</v>
      </c>
      <c r="AF40" s="30"/>
      <c r="AG40" s="30"/>
      <c r="AH40" s="30" t="s">
        <v>85</v>
      </c>
      <c r="AI40" s="30"/>
      <c r="AJ40" s="30"/>
      <c r="AK40" s="31" t="s">
        <v>86</v>
      </c>
      <c r="AL40" s="32"/>
      <c r="AM40" s="33"/>
      <c r="AN40" s="30" t="s">
        <v>87</v>
      </c>
      <c r="AO40" s="30"/>
      <c r="AP40" s="30"/>
    </row>
    <row r="41" spans="1:48" x14ac:dyDescent="0.15">
      <c r="A41" s="34" t="s">
        <v>45</v>
      </c>
      <c r="B41" s="34"/>
      <c r="C41" s="6" t="s">
        <v>88</v>
      </c>
      <c r="D41" s="6" t="s">
        <v>89</v>
      </c>
      <c r="E41" s="6" t="s">
        <v>90</v>
      </c>
      <c r="F41" s="6" t="s">
        <v>91</v>
      </c>
      <c r="G41" s="1" t="s">
        <v>88</v>
      </c>
      <c r="H41" s="1" t="s">
        <v>90</v>
      </c>
      <c r="I41" s="1" t="s">
        <v>92</v>
      </c>
      <c r="J41" s="1" t="s">
        <v>93</v>
      </c>
      <c r="K41" s="10" t="s">
        <v>94</v>
      </c>
      <c r="L41" s="10" t="s">
        <v>95</v>
      </c>
      <c r="M41" s="1" t="s">
        <v>96</v>
      </c>
      <c r="N41" s="10" t="s">
        <v>97</v>
      </c>
      <c r="O41" s="1" t="s">
        <v>98</v>
      </c>
      <c r="P41" s="1" t="s">
        <v>99</v>
      </c>
      <c r="Q41" s="10" t="s">
        <v>100</v>
      </c>
      <c r="R41" s="10" t="s">
        <v>101</v>
      </c>
      <c r="S41" s="2" t="s">
        <v>102</v>
      </c>
      <c r="T41" s="2" t="s">
        <v>103</v>
      </c>
      <c r="U41" s="2"/>
      <c r="V41" s="2" t="s">
        <v>102</v>
      </c>
      <c r="W41" s="2" t="s">
        <v>103</v>
      </c>
      <c r="X41" s="2"/>
      <c r="Y41" s="2" t="s">
        <v>102</v>
      </c>
      <c r="Z41" s="2" t="s">
        <v>103</v>
      </c>
      <c r="AA41" s="2"/>
      <c r="AB41" s="2" t="s">
        <v>102</v>
      </c>
      <c r="AC41" s="2" t="s">
        <v>103</v>
      </c>
      <c r="AD41" s="2"/>
      <c r="AE41" s="2" t="s">
        <v>102</v>
      </c>
      <c r="AF41" s="2" t="s">
        <v>103</v>
      </c>
      <c r="AG41" s="2"/>
      <c r="AH41" s="2" t="s">
        <v>102</v>
      </c>
      <c r="AI41" s="2" t="s">
        <v>103</v>
      </c>
      <c r="AJ41" s="2"/>
      <c r="AK41" s="2" t="s">
        <v>102</v>
      </c>
      <c r="AL41" s="2" t="s">
        <v>103</v>
      </c>
      <c r="AM41" s="2"/>
      <c r="AN41" s="16" t="s">
        <v>102</v>
      </c>
      <c r="AO41" s="16" t="s">
        <v>103</v>
      </c>
      <c r="AP41" s="16"/>
      <c r="AQ41" s="1" t="s">
        <v>104</v>
      </c>
      <c r="AR41" s="1" t="s">
        <v>105</v>
      </c>
      <c r="AS41" s="1" t="s">
        <v>73</v>
      </c>
      <c r="AT41" s="1" t="s">
        <v>106</v>
      </c>
      <c r="AU41" s="1" t="s">
        <v>107</v>
      </c>
    </row>
    <row r="42" spans="1:48" x14ac:dyDescent="0.15">
      <c r="A42" s="1" t="s">
        <v>108</v>
      </c>
      <c r="B42" s="1">
        <f>G5</f>
        <v>92.509250000000009</v>
      </c>
      <c r="C42" s="6" t="s">
        <v>109</v>
      </c>
      <c r="D42" s="6">
        <v>-6</v>
      </c>
      <c r="E42" s="6"/>
      <c r="F42" s="6"/>
      <c r="G42" s="1">
        <v>1</v>
      </c>
      <c r="H42" s="7">
        <f t="shared" ref="H42:H53" si="21">E43</f>
        <v>-6</v>
      </c>
      <c r="I42" s="7">
        <f t="shared" ref="I42:I53" si="22">H42+273.15</f>
        <v>267.14999999999998</v>
      </c>
      <c r="J42" s="7">
        <f t="shared" ref="J42:J53" si="23">EXP(($C$16*(I42-$C$14))/($C$17*I42*$C$14))</f>
        <v>7.8255496870770821E-3</v>
      </c>
      <c r="K42" s="7">
        <f t="shared" ref="K42:K53" si="24">$B$42/12</f>
        <v>7.7091041666666671</v>
      </c>
      <c r="L42" s="7">
        <f t="shared" ref="L42:L53" si="25">K42*$B$43/100</f>
        <v>7.7091041666666665E-2</v>
      </c>
      <c r="M42" s="1" t="s">
        <v>110</v>
      </c>
      <c r="O42" s="7">
        <f>L42</f>
        <v>7.7091041666666665E-2</v>
      </c>
      <c r="P42" s="7">
        <f t="shared" ref="P42:P53" si="26">O42*J42</f>
        <v>6.0327977699102964E-4</v>
      </c>
      <c r="Q42" s="12">
        <f t="shared" ref="Q42:Q53" si="27">P42*$B$44</f>
        <v>1.0859035985838533E-4</v>
      </c>
      <c r="R42" s="7">
        <f t="shared" ref="R42:R53" si="28">L42*$B$44</f>
        <v>1.3876387499999998E-2</v>
      </c>
      <c r="S42" s="13">
        <f t="shared" ref="S42:S53" si="29">Q42/R42</f>
        <v>7.8255496870770838E-3</v>
      </c>
      <c r="T42" s="2">
        <v>0.01</v>
      </c>
      <c r="U42" s="14">
        <f t="shared" ref="U42:U53" si="30">S42*T42</f>
        <v>7.8255496870770834E-5</v>
      </c>
      <c r="V42" s="13"/>
      <c r="W42" s="2"/>
      <c r="X42" s="14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3"/>
      <c r="AF42" s="2"/>
      <c r="AG42" s="14"/>
      <c r="AH42" s="13"/>
      <c r="AI42" s="2"/>
      <c r="AJ42" s="14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1.4878255496870772E-2</v>
      </c>
      <c r="AR42" s="7">
        <f t="shared" ref="AR42:AR53" si="34">$B$42/12</f>
        <v>7.7091041666666671</v>
      </c>
      <c r="AS42" s="1">
        <f t="shared" ref="AS42:AS53" si="35">$B$44</f>
        <v>0.18</v>
      </c>
      <c r="AT42" s="1">
        <f>$E$5/12</f>
        <v>232.77439726027418</v>
      </c>
      <c r="AU42" s="1">
        <f t="shared" ref="AU42:AU53" si="36">AT42*10000*AS42*0.67*AR42*AQ42</f>
        <v>32198.707947043073</v>
      </c>
    </row>
    <row r="43" spans="1:48" x14ac:dyDescent="0.15">
      <c r="A43" s="1" t="s">
        <v>111</v>
      </c>
      <c r="B43" s="1">
        <v>1</v>
      </c>
      <c r="C43" s="6">
        <v>1</v>
      </c>
      <c r="D43" s="8">
        <v>-9.2335352275806493</v>
      </c>
      <c r="E43" s="9">
        <f t="shared" ref="E43:E54" si="37">D42</f>
        <v>-6</v>
      </c>
      <c r="F43" s="6" t="s">
        <v>110</v>
      </c>
      <c r="G43" s="1">
        <v>2</v>
      </c>
      <c r="H43" s="7">
        <f t="shared" si="21"/>
        <v>-9.2335352275806493</v>
      </c>
      <c r="I43" s="7">
        <f t="shared" si="22"/>
        <v>263.91646477241932</v>
      </c>
      <c r="J43" s="7">
        <f t="shared" si="23"/>
        <v>5.0070270326384126E-3</v>
      </c>
      <c r="K43" s="7">
        <f t="shared" si="24"/>
        <v>7.7091041666666671</v>
      </c>
      <c r="L43" s="7">
        <f t="shared" si="25"/>
        <v>7.7091041666666665E-2</v>
      </c>
      <c r="M43" s="1" t="s">
        <v>110</v>
      </c>
      <c r="O43" s="7">
        <f t="shared" ref="O43:O53" si="38">L43+O42-P42-N43</f>
        <v>0.15357880355634229</v>
      </c>
      <c r="P43" s="7">
        <f t="shared" si="26"/>
        <v>7.689732210468702E-4</v>
      </c>
      <c r="Q43" s="12">
        <f t="shared" si="27"/>
        <v>1.3841517978843663E-4</v>
      </c>
      <c r="R43" s="7">
        <f t="shared" si="28"/>
        <v>1.3876387499999998E-2</v>
      </c>
      <c r="S43" s="13">
        <f t="shared" si="29"/>
        <v>9.974871326448375E-3</v>
      </c>
      <c r="T43" s="2">
        <v>0.01</v>
      </c>
      <c r="U43" s="14">
        <f t="shared" si="30"/>
        <v>9.9748713264483752E-5</v>
      </c>
      <c r="V43" s="13"/>
      <c r="W43" s="2"/>
      <c r="X43" s="14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3"/>
      <c r="AF43" s="2"/>
      <c r="AG43" s="14"/>
      <c r="AH43" s="13"/>
      <c r="AI43" s="2"/>
      <c r="AJ43" s="14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1.4899748713264485E-2</v>
      </c>
      <c r="AR43" s="7">
        <f t="shared" si="34"/>
        <v>7.7091041666666671</v>
      </c>
      <c r="AS43" s="1">
        <f t="shared" si="35"/>
        <v>0.18</v>
      </c>
      <c r="AT43" s="1">
        <f t="shared" ref="AT43:AT53" si="39">$E$5/12</f>
        <v>232.77439726027418</v>
      </c>
      <c r="AU43" s="1">
        <f t="shared" si="36"/>
        <v>32245.222392076586</v>
      </c>
    </row>
    <row r="44" spans="1:48" x14ac:dyDescent="0.15">
      <c r="A44" s="1" t="s">
        <v>73</v>
      </c>
      <c r="B44" s="1">
        <v>0.18</v>
      </c>
      <c r="C44" s="6">
        <v>2</v>
      </c>
      <c r="D44" s="8">
        <v>-3.34034752872414</v>
      </c>
      <c r="E44" s="9">
        <f t="shared" si="37"/>
        <v>-9.2335352275806493</v>
      </c>
      <c r="F44" s="6" t="s">
        <v>110</v>
      </c>
      <c r="G44" s="1">
        <v>3</v>
      </c>
      <c r="H44" s="7">
        <f t="shared" si="21"/>
        <v>-3.34034752872414</v>
      </c>
      <c r="I44" s="7">
        <f t="shared" si="22"/>
        <v>269.80965247127585</v>
      </c>
      <c r="J44" s="7">
        <f t="shared" si="23"/>
        <v>1.1208470722695386E-2</v>
      </c>
      <c r="K44" s="7">
        <f t="shared" si="24"/>
        <v>7.7091041666666671</v>
      </c>
      <c r="L44" s="7">
        <f t="shared" si="25"/>
        <v>7.7091041666666665E-2</v>
      </c>
      <c r="M44" s="1" t="s">
        <v>110</v>
      </c>
      <c r="O44" s="7">
        <f t="shared" si="38"/>
        <v>0.22990087200196208</v>
      </c>
      <c r="P44" s="7">
        <f t="shared" si="26"/>
        <v>2.5768371929561313E-3</v>
      </c>
      <c r="Q44" s="12">
        <f t="shared" si="27"/>
        <v>4.6383069473210364E-4</v>
      </c>
      <c r="R44" s="7">
        <f t="shared" si="28"/>
        <v>1.3876387499999998E-2</v>
      </c>
      <c r="S44" s="13">
        <f t="shared" si="29"/>
        <v>3.3425896670304406E-2</v>
      </c>
      <c r="T44" s="2">
        <v>0.01</v>
      </c>
      <c r="U44" s="14">
        <f t="shared" si="30"/>
        <v>3.3425896670304404E-4</v>
      </c>
      <c r="V44" s="13"/>
      <c r="W44" s="2"/>
      <c r="X44" s="14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3"/>
      <c r="AF44" s="2"/>
      <c r="AG44" s="14"/>
      <c r="AH44" s="13"/>
      <c r="AI44" s="2"/>
      <c r="AJ44" s="14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1.5134258966703045E-2</v>
      </c>
      <c r="AR44" s="7">
        <f t="shared" si="34"/>
        <v>7.7091041666666671</v>
      </c>
      <c r="AS44" s="1">
        <f t="shared" si="35"/>
        <v>0.18</v>
      </c>
      <c r="AT44" s="1">
        <f t="shared" si="39"/>
        <v>232.77439726027418</v>
      </c>
      <c r="AU44" s="1">
        <f t="shared" si="36"/>
        <v>32752.736674422616</v>
      </c>
    </row>
    <row r="45" spans="1:48" x14ac:dyDescent="0.15">
      <c r="C45" s="6">
        <v>3</v>
      </c>
      <c r="D45" s="8">
        <v>5.5683813785483904</v>
      </c>
      <c r="E45" s="9">
        <f t="shared" si="37"/>
        <v>-3.34034752872414</v>
      </c>
      <c r="F45" s="6" t="s">
        <v>110</v>
      </c>
      <c r="G45" s="1">
        <v>4</v>
      </c>
      <c r="H45" s="7">
        <f t="shared" si="21"/>
        <v>5.5683813785483904</v>
      </c>
      <c r="I45" s="7">
        <f t="shared" si="22"/>
        <v>278.71838137854837</v>
      </c>
      <c r="J45" s="7">
        <f t="shared" si="23"/>
        <v>3.5521758094730016E-2</v>
      </c>
      <c r="K45" s="7">
        <f t="shared" si="24"/>
        <v>7.7091041666666671</v>
      </c>
      <c r="L45" s="7">
        <f t="shared" si="25"/>
        <v>7.7091041666666665E-2</v>
      </c>
      <c r="M45" s="1" t="s">
        <v>110</v>
      </c>
      <c r="O45" s="7">
        <f t="shared" si="38"/>
        <v>0.30441507647567262</v>
      </c>
      <c r="P45" s="7">
        <f t="shared" si="26"/>
        <v>1.0813358706957581E-2</v>
      </c>
      <c r="Q45" s="12">
        <f t="shared" si="27"/>
        <v>1.9464045672523645E-3</v>
      </c>
      <c r="R45" s="7">
        <f t="shared" si="28"/>
        <v>1.3876387499999998E-2</v>
      </c>
      <c r="S45" s="13">
        <f t="shared" si="29"/>
        <v>0.14026738351407128</v>
      </c>
      <c r="T45" s="2">
        <v>0.01</v>
      </c>
      <c r="U45" s="14">
        <f t="shared" si="30"/>
        <v>1.4026738351407128E-3</v>
      </c>
      <c r="V45" s="13"/>
      <c r="W45" s="2"/>
      <c r="X45" s="14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3"/>
      <c r="AF45" s="2"/>
      <c r="AG45" s="14"/>
      <c r="AH45" s="13"/>
      <c r="AI45" s="2"/>
      <c r="AJ45" s="14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1.6202673835140714E-2</v>
      </c>
      <c r="AR45" s="7">
        <f t="shared" si="34"/>
        <v>7.7091041666666671</v>
      </c>
      <c r="AS45" s="1">
        <f t="shared" si="35"/>
        <v>0.18</v>
      </c>
      <c r="AT45" s="1">
        <f t="shared" si="39"/>
        <v>232.77439726027418</v>
      </c>
      <c r="AU45" s="1">
        <f t="shared" si="36"/>
        <v>35064.94177953984</v>
      </c>
    </row>
    <row r="46" spans="1:48" x14ac:dyDescent="0.15">
      <c r="C46" s="6">
        <v>4</v>
      </c>
      <c r="D46" s="8">
        <v>13.231669575633299</v>
      </c>
      <c r="E46" s="9">
        <f t="shared" si="37"/>
        <v>5.5683813785483904</v>
      </c>
      <c r="F46" s="6" t="s">
        <v>110</v>
      </c>
      <c r="G46" s="1">
        <v>5</v>
      </c>
      <c r="H46" s="7">
        <f t="shared" si="21"/>
        <v>13.231669575633299</v>
      </c>
      <c r="I46" s="7">
        <f t="shared" si="22"/>
        <v>286.38166957563328</v>
      </c>
      <c r="J46" s="7">
        <f t="shared" si="23"/>
        <v>9.0463676731294601E-2</v>
      </c>
      <c r="K46" s="7">
        <f t="shared" si="24"/>
        <v>7.7091041666666671</v>
      </c>
      <c r="L46" s="7">
        <f t="shared" si="25"/>
        <v>7.7091041666666665E-2</v>
      </c>
      <c r="M46" s="1" t="s">
        <v>112</v>
      </c>
      <c r="N46" s="7">
        <f>(O45-P45)*$C$22/100</f>
        <v>0.27892163188027924</v>
      </c>
      <c r="O46" s="7">
        <f t="shared" si="38"/>
        <v>9.1771127555102416E-2</v>
      </c>
      <c r="P46" s="7">
        <f t="shared" si="26"/>
        <v>8.3019536164111868E-3</v>
      </c>
      <c r="Q46" s="12">
        <f t="shared" si="27"/>
        <v>1.4943516509540137E-3</v>
      </c>
      <c r="R46" s="7">
        <f t="shared" si="28"/>
        <v>1.3876387499999998E-2</v>
      </c>
      <c r="S46" s="13">
        <f t="shared" si="29"/>
        <v>0.10769025086349122</v>
      </c>
      <c r="T46" s="2">
        <v>0.01</v>
      </c>
      <c r="U46" s="14">
        <f t="shared" si="30"/>
        <v>1.0769025086349122E-3</v>
      </c>
      <c r="V46" s="13"/>
      <c r="W46" s="2"/>
      <c r="X46" s="14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3"/>
      <c r="AF46" s="2"/>
      <c r="AG46" s="14"/>
      <c r="AH46" s="13"/>
      <c r="AI46" s="2"/>
      <c r="AJ46" s="14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2.8176902508634912E-2</v>
      </c>
      <c r="AR46" s="7">
        <f t="shared" si="34"/>
        <v>7.7091041666666671</v>
      </c>
      <c r="AS46" s="1">
        <f t="shared" si="35"/>
        <v>0.18</v>
      </c>
      <c r="AT46" s="1">
        <f t="shared" si="39"/>
        <v>232.77439726027418</v>
      </c>
      <c r="AU46" s="1">
        <f t="shared" si="36"/>
        <v>60978.913483415963</v>
      </c>
    </row>
    <row r="47" spans="1:48" x14ac:dyDescent="0.15">
      <c r="C47" s="6">
        <v>5</v>
      </c>
      <c r="D47" s="8">
        <v>17.651019728709699</v>
      </c>
      <c r="E47" s="9">
        <f t="shared" si="37"/>
        <v>13.231669575633299</v>
      </c>
      <c r="F47" s="6" t="s">
        <v>112</v>
      </c>
      <c r="G47" s="1">
        <v>6</v>
      </c>
      <c r="H47" s="7">
        <f t="shared" si="21"/>
        <v>17.651019728709699</v>
      </c>
      <c r="I47" s="7">
        <f t="shared" si="22"/>
        <v>290.80101972870966</v>
      </c>
      <c r="J47" s="7">
        <f t="shared" si="23"/>
        <v>0.15166011820377523</v>
      </c>
      <c r="K47" s="7">
        <f t="shared" si="24"/>
        <v>7.7091041666666671</v>
      </c>
      <c r="L47" s="7">
        <f t="shared" si="25"/>
        <v>7.7091041666666665E-2</v>
      </c>
      <c r="M47" s="1" t="s">
        <v>110</v>
      </c>
      <c r="O47" s="7">
        <f t="shared" si="38"/>
        <v>0.16056021560535788</v>
      </c>
      <c r="P47" s="7">
        <f t="shared" si="26"/>
        <v>2.4350581277532212E-2</v>
      </c>
      <c r="Q47" s="12">
        <f t="shared" si="27"/>
        <v>4.3831046299557981E-3</v>
      </c>
      <c r="R47" s="7">
        <f t="shared" si="28"/>
        <v>1.3876387499999998E-2</v>
      </c>
      <c r="S47" s="13">
        <f t="shared" si="29"/>
        <v>0.31586784600500661</v>
      </c>
      <c r="T47" s="2">
        <v>0.01</v>
      </c>
      <c r="U47" s="14">
        <f t="shared" si="30"/>
        <v>3.158678460050066E-3</v>
      </c>
      <c r="V47" s="13"/>
      <c r="W47" s="2"/>
      <c r="X47" s="14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3"/>
      <c r="AF47" s="2"/>
      <c r="AG47" s="14"/>
      <c r="AH47" s="13"/>
      <c r="AI47" s="2"/>
      <c r="AJ47" s="14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3.0258678460050065E-2</v>
      </c>
      <c r="AR47" s="7">
        <f t="shared" si="34"/>
        <v>7.7091041666666671</v>
      </c>
      <c r="AS47" s="1">
        <f t="shared" si="35"/>
        <v>0.18</v>
      </c>
      <c r="AT47" s="1">
        <f t="shared" si="39"/>
        <v>232.77439726027418</v>
      </c>
      <c r="AU47" s="1">
        <f t="shared" si="36"/>
        <v>65484.179298006406</v>
      </c>
    </row>
    <row r="48" spans="1:48" x14ac:dyDescent="0.15">
      <c r="C48" s="6">
        <v>6</v>
      </c>
      <c r="D48" s="8">
        <v>21.983503056666699</v>
      </c>
      <c r="E48" s="9">
        <f t="shared" si="37"/>
        <v>17.651019728709699</v>
      </c>
      <c r="F48" s="6" t="s">
        <v>110</v>
      </c>
      <c r="G48" s="1">
        <v>7</v>
      </c>
      <c r="H48" s="7">
        <f t="shared" si="21"/>
        <v>21.983503056666699</v>
      </c>
      <c r="I48" s="7">
        <f t="shared" si="22"/>
        <v>295.13350305666665</v>
      </c>
      <c r="J48" s="7">
        <f t="shared" si="23"/>
        <v>0.24793301147147678</v>
      </c>
      <c r="K48" s="7">
        <f t="shared" si="24"/>
        <v>7.7091041666666671</v>
      </c>
      <c r="L48" s="7">
        <f t="shared" si="25"/>
        <v>7.7091041666666665E-2</v>
      </c>
      <c r="M48" s="1" t="s">
        <v>110</v>
      </c>
      <c r="O48" s="7">
        <f t="shared" si="38"/>
        <v>0.21330067599449234</v>
      </c>
      <c r="P48" s="7">
        <f t="shared" si="26"/>
        <v>5.2884278948216221E-2</v>
      </c>
      <c r="Q48" s="12">
        <f t="shared" si="27"/>
        <v>9.5191702106789192E-3</v>
      </c>
      <c r="R48" s="7">
        <f t="shared" si="28"/>
        <v>1.3876387499999998E-2</v>
      </c>
      <c r="S48" s="13">
        <f t="shared" si="29"/>
        <v>0.68599772171820084</v>
      </c>
      <c r="T48" s="2">
        <v>0.01</v>
      </c>
      <c r="U48" s="14">
        <f t="shared" si="30"/>
        <v>6.8599772171820082E-3</v>
      </c>
      <c r="V48" s="13"/>
      <c r="W48" s="2"/>
      <c r="X48" s="14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3"/>
      <c r="AF48" s="2"/>
      <c r="AG48" s="14"/>
      <c r="AH48" s="13"/>
      <c r="AI48" s="2"/>
      <c r="AJ48" s="14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3.3959977217182011E-2</v>
      </c>
      <c r="AR48" s="7">
        <f t="shared" si="34"/>
        <v>7.7091041666666671</v>
      </c>
      <c r="AS48" s="1">
        <f t="shared" si="35"/>
        <v>0.18</v>
      </c>
      <c r="AT48" s="1">
        <f t="shared" si="39"/>
        <v>232.77439726027418</v>
      </c>
      <c r="AU48" s="1">
        <f t="shared" si="36"/>
        <v>73494.327915948248</v>
      </c>
    </row>
    <row r="49" spans="1:48" x14ac:dyDescent="0.15">
      <c r="C49" s="6">
        <v>7</v>
      </c>
      <c r="D49" s="8">
        <v>24.030565769677398</v>
      </c>
      <c r="E49" s="9">
        <f t="shared" si="37"/>
        <v>21.983503056666699</v>
      </c>
      <c r="F49" s="6" t="s">
        <v>110</v>
      </c>
      <c r="G49" s="1">
        <v>8</v>
      </c>
      <c r="H49" s="7">
        <f t="shared" si="21"/>
        <v>24.030565769677398</v>
      </c>
      <c r="I49" s="7">
        <f t="shared" si="22"/>
        <v>297.1805657696774</v>
      </c>
      <c r="J49" s="7">
        <f t="shared" si="23"/>
        <v>0.31119220424455318</v>
      </c>
      <c r="K49" s="7">
        <f t="shared" si="24"/>
        <v>7.7091041666666671</v>
      </c>
      <c r="L49" s="7">
        <f t="shared" si="25"/>
        <v>7.7091041666666665E-2</v>
      </c>
      <c r="M49" s="1" t="s">
        <v>110</v>
      </c>
      <c r="O49" s="7">
        <f t="shared" si="38"/>
        <v>0.23750743871294278</v>
      </c>
      <c r="P49" s="7">
        <f t="shared" si="26"/>
        <v>7.3910463377558785E-2</v>
      </c>
      <c r="Q49" s="12">
        <f t="shared" si="27"/>
        <v>1.3303883407960581E-2</v>
      </c>
      <c r="R49" s="7">
        <f t="shared" si="28"/>
        <v>1.3876387499999998E-2</v>
      </c>
      <c r="S49" s="13">
        <f t="shared" si="29"/>
        <v>0.95874256956002291</v>
      </c>
      <c r="T49" s="2">
        <v>0.01</v>
      </c>
      <c r="U49" s="14">
        <f t="shared" si="30"/>
        <v>9.5874256956002286E-3</v>
      </c>
      <c r="V49" s="13"/>
      <c r="W49" s="2"/>
      <c r="X49" s="14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3"/>
      <c r="AF49" s="2"/>
      <c r="AG49" s="14"/>
      <c r="AH49" s="13"/>
      <c r="AI49" s="2"/>
      <c r="AJ49" s="14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3.6687425695600226E-2</v>
      </c>
      <c r="AR49" s="7">
        <f t="shared" si="34"/>
        <v>7.7091041666666671</v>
      </c>
      <c r="AS49" s="1">
        <f t="shared" si="35"/>
        <v>0.18</v>
      </c>
      <c r="AT49" s="1">
        <f t="shared" si="39"/>
        <v>232.77439726027418</v>
      </c>
      <c r="AU49" s="1">
        <f t="shared" si="36"/>
        <v>79396.922949059866</v>
      </c>
    </row>
    <row r="50" spans="1:48" x14ac:dyDescent="0.15">
      <c r="C50" s="6">
        <v>8</v>
      </c>
      <c r="D50" s="8">
        <v>23.376325765483902</v>
      </c>
      <c r="E50" s="9">
        <f t="shared" si="37"/>
        <v>24.030565769677398</v>
      </c>
      <c r="F50" s="6" t="s">
        <v>110</v>
      </c>
      <c r="G50" s="1">
        <v>9</v>
      </c>
      <c r="H50" s="7">
        <f t="shared" si="21"/>
        <v>23.376325765483902</v>
      </c>
      <c r="I50" s="7">
        <f t="shared" si="22"/>
        <v>296.52632576548388</v>
      </c>
      <c r="J50" s="7">
        <f t="shared" si="23"/>
        <v>0.28949043122612828</v>
      </c>
      <c r="K50" s="7">
        <f t="shared" si="24"/>
        <v>7.7091041666666671</v>
      </c>
      <c r="L50" s="7">
        <f t="shared" si="25"/>
        <v>7.7091041666666665E-2</v>
      </c>
      <c r="M50" s="1" t="s">
        <v>110</v>
      </c>
      <c r="O50" s="7">
        <f t="shared" si="38"/>
        <v>0.24068801700205067</v>
      </c>
      <c r="P50" s="7">
        <f t="shared" si="26"/>
        <v>6.9676877832885342E-2</v>
      </c>
      <c r="Q50" s="12">
        <f t="shared" si="27"/>
        <v>1.2541838009919362E-2</v>
      </c>
      <c r="R50" s="7">
        <f t="shared" si="28"/>
        <v>1.3876387499999998E-2</v>
      </c>
      <c r="S50" s="13">
        <f t="shared" si="29"/>
        <v>0.9038258703801233</v>
      </c>
      <c r="T50" s="2">
        <v>0.01</v>
      </c>
      <c r="U50" s="14">
        <f t="shared" si="30"/>
        <v>9.038258703801233E-3</v>
      </c>
      <c r="V50" s="13"/>
      <c r="W50" s="2"/>
      <c r="X50" s="14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3"/>
      <c r="AF50" s="2"/>
      <c r="AG50" s="14"/>
      <c r="AH50" s="13"/>
      <c r="AI50" s="2"/>
      <c r="AJ50" s="14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3.6138258703801232E-2</v>
      </c>
      <c r="AR50" s="7">
        <f t="shared" si="34"/>
        <v>7.7091041666666671</v>
      </c>
      <c r="AS50" s="1">
        <f t="shared" si="35"/>
        <v>0.18</v>
      </c>
      <c r="AT50" s="1">
        <f t="shared" si="39"/>
        <v>232.77439726027418</v>
      </c>
      <c r="AU50" s="1">
        <f t="shared" si="36"/>
        <v>78208.445739026007</v>
      </c>
    </row>
    <row r="51" spans="1:48" x14ac:dyDescent="0.15">
      <c r="C51" s="6">
        <v>9</v>
      </c>
      <c r="D51" s="8">
        <v>18.146201650999998</v>
      </c>
      <c r="E51" s="9">
        <f t="shared" si="37"/>
        <v>23.376325765483902</v>
      </c>
      <c r="F51" s="6" t="s">
        <v>110</v>
      </c>
      <c r="G51" s="1">
        <v>10</v>
      </c>
      <c r="H51" s="7">
        <f t="shared" si="21"/>
        <v>18.146201650999998</v>
      </c>
      <c r="I51" s="7">
        <f t="shared" si="22"/>
        <v>291.29620165099999</v>
      </c>
      <c r="J51" s="7">
        <f t="shared" si="23"/>
        <v>0.16054270383229896</v>
      </c>
      <c r="K51" s="7">
        <f t="shared" si="24"/>
        <v>7.7091041666666671</v>
      </c>
      <c r="L51" s="7">
        <f t="shared" si="25"/>
        <v>7.7091041666666665E-2</v>
      </c>
      <c r="M51" s="1" t="s">
        <v>110</v>
      </c>
      <c r="O51" s="7">
        <f t="shared" si="38"/>
        <v>0.24810218083583202</v>
      </c>
      <c r="P51" s="7">
        <f t="shared" si="26"/>
        <v>3.983099493807446E-2</v>
      </c>
      <c r="Q51" s="12">
        <f t="shared" si="27"/>
        <v>7.1695790888534026E-3</v>
      </c>
      <c r="R51" s="7">
        <f t="shared" si="28"/>
        <v>1.3876387499999998E-2</v>
      </c>
      <c r="S51" s="13">
        <f t="shared" si="29"/>
        <v>0.51667475334292901</v>
      </c>
      <c r="T51" s="2">
        <v>0.01</v>
      </c>
      <c r="U51" s="14">
        <f t="shared" si="30"/>
        <v>5.1667475334292905E-3</v>
      </c>
      <c r="V51" s="13"/>
      <c r="W51" s="2"/>
      <c r="X51" s="14"/>
      <c r="Y51" s="2">
        <v>0.02</v>
      </c>
      <c r="Z51" s="2">
        <v>0.49</v>
      </c>
      <c r="AA51" s="2">
        <f t="shared" si="31"/>
        <v>9.7999999999999997E-3</v>
      </c>
      <c r="AB51" s="2"/>
      <c r="AC51" s="2"/>
      <c r="AD51" s="2"/>
      <c r="AE51" s="13"/>
      <c r="AF51" s="2"/>
      <c r="AG51" s="14"/>
      <c r="AH51" s="13"/>
      <c r="AI51" s="2"/>
      <c r="AJ51" s="14"/>
      <c r="AK51" s="2"/>
      <c r="AL51" s="2"/>
      <c r="AM51" s="2"/>
      <c r="AN51" s="2">
        <v>0.01</v>
      </c>
      <c r="AO51" s="2">
        <v>0.5</v>
      </c>
      <c r="AP51" s="2">
        <f t="shared" si="32"/>
        <v>5.0000000000000001E-3</v>
      </c>
      <c r="AQ51" s="1">
        <f t="shared" si="33"/>
        <v>1.996674753342929E-2</v>
      </c>
      <c r="AR51" s="7">
        <f t="shared" si="34"/>
        <v>7.7091041666666671</v>
      </c>
      <c r="AS51" s="1">
        <f t="shared" si="35"/>
        <v>0.18</v>
      </c>
      <c r="AT51" s="1">
        <f t="shared" si="39"/>
        <v>232.77439726027418</v>
      </c>
      <c r="AU51" s="1">
        <f t="shared" si="36"/>
        <v>43210.94449658088</v>
      </c>
    </row>
    <row r="52" spans="1:48" x14ac:dyDescent="0.15">
      <c r="C52" s="6">
        <v>10</v>
      </c>
      <c r="D52" s="8">
        <v>10.323395870774201</v>
      </c>
      <c r="E52" s="9">
        <f t="shared" si="37"/>
        <v>18.146201650999998</v>
      </c>
      <c r="F52" s="6" t="s">
        <v>110</v>
      </c>
      <c r="G52" s="1">
        <v>11</v>
      </c>
      <c r="H52" s="7">
        <f t="shared" si="21"/>
        <v>10.323395870774201</v>
      </c>
      <c r="I52" s="7">
        <f t="shared" si="22"/>
        <v>283.4733958707742</v>
      </c>
      <c r="J52" s="7">
        <f t="shared" si="23"/>
        <v>6.382434628163669E-2</v>
      </c>
      <c r="K52" s="7">
        <f t="shared" si="24"/>
        <v>7.7091041666666671</v>
      </c>
      <c r="L52" s="7">
        <f t="shared" si="25"/>
        <v>7.7091041666666665E-2</v>
      </c>
      <c r="M52" s="1" t="s">
        <v>112</v>
      </c>
      <c r="N52" s="7">
        <f>(O51-P51)*$C$22/100</f>
        <v>0.19785762660286965</v>
      </c>
      <c r="O52" s="7">
        <f t="shared" si="38"/>
        <v>8.7504600961554602E-2</v>
      </c>
      <c r="P52" s="7">
        <f t="shared" si="26"/>
        <v>5.5849239530066999E-3</v>
      </c>
      <c r="Q52" s="12">
        <f t="shared" si="27"/>
        <v>1.005286311541206E-3</v>
      </c>
      <c r="R52" s="7">
        <f t="shared" si="28"/>
        <v>1.3876387499999998E-2</v>
      </c>
      <c r="S52" s="13">
        <f t="shared" si="29"/>
        <v>7.2445822916173686E-2</v>
      </c>
      <c r="T52" s="2">
        <v>0.01</v>
      </c>
      <c r="U52" s="14">
        <f t="shared" si="30"/>
        <v>7.2445822916173688E-4</v>
      </c>
      <c r="V52" s="13"/>
      <c r="W52" s="2"/>
      <c r="X52" s="14"/>
      <c r="Y52" s="2">
        <v>0.02</v>
      </c>
      <c r="Z52" s="2">
        <v>0.49</v>
      </c>
      <c r="AA52" s="2">
        <f t="shared" si="31"/>
        <v>9.7999999999999997E-3</v>
      </c>
      <c r="AB52" s="2"/>
      <c r="AC52" s="2"/>
      <c r="AD52" s="2"/>
      <c r="AE52" s="13"/>
      <c r="AF52" s="2"/>
      <c r="AG52" s="14"/>
      <c r="AH52" s="13"/>
      <c r="AI52" s="2"/>
      <c r="AJ52" s="14"/>
      <c r="AL52" s="2"/>
      <c r="AM52" s="2"/>
      <c r="AN52" s="2">
        <v>0.01</v>
      </c>
      <c r="AO52" s="2">
        <v>0.5</v>
      </c>
      <c r="AP52" s="2">
        <f t="shared" si="32"/>
        <v>5.0000000000000001E-3</v>
      </c>
      <c r="AQ52" s="1">
        <f t="shared" si="33"/>
        <v>1.5524458229161738E-2</v>
      </c>
      <c r="AR52" s="7">
        <f t="shared" si="34"/>
        <v>7.7091041666666671</v>
      </c>
      <c r="AS52" s="1">
        <f t="shared" si="35"/>
        <v>0.18</v>
      </c>
      <c r="AT52" s="1">
        <f t="shared" si="39"/>
        <v>232.77439726027418</v>
      </c>
      <c r="AU52" s="1">
        <f t="shared" si="36"/>
        <v>33597.18460689034</v>
      </c>
    </row>
    <row r="53" spans="1:48" x14ac:dyDescent="0.15">
      <c r="C53" s="6">
        <v>11</v>
      </c>
      <c r="D53" s="8">
        <v>1.2853391188000001</v>
      </c>
      <c r="E53" s="9">
        <f t="shared" si="37"/>
        <v>10.323395870774201</v>
      </c>
      <c r="F53" s="6" t="s">
        <v>112</v>
      </c>
      <c r="G53" s="1">
        <v>12</v>
      </c>
      <c r="H53" s="7">
        <f t="shared" si="21"/>
        <v>1.2853391188000001</v>
      </c>
      <c r="I53" s="7">
        <f t="shared" si="22"/>
        <v>274.43533911879996</v>
      </c>
      <c r="J53" s="7">
        <f t="shared" si="23"/>
        <v>2.0592709155323997E-2</v>
      </c>
      <c r="K53" s="7">
        <f t="shared" si="24"/>
        <v>7.7091041666666671</v>
      </c>
      <c r="L53" s="7">
        <f t="shared" si="25"/>
        <v>7.7091041666666665E-2</v>
      </c>
      <c r="M53" s="1" t="s">
        <v>110</v>
      </c>
      <c r="O53" s="7">
        <f t="shared" si="38"/>
        <v>0.15901071867521457</v>
      </c>
      <c r="P53" s="7">
        <f t="shared" si="26"/>
        <v>3.2744614822577396E-3</v>
      </c>
      <c r="Q53" s="12">
        <f t="shared" si="27"/>
        <v>5.8940306680639305E-4</v>
      </c>
      <c r="R53" s="7">
        <f t="shared" si="28"/>
        <v>1.3876387499999998E-2</v>
      </c>
      <c r="S53" s="13">
        <f t="shared" si="29"/>
        <v>4.2475252785092163E-2</v>
      </c>
      <c r="T53" s="2">
        <v>0.01</v>
      </c>
      <c r="U53" s="14">
        <f t="shared" si="30"/>
        <v>4.2475252785092164E-4</v>
      </c>
      <c r="V53" s="13"/>
      <c r="W53" s="2"/>
      <c r="X53" s="14"/>
      <c r="Y53" s="2">
        <v>0.02</v>
      </c>
      <c r="Z53" s="2">
        <v>0.49</v>
      </c>
      <c r="AA53" s="2">
        <f t="shared" si="31"/>
        <v>9.7999999999999997E-3</v>
      </c>
      <c r="AB53" s="2"/>
      <c r="AC53" s="2"/>
      <c r="AD53" s="2"/>
      <c r="AE53" s="13"/>
      <c r="AF53" s="2"/>
      <c r="AG53" s="14"/>
      <c r="AH53" s="13"/>
      <c r="AI53" s="2"/>
      <c r="AJ53" s="14"/>
      <c r="AK53" s="2"/>
      <c r="AL53" s="2"/>
      <c r="AM53" s="2"/>
      <c r="AN53" s="2">
        <v>0.01</v>
      </c>
      <c r="AO53" s="2">
        <v>0.5</v>
      </c>
      <c r="AP53" s="2">
        <f t="shared" si="32"/>
        <v>5.0000000000000001E-3</v>
      </c>
      <c r="AQ53" s="1">
        <f t="shared" si="33"/>
        <v>1.5224752527850922E-2</v>
      </c>
      <c r="AR53" s="7">
        <f t="shared" si="34"/>
        <v>7.7091041666666671</v>
      </c>
      <c r="AS53" s="1">
        <f t="shared" si="35"/>
        <v>0.18</v>
      </c>
      <c r="AT53" s="1">
        <f t="shared" si="39"/>
        <v>232.77439726027418</v>
      </c>
      <c r="AU53" s="1">
        <f t="shared" si="36"/>
        <v>32948.577897010924</v>
      </c>
      <c r="AV53" s="1">
        <f>SUM(AU42:AU53)</f>
        <v>599581.10517902079</v>
      </c>
    </row>
    <row r="54" spans="1:48" x14ac:dyDescent="0.15">
      <c r="C54" s="6">
        <v>12</v>
      </c>
      <c r="D54" s="8">
        <v>-3.4417166198709701</v>
      </c>
      <c r="E54" s="9">
        <f t="shared" si="37"/>
        <v>1.2853391188000001</v>
      </c>
      <c r="F54" s="6" t="s">
        <v>110</v>
      </c>
    </row>
    <row r="56" spans="1:48" x14ac:dyDescent="0.15">
      <c r="S56" s="30" t="s">
        <v>80</v>
      </c>
      <c r="T56" s="30"/>
      <c r="U56" s="30"/>
      <c r="V56" s="11" t="s">
        <v>81</v>
      </c>
      <c r="W56" s="11" t="s">
        <v>82</v>
      </c>
      <c r="X56" s="11" t="s">
        <v>83</v>
      </c>
      <c r="Y56" s="11" t="s">
        <v>84</v>
      </c>
      <c r="Z56" s="11" t="s">
        <v>85</v>
      </c>
      <c r="AA56" s="11" t="s">
        <v>86</v>
      </c>
    </row>
    <row r="57" spans="1:48" x14ac:dyDescent="0.15">
      <c r="A57" s="34" t="s">
        <v>48</v>
      </c>
      <c r="B57" s="34"/>
      <c r="C57" s="6" t="s">
        <v>88</v>
      </c>
      <c r="D57" s="6" t="s">
        <v>89</v>
      </c>
      <c r="E57" s="6" t="s">
        <v>90</v>
      </c>
      <c r="F57" s="6" t="s">
        <v>91</v>
      </c>
      <c r="G57" s="1" t="s">
        <v>88</v>
      </c>
      <c r="H57" s="1" t="s">
        <v>90</v>
      </c>
      <c r="I57" s="1" t="s">
        <v>92</v>
      </c>
      <c r="J57" s="1" t="s">
        <v>93</v>
      </c>
      <c r="K57" s="10" t="s">
        <v>94</v>
      </c>
      <c r="L57" s="10" t="s">
        <v>95</v>
      </c>
      <c r="M57" s="1" t="s">
        <v>96</v>
      </c>
      <c r="N57" s="10" t="s">
        <v>97</v>
      </c>
      <c r="O57" s="1" t="s">
        <v>98</v>
      </c>
      <c r="P57" s="1" t="s">
        <v>99</v>
      </c>
      <c r="Q57" s="10" t="s">
        <v>100</v>
      </c>
      <c r="R57" s="10" t="s">
        <v>101</v>
      </c>
      <c r="S57" s="2" t="s">
        <v>102</v>
      </c>
      <c r="T57" s="2" t="s">
        <v>103</v>
      </c>
      <c r="U57" s="2"/>
      <c r="V57" s="2" t="s">
        <v>113</v>
      </c>
      <c r="W57" s="2" t="s">
        <v>113</v>
      </c>
      <c r="X57" s="2" t="s">
        <v>113</v>
      </c>
      <c r="Y57" s="2" t="s">
        <v>113</v>
      </c>
      <c r="Z57" s="2" t="s">
        <v>113</v>
      </c>
      <c r="AA57" s="2" t="s">
        <v>113</v>
      </c>
      <c r="AB57" s="1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</row>
    <row r="58" spans="1:48" x14ac:dyDescent="0.15">
      <c r="A58" s="1" t="s">
        <v>108</v>
      </c>
      <c r="B58" s="1">
        <f>F7</f>
        <v>122.786</v>
      </c>
      <c r="C58" s="6" t="s">
        <v>109</v>
      </c>
      <c r="D58" s="6">
        <v>-6</v>
      </c>
      <c r="E58" s="6"/>
      <c r="F58" s="6"/>
      <c r="G58" s="1">
        <v>1</v>
      </c>
      <c r="H58" s="7">
        <f t="shared" ref="H58:H69" si="40">E59</f>
        <v>-6</v>
      </c>
      <c r="I58" s="7">
        <f t="shared" ref="I58:I69" si="41">H58+273.15</f>
        <v>267.14999999999998</v>
      </c>
      <c r="J58" s="7">
        <f t="shared" ref="J58:J69" si="42">EXP(($C$16*(I58-$C$14))/($C$17*I58*$C$14))</f>
        <v>7.8255496870770821E-3</v>
      </c>
      <c r="K58" s="7">
        <f t="shared" ref="K58:K69" si="43">$B$58/12</f>
        <v>10.232166666666666</v>
      </c>
      <c r="L58" s="7">
        <f t="shared" ref="L58:L69" si="44">K58*$B$59/100</f>
        <v>2.7626849999999994</v>
      </c>
      <c r="M58" s="1" t="s">
        <v>110</v>
      </c>
      <c r="O58" s="7">
        <f>L58</f>
        <v>2.7626849999999994</v>
      </c>
      <c r="P58" s="7">
        <f t="shared" ref="P58:P69" si="45">O58*J58</f>
        <v>2.1619528737242544E-2</v>
      </c>
      <c r="Q58" s="12">
        <f t="shared" ref="Q58:Q69" si="46">P58*$B$60</f>
        <v>9.7287879317591447E-3</v>
      </c>
      <c r="R58" s="7">
        <f t="shared" ref="R58:R69" si="47">L58*$B$60</f>
        <v>1.2432082499999997</v>
      </c>
      <c r="S58" s="13">
        <f t="shared" ref="S58:S69" si="48">Q58/R58</f>
        <v>7.8255496870770821E-3</v>
      </c>
      <c r="T58" s="2">
        <v>0.27</v>
      </c>
      <c r="U58" s="14">
        <f t="shared" ref="U58:U69" si="49">S58*T58</f>
        <v>2.1128984155108122E-3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0.22703703887227653</v>
      </c>
      <c r="AC58" s="7">
        <f t="shared" ref="AC58:AC69" si="51">$B$58/12</f>
        <v>10.232166666666666</v>
      </c>
      <c r="AD58" s="1">
        <f t="shared" ref="AD58:AD69" si="52">$B$60</f>
        <v>0.45</v>
      </c>
      <c r="AE58" s="15">
        <f t="shared" ref="AE58:AE69" si="53">$E$7/12</f>
        <v>395.06615782623163</v>
      </c>
      <c r="AF58" s="1">
        <f t="shared" ref="AF58:AF69" si="54">AE58*10000*AC58*AB58</f>
        <v>9177706.1437010095</v>
      </c>
    </row>
    <row r="59" spans="1:48" x14ac:dyDescent="0.15">
      <c r="A59" s="1" t="s">
        <v>111</v>
      </c>
      <c r="B59" s="1">
        <v>27</v>
      </c>
      <c r="C59" s="6">
        <v>1</v>
      </c>
      <c r="D59" s="8">
        <v>-9.2335352275806493</v>
      </c>
      <c r="E59" s="9">
        <f t="shared" ref="E59:E70" si="55">D58</f>
        <v>-6</v>
      </c>
      <c r="F59" s="6" t="s">
        <v>110</v>
      </c>
      <c r="G59" s="1">
        <v>2</v>
      </c>
      <c r="H59" s="7">
        <f t="shared" si="40"/>
        <v>-9.2335352275806493</v>
      </c>
      <c r="I59" s="7">
        <f t="shared" si="41"/>
        <v>263.91646477241932</v>
      </c>
      <c r="J59" s="7">
        <f t="shared" si="42"/>
        <v>5.0070270326384126E-3</v>
      </c>
      <c r="K59" s="7">
        <f t="shared" si="43"/>
        <v>10.232166666666666</v>
      </c>
      <c r="L59" s="7">
        <f t="shared" si="44"/>
        <v>2.7626849999999994</v>
      </c>
      <c r="M59" s="1" t="s">
        <v>110</v>
      </c>
      <c r="O59" s="7">
        <f t="shared" ref="O59:O69" si="56">L59+O58-P58-N59</f>
        <v>5.5037504712627561</v>
      </c>
      <c r="P59" s="7">
        <f t="shared" si="45"/>
        <v>2.7557427390509023E-2</v>
      </c>
      <c r="Q59" s="12">
        <f t="shared" si="46"/>
        <v>1.2400842325729061E-2</v>
      </c>
      <c r="R59" s="7">
        <f t="shared" si="47"/>
        <v>1.2432082499999997</v>
      </c>
      <c r="S59" s="13">
        <f t="shared" si="48"/>
        <v>9.974871326448375E-3</v>
      </c>
      <c r="T59" s="2">
        <v>0.27</v>
      </c>
      <c r="U59" s="14">
        <f t="shared" si="49"/>
        <v>2.6932152581410616E-3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0.22721200440032954</v>
      </c>
      <c r="AC59" s="7">
        <f t="shared" si="51"/>
        <v>10.232166666666666</v>
      </c>
      <c r="AD59" s="1">
        <f t="shared" si="52"/>
        <v>0.45</v>
      </c>
      <c r="AE59" s="15">
        <f t="shared" si="53"/>
        <v>395.06615782623163</v>
      </c>
      <c r="AF59" s="1">
        <f t="shared" si="54"/>
        <v>9184778.9200626295</v>
      </c>
    </row>
    <row r="60" spans="1:48" x14ac:dyDescent="0.15">
      <c r="A60" s="1" t="s">
        <v>73</v>
      </c>
      <c r="B60" s="1">
        <v>0.45</v>
      </c>
      <c r="C60" s="6">
        <v>2</v>
      </c>
      <c r="D60" s="8">
        <v>-3.34034752872414</v>
      </c>
      <c r="E60" s="9">
        <f t="shared" si="55"/>
        <v>-9.2335352275806493</v>
      </c>
      <c r="F60" s="6" t="s">
        <v>110</v>
      </c>
      <c r="G60" s="1">
        <v>3</v>
      </c>
      <c r="H60" s="7">
        <f t="shared" si="40"/>
        <v>-3.34034752872414</v>
      </c>
      <c r="I60" s="7">
        <f t="shared" si="41"/>
        <v>269.80965247127585</v>
      </c>
      <c r="J60" s="7">
        <f t="shared" si="42"/>
        <v>1.1208470722695386E-2</v>
      </c>
      <c r="K60" s="7">
        <f t="shared" si="43"/>
        <v>10.232166666666666</v>
      </c>
      <c r="L60" s="7">
        <f t="shared" si="44"/>
        <v>2.7626849999999994</v>
      </c>
      <c r="M60" s="1" t="s">
        <v>110</v>
      </c>
      <c r="O60" s="7">
        <f t="shared" si="56"/>
        <v>8.2388780438722478</v>
      </c>
      <c r="P60" s="7">
        <f t="shared" si="45"/>
        <v>9.2345223342599925E-2</v>
      </c>
      <c r="Q60" s="12">
        <f t="shared" si="46"/>
        <v>4.1555350504169968E-2</v>
      </c>
      <c r="R60" s="7">
        <f t="shared" si="47"/>
        <v>1.2432082499999997</v>
      </c>
      <c r="S60" s="13">
        <f t="shared" si="48"/>
        <v>3.3425896670304413E-2</v>
      </c>
      <c r="T60" s="2">
        <v>0.27</v>
      </c>
      <c r="U60" s="14">
        <f t="shared" si="49"/>
        <v>9.0249921009821921E-3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0.22912103511844614</v>
      </c>
      <c r="AC60" s="7">
        <f t="shared" si="51"/>
        <v>10.232166666666666</v>
      </c>
      <c r="AD60" s="1">
        <f t="shared" si="52"/>
        <v>0.45</v>
      </c>
      <c r="AE60" s="15">
        <f t="shared" si="53"/>
        <v>395.06615782623163</v>
      </c>
      <c r="AF60" s="1">
        <f t="shared" si="54"/>
        <v>9261949.2489094101</v>
      </c>
    </row>
    <row r="61" spans="1:48" x14ac:dyDescent="0.15">
      <c r="C61" s="6">
        <v>3</v>
      </c>
      <c r="D61" s="8">
        <v>5.5683813785483904</v>
      </c>
      <c r="E61" s="9">
        <f t="shared" si="55"/>
        <v>-3.34034752872414</v>
      </c>
      <c r="F61" s="6" t="s">
        <v>110</v>
      </c>
      <c r="G61" s="1">
        <v>4</v>
      </c>
      <c r="H61" s="7">
        <f t="shared" si="40"/>
        <v>5.5683813785483904</v>
      </c>
      <c r="I61" s="7">
        <f t="shared" si="41"/>
        <v>278.71838137854837</v>
      </c>
      <c r="J61" s="7">
        <f t="shared" si="42"/>
        <v>3.5521758094730016E-2</v>
      </c>
      <c r="K61" s="7">
        <f t="shared" si="43"/>
        <v>10.232166666666666</v>
      </c>
      <c r="L61" s="7">
        <f t="shared" si="44"/>
        <v>2.7626849999999994</v>
      </c>
      <c r="M61" s="1" t="s">
        <v>110</v>
      </c>
      <c r="O61" s="7">
        <f t="shared" si="56"/>
        <v>10.909217820529648</v>
      </c>
      <c r="P61" s="7">
        <f t="shared" si="45"/>
        <v>0.38751459642357194</v>
      </c>
      <c r="Q61" s="12">
        <f t="shared" si="46"/>
        <v>0.17438156839060737</v>
      </c>
      <c r="R61" s="7">
        <f t="shared" si="47"/>
        <v>1.2432082499999997</v>
      </c>
      <c r="S61" s="13">
        <f t="shared" si="48"/>
        <v>0.14026738351407128</v>
      </c>
      <c r="T61" s="2">
        <v>0.27</v>
      </c>
      <c r="U61" s="14">
        <f t="shared" si="49"/>
        <v>3.7872193548799248E-2</v>
      </c>
      <c r="V61" s="2">
        <v>180.9</v>
      </c>
      <c r="W61" s="2">
        <v>6</v>
      </c>
      <c r="X61" s="2">
        <v>3</v>
      </c>
      <c r="Y61" s="2">
        <v>0.3</v>
      </c>
      <c r="Z61" s="2">
        <v>6</v>
      </c>
      <c r="AA61" s="2">
        <v>30.2</v>
      </c>
      <c r="AB61" s="1">
        <f t="shared" si="50"/>
        <v>0.23781846635496298</v>
      </c>
      <c r="AC61" s="7">
        <f t="shared" si="51"/>
        <v>10.232166666666666</v>
      </c>
      <c r="AD61" s="1">
        <f t="shared" si="52"/>
        <v>0.45</v>
      </c>
      <c r="AE61" s="15">
        <f t="shared" si="53"/>
        <v>395.06615782623163</v>
      </c>
      <c r="AF61" s="1">
        <f t="shared" si="54"/>
        <v>9613532.7107546069</v>
      </c>
    </row>
    <row r="62" spans="1:48" x14ac:dyDescent="0.15">
      <c r="C62" s="6">
        <v>4</v>
      </c>
      <c r="D62" s="8">
        <v>13.231669575633299</v>
      </c>
      <c r="E62" s="9">
        <f t="shared" si="55"/>
        <v>5.5683813785483904</v>
      </c>
      <c r="F62" s="6" t="s">
        <v>110</v>
      </c>
      <c r="G62" s="1">
        <v>5</v>
      </c>
      <c r="H62" s="7">
        <f t="shared" si="40"/>
        <v>13.231669575633299</v>
      </c>
      <c r="I62" s="7">
        <f t="shared" si="41"/>
        <v>286.38166957563328</v>
      </c>
      <c r="J62" s="7">
        <f t="shared" si="42"/>
        <v>9.0463676731294601E-2</v>
      </c>
      <c r="K62" s="7">
        <f t="shared" si="43"/>
        <v>10.232166666666666</v>
      </c>
      <c r="L62" s="7">
        <f t="shared" si="44"/>
        <v>2.7626849999999994</v>
      </c>
      <c r="M62" s="1" t="s">
        <v>112</v>
      </c>
      <c r="N62" s="7">
        <f>(O61-P61)*$C$22/100</f>
        <v>9.9956180629007729</v>
      </c>
      <c r="O62" s="7">
        <f t="shared" si="56"/>
        <v>3.2887701612053029</v>
      </c>
      <c r="P62" s="7">
        <f t="shared" si="45"/>
        <v>0.29751424070680416</v>
      </c>
      <c r="Q62" s="12">
        <f t="shared" si="46"/>
        <v>0.13388140831806186</v>
      </c>
      <c r="R62" s="7">
        <f t="shared" si="47"/>
        <v>1.2432082499999997</v>
      </c>
      <c r="S62" s="13">
        <f t="shared" si="48"/>
        <v>0.10769025086349121</v>
      </c>
      <c r="T62" s="2">
        <v>0.27</v>
      </c>
      <c r="U62" s="14">
        <f t="shared" si="49"/>
        <v>2.9076367733142629E-2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0.2839665248715425</v>
      </c>
      <c r="AC62" s="7">
        <f t="shared" si="51"/>
        <v>10.232166666666666</v>
      </c>
      <c r="AD62" s="1">
        <f t="shared" si="52"/>
        <v>0.45</v>
      </c>
      <c r="AE62" s="15">
        <f t="shared" si="53"/>
        <v>395.06615782623163</v>
      </c>
      <c r="AF62" s="1">
        <f t="shared" si="54"/>
        <v>11479013.877489483</v>
      </c>
    </row>
    <row r="63" spans="1:48" x14ac:dyDescent="0.15">
      <c r="C63" s="6">
        <v>5</v>
      </c>
      <c r="D63" s="8">
        <v>17.651019728709699</v>
      </c>
      <c r="E63" s="9">
        <f t="shared" si="55"/>
        <v>13.231669575633299</v>
      </c>
      <c r="F63" s="6" t="s">
        <v>112</v>
      </c>
      <c r="G63" s="1">
        <v>6</v>
      </c>
      <c r="H63" s="7">
        <f t="shared" si="40"/>
        <v>17.651019728709699</v>
      </c>
      <c r="I63" s="7">
        <f t="shared" si="41"/>
        <v>290.80101972870966</v>
      </c>
      <c r="J63" s="7">
        <f t="shared" si="42"/>
        <v>0.15166011820377523</v>
      </c>
      <c r="K63" s="7">
        <f t="shared" si="43"/>
        <v>10.232166666666666</v>
      </c>
      <c r="L63" s="7">
        <f t="shared" si="44"/>
        <v>2.7626849999999994</v>
      </c>
      <c r="M63" s="1" t="s">
        <v>110</v>
      </c>
      <c r="O63" s="7">
        <f t="shared" si="56"/>
        <v>5.7539409204984979</v>
      </c>
      <c r="P63" s="7">
        <f t="shared" si="45"/>
        <v>0.8726433601403415</v>
      </c>
      <c r="Q63" s="12">
        <f t="shared" si="46"/>
        <v>0.39268951206315367</v>
      </c>
      <c r="R63" s="7">
        <f t="shared" si="47"/>
        <v>1.2432082499999997</v>
      </c>
      <c r="S63" s="13">
        <f t="shared" si="48"/>
        <v>0.31586784600500661</v>
      </c>
      <c r="T63" s="2">
        <v>0.27</v>
      </c>
      <c r="U63" s="14">
        <f t="shared" si="49"/>
        <v>8.5284318421351785E-2</v>
      </c>
      <c r="V63" s="2">
        <v>220.1</v>
      </c>
      <c r="W63" s="2">
        <v>12.1</v>
      </c>
      <c r="X63" s="2">
        <v>4.5</v>
      </c>
      <c r="Y63" s="2">
        <v>1.5</v>
      </c>
      <c r="Z63" s="2">
        <v>6.8</v>
      </c>
      <c r="AA63" s="2">
        <v>30.2</v>
      </c>
      <c r="AB63" s="1">
        <f t="shared" si="50"/>
        <v>0.30091322200403758</v>
      </c>
      <c r="AC63" s="7">
        <f t="shared" si="51"/>
        <v>10.232166666666666</v>
      </c>
      <c r="AD63" s="1">
        <f t="shared" si="52"/>
        <v>0.45</v>
      </c>
      <c r="AE63" s="15">
        <f t="shared" si="53"/>
        <v>395.06615782623163</v>
      </c>
      <c r="AF63" s="1">
        <f t="shared" si="54"/>
        <v>12164064.242667286</v>
      </c>
    </row>
    <row r="64" spans="1:48" x14ac:dyDescent="0.15">
      <c r="C64" s="6">
        <v>6</v>
      </c>
      <c r="D64" s="8">
        <v>21.983503056666699</v>
      </c>
      <c r="E64" s="9">
        <f t="shared" si="55"/>
        <v>17.651019728709699</v>
      </c>
      <c r="F64" s="6" t="s">
        <v>110</v>
      </c>
      <c r="G64" s="1">
        <v>7</v>
      </c>
      <c r="H64" s="7">
        <f t="shared" si="40"/>
        <v>21.983503056666699</v>
      </c>
      <c r="I64" s="7">
        <f t="shared" si="41"/>
        <v>295.13350305666665</v>
      </c>
      <c r="J64" s="7">
        <f t="shared" si="42"/>
        <v>0.24793301147147678</v>
      </c>
      <c r="K64" s="7">
        <f t="shared" si="43"/>
        <v>10.232166666666666</v>
      </c>
      <c r="L64" s="7">
        <f t="shared" si="44"/>
        <v>2.7626849999999994</v>
      </c>
      <c r="M64" s="1" t="s">
        <v>110</v>
      </c>
      <c r="O64" s="7">
        <f t="shared" si="56"/>
        <v>7.6439825603581566</v>
      </c>
      <c r="P64" s="7">
        <f t="shared" si="45"/>
        <v>1.8951956158250474</v>
      </c>
      <c r="Q64" s="12">
        <f t="shared" si="46"/>
        <v>0.85283802712127132</v>
      </c>
      <c r="R64" s="7">
        <f t="shared" si="47"/>
        <v>1.2432082499999997</v>
      </c>
      <c r="S64" s="13">
        <f t="shared" si="48"/>
        <v>0.68599772171820095</v>
      </c>
      <c r="T64" s="2">
        <v>0.27</v>
      </c>
      <c r="U64" s="14">
        <f t="shared" si="49"/>
        <v>0.18521938486391426</v>
      </c>
      <c r="V64" s="2">
        <v>220.1</v>
      </c>
      <c r="W64" s="2">
        <v>12.1</v>
      </c>
      <c r="X64" s="2">
        <v>4.5</v>
      </c>
      <c r="Y64" s="2">
        <v>1.5</v>
      </c>
      <c r="Z64" s="2">
        <v>6.8</v>
      </c>
      <c r="AA64" s="2">
        <v>30.2</v>
      </c>
      <c r="AB64" s="1">
        <f t="shared" si="50"/>
        <v>0.33104364453647017</v>
      </c>
      <c r="AC64" s="7">
        <f t="shared" si="51"/>
        <v>10.232166666666666</v>
      </c>
      <c r="AD64" s="1">
        <f t="shared" si="52"/>
        <v>0.45</v>
      </c>
      <c r="AE64" s="15">
        <f t="shared" si="53"/>
        <v>395.06615782623163</v>
      </c>
      <c r="AF64" s="1">
        <f t="shared" si="54"/>
        <v>13382051.252019446</v>
      </c>
    </row>
    <row r="65" spans="1:50" x14ac:dyDescent="0.15">
      <c r="C65" s="6">
        <v>7</v>
      </c>
      <c r="D65" s="8">
        <v>24.030565769677398</v>
      </c>
      <c r="E65" s="9">
        <f t="shared" si="55"/>
        <v>21.983503056666699</v>
      </c>
      <c r="F65" s="6" t="s">
        <v>110</v>
      </c>
      <c r="G65" s="1">
        <v>8</v>
      </c>
      <c r="H65" s="7">
        <f t="shared" si="40"/>
        <v>24.030565769677398</v>
      </c>
      <c r="I65" s="7">
        <f t="shared" si="41"/>
        <v>297.1805657696774</v>
      </c>
      <c r="J65" s="7">
        <f t="shared" si="42"/>
        <v>0.31119220424455318</v>
      </c>
      <c r="K65" s="7">
        <f t="shared" si="43"/>
        <v>10.232166666666666</v>
      </c>
      <c r="L65" s="7">
        <f t="shared" si="44"/>
        <v>2.7626849999999994</v>
      </c>
      <c r="M65" s="1" t="s">
        <v>110</v>
      </c>
      <c r="O65" s="7">
        <f t="shared" si="56"/>
        <v>8.511471944533108</v>
      </c>
      <c r="P65" s="7">
        <f t="shared" si="45"/>
        <v>2.6487037157849311</v>
      </c>
      <c r="Q65" s="12">
        <f t="shared" si="46"/>
        <v>1.1919166721032191</v>
      </c>
      <c r="R65" s="7">
        <f t="shared" si="47"/>
        <v>1.2432082499999997</v>
      </c>
      <c r="S65" s="13">
        <f t="shared" si="48"/>
        <v>0.95874256956002291</v>
      </c>
      <c r="T65" s="2">
        <v>0.27</v>
      </c>
      <c r="U65" s="14">
        <f t="shared" si="49"/>
        <v>0.25886049378120618</v>
      </c>
      <c r="V65" s="2">
        <v>220.1</v>
      </c>
      <c r="W65" s="2">
        <v>12.1</v>
      </c>
      <c r="X65" s="2">
        <v>4.5</v>
      </c>
      <c r="Y65" s="2">
        <v>1.5</v>
      </c>
      <c r="Z65" s="2">
        <v>6.8</v>
      </c>
      <c r="AA65" s="2">
        <v>30.2</v>
      </c>
      <c r="AB65" s="1">
        <f t="shared" si="50"/>
        <v>0.35324643887503365</v>
      </c>
      <c r="AC65" s="7">
        <f t="shared" si="51"/>
        <v>10.232166666666666</v>
      </c>
      <c r="AD65" s="1">
        <f t="shared" si="52"/>
        <v>0.45</v>
      </c>
      <c r="AE65" s="15">
        <f t="shared" si="53"/>
        <v>395.06615782623163</v>
      </c>
      <c r="AF65" s="1">
        <f t="shared" si="54"/>
        <v>14279573.185094861</v>
      </c>
    </row>
    <row r="66" spans="1:50" x14ac:dyDescent="0.15">
      <c r="C66" s="6">
        <v>8</v>
      </c>
      <c r="D66" s="8">
        <v>23.376325765483902</v>
      </c>
      <c r="E66" s="9">
        <f t="shared" si="55"/>
        <v>24.030565769677398</v>
      </c>
      <c r="F66" s="6" t="s">
        <v>110</v>
      </c>
      <c r="G66" s="1">
        <v>9</v>
      </c>
      <c r="H66" s="7">
        <f t="shared" si="40"/>
        <v>23.376325765483902</v>
      </c>
      <c r="I66" s="7">
        <f t="shared" si="41"/>
        <v>296.52632576548388</v>
      </c>
      <c r="J66" s="7">
        <f t="shared" si="42"/>
        <v>0.28949043122612828</v>
      </c>
      <c r="K66" s="7">
        <f t="shared" si="43"/>
        <v>10.232166666666666</v>
      </c>
      <c r="L66" s="7">
        <f t="shared" si="44"/>
        <v>2.7626849999999994</v>
      </c>
      <c r="M66" s="1" t="s">
        <v>110</v>
      </c>
      <c r="O66" s="7">
        <f t="shared" si="56"/>
        <v>8.6254532287481762</v>
      </c>
      <c r="P66" s="7">
        <f t="shared" si="45"/>
        <v>2.4969861747111102</v>
      </c>
      <c r="Q66" s="12">
        <f t="shared" si="46"/>
        <v>1.1236437786199995</v>
      </c>
      <c r="R66" s="7">
        <f t="shared" si="47"/>
        <v>1.2432082499999997</v>
      </c>
      <c r="S66" s="13">
        <f t="shared" si="48"/>
        <v>0.90382587038012319</v>
      </c>
      <c r="T66" s="2">
        <v>0.27</v>
      </c>
      <c r="U66" s="14">
        <f t="shared" si="49"/>
        <v>0.24403298500263326</v>
      </c>
      <c r="V66" s="2">
        <v>220.1</v>
      </c>
      <c r="W66" s="2">
        <v>12.1</v>
      </c>
      <c r="X66" s="2">
        <v>4.5</v>
      </c>
      <c r="Y66" s="2">
        <v>1.5</v>
      </c>
      <c r="Z66" s="2">
        <v>6.8</v>
      </c>
      <c r="AA66" s="2">
        <v>30.2</v>
      </c>
      <c r="AB66" s="1">
        <f t="shared" si="50"/>
        <v>0.34877594497829395</v>
      </c>
      <c r="AC66" s="7">
        <f t="shared" si="51"/>
        <v>10.232166666666666</v>
      </c>
      <c r="AD66" s="1">
        <f t="shared" si="52"/>
        <v>0.45</v>
      </c>
      <c r="AE66" s="15">
        <f t="shared" si="53"/>
        <v>395.06615782623163</v>
      </c>
      <c r="AF66" s="1">
        <f t="shared" si="54"/>
        <v>14098858.710023826</v>
      </c>
    </row>
    <row r="67" spans="1:50" x14ac:dyDescent="0.15">
      <c r="C67" s="6">
        <v>9</v>
      </c>
      <c r="D67" s="8">
        <v>18.146201650999998</v>
      </c>
      <c r="E67" s="9">
        <f t="shared" si="55"/>
        <v>23.376325765483902</v>
      </c>
      <c r="F67" s="6" t="s">
        <v>110</v>
      </c>
      <c r="G67" s="1">
        <v>10</v>
      </c>
      <c r="H67" s="7">
        <f t="shared" si="40"/>
        <v>18.146201650999998</v>
      </c>
      <c r="I67" s="7">
        <f t="shared" si="41"/>
        <v>291.29620165099999</v>
      </c>
      <c r="J67" s="7">
        <f t="shared" si="42"/>
        <v>0.16054270383229896</v>
      </c>
      <c r="K67" s="7">
        <f t="shared" si="43"/>
        <v>10.232166666666666</v>
      </c>
      <c r="L67" s="7">
        <f t="shared" si="44"/>
        <v>2.7626849999999994</v>
      </c>
      <c r="M67" s="1" t="s">
        <v>110</v>
      </c>
      <c r="O67" s="7">
        <f t="shared" si="56"/>
        <v>8.8911520540370645</v>
      </c>
      <c r="P67" s="7">
        <f t="shared" si="45"/>
        <v>1.427409590939209</v>
      </c>
      <c r="Q67" s="12">
        <f t="shared" si="46"/>
        <v>0.64233431592264412</v>
      </c>
      <c r="R67" s="7">
        <f t="shared" si="47"/>
        <v>1.2432082499999997</v>
      </c>
      <c r="S67" s="13">
        <f t="shared" si="48"/>
        <v>0.51667475334292889</v>
      </c>
      <c r="T67" s="2">
        <v>0.27</v>
      </c>
      <c r="U67" s="14">
        <f t="shared" si="49"/>
        <v>0.13950218340259082</v>
      </c>
      <c r="V67" s="2">
        <v>180.9</v>
      </c>
      <c r="W67" s="2">
        <v>6</v>
      </c>
      <c r="X67" s="2">
        <v>3</v>
      </c>
      <c r="Y67" s="2">
        <v>0.3</v>
      </c>
      <c r="Z67" s="2">
        <v>6</v>
      </c>
      <c r="AA67" s="2">
        <v>30.2</v>
      </c>
      <c r="AB67" s="1">
        <f t="shared" si="50"/>
        <v>0.26845990829588118</v>
      </c>
      <c r="AC67" s="7">
        <f t="shared" si="51"/>
        <v>10.232166666666666</v>
      </c>
      <c r="AD67" s="1">
        <f t="shared" si="52"/>
        <v>0.45</v>
      </c>
      <c r="AE67" s="15">
        <f t="shared" si="53"/>
        <v>395.06615782623163</v>
      </c>
      <c r="AF67" s="1">
        <f t="shared" si="54"/>
        <v>10852177.080633068</v>
      </c>
    </row>
    <row r="68" spans="1:50" x14ac:dyDescent="0.15">
      <c r="C68" s="6">
        <v>10</v>
      </c>
      <c r="D68" s="8">
        <v>10.323395870774201</v>
      </c>
      <c r="E68" s="9">
        <f t="shared" si="55"/>
        <v>18.146201650999998</v>
      </c>
      <c r="F68" s="6" t="s">
        <v>110</v>
      </c>
      <c r="G68" s="1">
        <v>11</v>
      </c>
      <c r="H68" s="7">
        <f t="shared" si="40"/>
        <v>10.323395870774201</v>
      </c>
      <c r="I68" s="7">
        <f t="shared" si="41"/>
        <v>283.4733958707742</v>
      </c>
      <c r="J68" s="7">
        <f t="shared" si="42"/>
        <v>6.382434628163669E-2</v>
      </c>
      <c r="K68" s="7">
        <f t="shared" si="43"/>
        <v>10.232166666666666</v>
      </c>
      <c r="L68" s="7">
        <f t="shared" si="44"/>
        <v>2.7626849999999994</v>
      </c>
      <c r="M68" s="1" t="s">
        <v>112</v>
      </c>
      <c r="N68" s="7">
        <f>(O67-P67)*$C$22/100</f>
        <v>7.0905553399429619</v>
      </c>
      <c r="O68" s="7">
        <f t="shared" si="56"/>
        <v>3.1358721231548925</v>
      </c>
      <c r="P68" s="7">
        <f t="shared" si="45"/>
        <v>0.20014498828316912</v>
      </c>
      <c r="Q68" s="12">
        <f t="shared" si="46"/>
        <v>9.0065244727426108E-2</v>
      </c>
      <c r="R68" s="7">
        <f t="shared" si="47"/>
        <v>1.2432082499999997</v>
      </c>
      <c r="S68" s="13">
        <f t="shared" si="48"/>
        <v>7.2445822916173644E-2</v>
      </c>
      <c r="T68" s="2">
        <v>0.27</v>
      </c>
      <c r="U68" s="14">
        <f t="shared" si="49"/>
        <v>1.9560372187366885E-2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0.23229745221449113</v>
      </c>
      <c r="AC68" s="7">
        <f t="shared" si="51"/>
        <v>10.232166666666666</v>
      </c>
      <c r="AD68" s="1">
        <f t="shared" si="52"/>
        <v>0.45</v>
      </c>
      <c r="AE68" s="15">
        <f t="shared" si="53"/>
        <v>395.06615782623163</v>
      </c>
      <c r="AF68" s="1">
        <f t="shared" si="54"/>
        <v>9390352.1863425802</v>
      </c>
    </row>
    <row r="69" spans="1:50" x14ac:dyDescent="0.15">
      <c r="C69" s="6">
        <v>11</v>
      </c>
      <c r="D69" s="8">
        <v>1.2853391188000001</v>
      </c>
      <c r="E69" s="9">
        <f t="shared" si="55"/>
        <v>10.323395870774201</v>
      </c>
      <c r="F69" s="6" t="s">
        <v>112</v>
      </c>
      <c r="G69" s="1">
        <v>12</v>
      </c>
      <c r="H69" s="7">
        <f t="shared" si="40"/>
        <v>1.2853391188000001</v>
      </c>
      <c r="I69" s="7">
        <f t="shared" si="41"/>
        <v>274.43533911879996</v>
      </c>
      <c r="J69" s="7">
        <f t="shared" si="42"/>
        <v>2.0592709155323997E-2</v>
      </c>
      <c r="K69" s="7">
        <f t="shared" si="43"/>
        <v>10.232166666666666</v>
      </c>
      <c r="L69" s="7">
        <f t="shared" si="44"/>
        <v>2.7626849999999994</v>
      </c>
      <c r="M69" s="1" t="s">
        <v>110</v>
      </c>
      <c r="O69" s="7">
        <f t="shared" si="56"/>
        <v>5.6984121348717229</v>
      </c>
      <c r="P69" s="7">
        <f t="shared" si="45"/>
        <v>0.11734574374058229</v>
      </c>
      <c r="Q69" s="12">
        <f t="shared" si="46"/>
        <v>5.2805584683262033E-2</v>
      </c>
      <c r="R69" s="7">
        <f t="shared" si="47"/>
        <v>1.2432082499999997</v>
      </c>
      <c r="S69" s="13">
        <f t="shared" si="48"/>
        <v>4.2475252785092156E-2</v>
      </c>
      <c r="T69" s="2">
        <v>0.27</v>
      </c>
      <c r="U69" s="14">
        <f t="shared" si="49"/>
        <v>1.1468318251974884E-2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0.22985769795297045</v>
      </c>
      <c r="AC69" s="7">
        <f t="shared" si="51"/>
        <v>10.232166666666666</v>
      </c>
      <c r="AD69" s="1">
        <f t="shared" si="52"/>
        <v>0.45</v>
      </c>
      <c r="AE69" s="15">
        <f t="shared" si="53"/>
        <v>395.06615782623163</v>
      </c>
      <c r="AF69" s="1">
        <f t="shared" si="54"/>
        <v>9291727.980414331</v>
      </c>
      <c r="AG69" s="1">
        <f>SUM(AF58:AF69)</f>
        <v>132175785.53811255</v>
      </c>
    </row>
    <row r="70" spans="1:50" x14ac:dyDescent="0.15">
      <c r="C70" s="6">
        <v>12</v>
      </c>
      <c r="D70" s="8">
        <v>-3.4417166198709701</v>
      </c>
      <c r="E70" s="9">
        <f t="shared" si="55"/>
        <v>1.2853391188000001</v>
      </c>
      <c r="F70" s="6" t="s">
        <v>110</v>
      </c>
    </row>
    <row r="72" spans="1:50" x14ac:dyDescent="0.15">
      <c r="S72" s="30" t="s">
        <v>80</v>
      </c>
      <c r="T72" s="30"/>
      <c r="U72" s="30"/>
      <c r="V72" s="30" t="s">
        <v>81</v>
      </c>
      <c r="W72" s="30"/>
      <c r="X72" s="30"/>
      <c r="Y72" s="30" t="s">
        <v>82</v>
      </c>
      <c r="Z72" s="30"/>
      <c r="AA72" s="30"/>
      <c r="AB72" s="30" t="s">
        <v>83</v>
      </c>
      <c r="AC72" s="30"/>
      <c r="AD72" s="30"/>
      <c r="AE72" s="30" t="s">
        <v>84</v>
      </c>
      <c r="AF72" s="30"/>
      <c r="AG72" s="30"/>
      <c r="AH72" s="30" t="s">
        <v>85</v>
      </c>
      <c r="AI72" s="30"/>
      <c r="AJ72" s="30"/>
      <c r="AK72" s="31" t="s">
        <v>115</v>
      </c>
      <c r="AL72" s="32"/>
      <c r="AM72" s="33"/>
      <c r="AN72" s="32" t="s">
        <v>116</v>
      </c>
      <c r="AO72" s="32"/>
      <c r="AP72" s="33"/>
      <c r="AQ72" s="30" t="s">
        <v>87</v>
      </c>
      <c r="AR72" s="30"/>
      <c r="AS72" s="30"/>
    </row>
    <row r="73" spans="1:50" x14ac:dyDescent="0.15">
      <c r="A73" s="34" t="s">
        <v>49</v>
      </c>
      <c r="B73" s="34"/>
      <c r="C73" s="6" t="s">
        <v>88</v>
      </c>
      <c r="D73" s="6" t="s">
        <v>89</v>
      </c>
      <c r="E73" s="6" t="s">
        <v>90</v>
      </c>
      <c r="F73" s="6" t="s">
        <v>91</v>
      </c>
      <c r="G73" s="1" t="s">
        <v>88</v>
      </c>
      <c r="H73" s="1" t="s">
        <v>90</v>
      </c>
      <c r="I73" s="1" t="s">
        <v>92</v>
      </c>
      <c r="J73" s="1" t="s">
        <v>93</v>
      </c>
      <c r="K73" s="10" t="s">
        <v>94</v>
      </c>
      <c r="L73" s="10" t="s">
        <v>95</v>
      </c>
      <c r="M73" s="1" t="s">
        <v>96</v>
      </c>
      <c r="N73" s="10" t="s">
        <v>97</v>
      </c>
      <c r="O73" s="1" t="s">
        <v>98</v>
      </c>
      <c r="P73" s="1" t="s">
        <v>99</v>
      </c>
      <c r="Q73" s="10" t="s">
        <v>100</v>
      </c>
      <c r="R73" s="10" t="s">
        <v>101</v>
      </c>
      <c r="S73" s="2" t="s">
        <v>102</v>
      </c>
      <c r="T73" s="2" t="s">
        <v>103</v>
      </c>
      <c r="U73" s="2"/>
      <c r="V73" s="2" t="s">
        <v>102</v>
      </c>
      <c r="W73" s="2" t="s">
        <v>103</v>
      </c>
      <c r="X73" s="2"/>
      <c r="Y73" s="2" t="s">
        <v>102</v>
      </c>
      <c r="Z73" s="2" t="s">
        <v>103</v>
      </c>
      <c r="AA73" s="2"/>
      <c r="AB73" s="2" t="s">
        <v>102</v>
      </c>
      <c r="AC73" s="2" t="s">
        <v>103</v>
      </c>
      <c r="AD73" s="2"/>
      <c r="AE73" s="2" t="s">
        <v>102</v>
      </c>
      <c r="AF73" s="2" t="s">
        <v>103</v>
      </c>
      <c r="AG73" s="2"/>
      <c r="AH73" s="2" t="s">
        <v>102</v>
      </c>
      <c r="AI73" s="2" t="s">
        <v>103</v>
      </c>
      <c r="AJ73" s="2"/>
      <c r="AK73" s="2" t="s">
        <v>102</v>
      </c>
      <c r="AL73" s="2" t="s">
        <v>103</v>
      </c>
      <c r="AM73" s="2"/>
      <c r="AN73" s="2" t="s">
        <v>102</v>
      </c>
      <c r="AO73" s="2" t="s">
        <v>103</v>
      </c>
      <c r="AP73" s="2"/>
      <c r="AQ73" s="16" t="s">
        <v>102</v>
      </c>
      <c r="AR73" s="16" t="s">
        <v>103</v>
      </c>
      <c r="AS73" s="16"/>
      <c r="AT73" s="1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pans="1:50" x14ac:dyDescent="0.15">
      <c r="A74" s="1" t="s">
        <v>108</v>
      </c>
      <c r="B74" s="1">
        <f>F8</f>
        <v>625.46400000000006</v>
      </c>
      <c r="C74" s="6" t="s">
        <v>109</v>
      </c>
      <c r="D74" s="6">
        <v>-6</v>
      </c>
      <c r="E74" s="6"/>
      <c r="F74" s="6"/>
      <c r="G74" s="1">
        <v>1</v>
      </c>
      <c r="H74" s="7">
        <f t="shared" ref="H74:H85" si="57">E75</f>
        <v>-6</v>
      </c>
      <c r="I74" s="7">
        <f t="shared" ref="I74:I85" si="58">H74+273.15</f>
        <v>267.14999999999998</v>
      </c>
      <c r="J74" s="7">
        <f t="shared" ref="J74:J85" si="59">EXP(($C$16*(I74-$C$14))/($C$17*I74*$C$14))</f>
        <v>7.8255496870770821E-3</v>
      </c>
      <c r="K74" s="7">
        <f t="shared" ref="K74:K85" si="60">$B$74/12</f>
        <v>52.122000000000007</v>
      </c>
      <c r="L74" s="7">
        <f t="shared" ref="L74:L85" si="61">K74*$B$75/100</f>
        <v>0.52122000000000002</v>
      </c>
      <c r="M74" s="1" t="s">
        <v>110</v>
      </c>
      <c r="O74" s="7">
        <f>L74</f>
        <v>0.52122000000000002</v>
      </c>
      <c r="P74" s="7">
        <f t="shared" ref="P74:P85" si="62">O74*J74</f>
        <v>4.078833007898317E-3</v>
      </c>
      <c r="Q74" s="12">
        <f t="shared" ref="Q74:Q85" si="63">P74*$B$76</f>
        <v>1.0604965820535624E-3</v>
      </c>
      <c r="R74" s="7">
        <f t="shared" ref="R74:R85" si="64">L74*$B$76</f>
        <v>0.1355172</v>
      </c>
      <c r="S74" s="13">
        <f t="shared" ref="S74:S85" si="65">Q74/R74</f>
        <v>7.8255496870770821E-3</v>
      </c>
      <c r="T74" s="2">
        <v>0.01</v>
      </c>
      <c r="U74" s="14">
        <f t="shared" ref="U74:U85" si="66">S74*T74</f>
        <v>7.8255496870770821E-5</v>
      </c>
      <c r="V74" s="13"/>
      <c r="W74" s="2"/>
      <c r="X74" s="2"/>
      <c r="Y74" s="2"/>
      <c r="Z74" s="2"/>
      <c r="AA74" s="2"/>
      <c r="AB74" s="2"/>
      <c r="AC74" s="2"/>
      <c r="AD74" s="2"/>
      <c r="AE74" s="13">
        <v>1E-3</v>
      </c>
      <c r="AF74" s="2">
        <v>0.49</v>
      </c>
      <c r="AG74" s="14">
        <f t="shared" ref="AG74:AG85" si="67">AF74*AE74</f>
        <v>4.8999999999999998E-4</v>
      </c>
      <c r="AH74" s="17"/>
      <c r="AI74" s="2"/>
      <c r="AJ74" s="14"/>
      <c r="AK74" s="13"/>
      <c r="AL74" s="2"/>
      <c r="AM74" s="2"/>
      <c r="AN74" s="13"/>
      <c r="AO74" s="2"/>
      <c r="AP74" s="14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5.5682554968707705E-3</v>
      </c>
      <c r="AU74" s="7">
        <f t="shared" ref="AU74:AU85" si="70">$B$74/12</f>
        <v>52.122000000000007</v>
      </c>
      <c r="AV74" s="1">
        <f t="shared" ref="AV74:AV85" si="71">$B$76</f>
        <v>0.26</v>
      </c>
      <c r="AW74" s="1">
        <f>$E$8/12</f>
        <v>0.47865000000000002</v>
      </c>
      <c r="AX74" s="1">
        <f t="shared" ref="AX74:AX85" si="72">AW74*10000*AV74*0.67*AU74*AT74</f>
        <v>241.9950264234736</v>
      </c>
    </row>
    <row r="75" spans="1:50" x14ac:dyDescent="0.15">
      <c r="A75" s="1" t="s">
        <v>111</v>
      </c>
      <c r="B75" s="1">
        <v>1</v>
      </c>
      <c r="C75" s="6">
        <v>1</v>
      </c>
      <c r="D75" s="8">
        <v>-9.2335352275806493</v>
      </c>
      <c r="E75" s="9">
        <f t="shared" ref="E75:E86" si="73">D74</f>
        <v>-6</v>
      </c>
      <c r="F75" s="6" t="s">
        <v>110</v>
      </c>
      <c r="G75" s="1">
        <v>2</v>
      </c>
      <c r="H75" s="7">
        <f t="shared" si="57"/>
        <v>-9.2335352275806493</v>
      </c>
      <c r="I75" s="7">
        <f t="shared" si="58"/>
        <v>263.91646477241932</v>
      </c>
      <c r="J75" s="7">
        <f t="shared" si="59"/>
        <v>5.0070270326384126E-3</v>
      </c>
      <c r="K75" s="7">
        <f t="shared" si="60"/>
        <v>52.122000000000007</v>
      </c>
      <c r="L75" s="7">
        <f t="shared" si="61"/>
        <v>0.52122000000000002</v>
      </c>
      <c r="M75" s="1" t="s">
        <v>110</v>
      </c>
      <c r="O75" s="7">
        <f t="shared" ref="O75:O85" si="74">L75+O74-P74-N75</f>
        <v>1.0383611669921018</v>
      </c>
      <c r="P75" s="7">
        <f t="shared" si="62"/>
        <v>5.1991024327714226E-3</v>
      </c>
      <c r="Q75" s="12">
        <f t="shared" si="63"/>
        <v>1.3517666325205699E-3</v>
      </c>
      <c r="R75" s="7">
        <f t="shared" si="64"/>
        <v>0.1355172</v>
      </c>
      <c r="S75" s="13">
        <f t="shared" si="65"/>
        <v>9.9748713264483767E-3</v>
      </c>
      <c r="T75" s="2">
        <v>0.01</v>
      </c>
      <c r="U75" s="14">
        <f t="shared" si="66"/>
        <v>9.9748713264483766E-5</v>
      </c>
      <c r="V75" s="13"/>
      <c r="W75" s="2"/>
      <c r="X75" s="2"/>
      <c r="Y75" s="2"/>
      <c r="Z75" s="2"/>
      <c r="AA75" s="2"/>
      <c r="AB75" s="2"/>
      <c r="AC75" s="2"/>
      <c r="AD75" s="2"/>
      <c r="AE75" s="13">
        <v>1E-3</v>
      </c>
      <c r="AF75" s="2">
        <v>0.49</v>
      </c>
      <c r="AG75" s="14">
        <f t="shared" si="67"/>
        <v>4.8999999999999998E-4</v>
      </c>
      <c r="AH75" s="17"/>
      <c r="AI75" s="2"/>
      <c r="AJ75" s="14"/>
      <c r="AK75" s="13"/>
      <c r="AL75" s="2"/>
      <c r="AM75" s="2"/>
      <c r="AN75" s="13"/>
      <c r="AO75" s="2"/>
      <c r="AP75" s="14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5.5897487132644842E-3</v>
      </c>
      <c r="AU75" s="7">
        <f t="shared" si="70"/>
        <v>52.122000000000007</v>
      </c>
      <c r="AV75" s="1">
        <f t="shared" si="71"/>
        <v>0.26</v>
      </c>
      <c r="AW75" s="1">
        <f t="shared" ref="AW75:AW85" si="75">$E$8/12</f>
        <v>0.47865000000000002</v>
      </c>
      <c r="AX75" s="1">
        <f t="shared" si="72"/>
        <v>242.92911636816905</v>
      </c>
    </row>
    <row r="76" spans="1:50" x14ac:dyDescent="0.15">
      <c r="A76" s="1" t="s">
        <v>73</v>
      </c>
      <c r="B76" s="1">
        <v>0.26</v>
      </c>
      <c r="C76" s="6">
        <v>2</v>
      </c>
      <c r="D76" s="8">
        <v>-3.34034752872414</v>
      </c>
      <c r="E76" s="9">
        <f t="shared" si="73"/>
        <v>-9.2335352275806493</v>
      </c>
      <c r="F76" s="6" t="s">
        <v>110</v>
      </c>
      <c r="G76" s="1">
        <v>3</v>
      </c>
      <c r="H76" s="7">
        <f t="shared" si="57"/>
        <v>-3.34034752872414</v>
      </c>
      <c r="I76" s="7">
        <f t="shared" si="58"/>
        <v>269.80965247127585</v>
      </c>
      <c r="J76" s="7">
        <f t="shared" si="59"/>
        <v>1.1208470722695386E-2</v>
      </c>
      <c r="K76" s="7">
        <f t="shared" si="60"/>
        <v>52.122000000000007</v>
      </c>
      <c r="L76" s="7">
        <f t="shared" si="61"/>
        <v>0.52122000000000002</v>
      </c>
      <c r="M76" s="1" t="s">
        <v>110</v>
      </c>
      <c r="O76" s="7">
        <f t="shared" si="74"/>
        <v>1.5543820645593305</v>
      </c>
      <c r="P76" s="7">
        <f t="shared" si="62"/>
        <v>1.7422245862496064E-2</v>
      </c>
      <c r="Q76" s="12">
        <f t="shared" si="63"/>
        <v>4.5297839242489767E-3</v>
      </c>
      <c r="R76" s="7">
        <f t="shared" si="64"/>
        <v>0.1355172</v>
      </c>
      <c r="S76" s="13">
        <f t="shared" si="65"/>
        <v>3.3425896670304406E-2</v>
      </c>
      <c r="T76" s="2">
        <v>0.01</v>
      </c>
      <c r="U76" s="14">
        <f t="shared" si="66"/>
        <v>3.3425896670304404E-4</v>
      </c>
      <c r="V76" s="13"/>
      <c r="W76" s="2"/>
      <c r="X76" s="2"/>
      <c r="Y76" s="2"/>
      <c r="Z76" s="2"/>
      <c r="AA76" s="2"/>
      <c r="AB76" s="2"/>
      <c r="AC76" s="2"/>
      <c r="AD76" s="2"/>
      <c r="AE76" s="13">
        <v>1E-3</v>
      </c>
      <c r="AF76" s="2">
        <v>0.49</v>
      </c>
      <c r="AG76" s="14">
        <f t="shared" si="67"/>
        <v>4.8999999999999998E-4</v>
      </c>
      <c r="AH76" s="17"/>
      <c r="AI76" s="2"/>
      <c r="AJ76" s="14"/>
      <c r="AK76" s="13"/>
      <c r="AL76" s="2"/>
      <c r="AM76" s="2"/>
      <c r="AN76" s="13"/>
      <c r="AO76" s="2"/>
      <c r="AP76" s="14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5.8242589667030437E-3</v>
      </c>
      <c r="AU76" s="7">
        <f t="shared" si="70"/>
        <v>52.122000000000007</v>
      </c>
      <c r="AV76" s="1">
        <f t="shared" si="71"/>
        <v>0.26</v>
      </c>
      <c r="AW76" s="1">
        <f t="shared" si="75"/>
        <v>0.47865000000000002</v>
      </c>
      <c r="AX76" s="1">
        <f t="shared" si="72"/>
        <v>253.12087481196389</v>
      </c>
    </row>
    <row r="77" spans="1:50" x14ac:dyDescent="0.15">
      <c r="C77" s="6">
        <v>3</v>
      </c>
      <c r="D77" s="8">
        <v>5.5683813785483904</v>
      </c>
      <c r="E77" s="9">
        <f t="shared" si="73"/>
        <v>-3.34034752872414</v>
      </c>
      <c r="F77" s="6" t="s">
        <v>110</v>
      </c>
      <c r="G77" s="1">
        <v>4</v>
      </c>
      <c r="H77" s="7">
        <f t="shared" si="57"/>
        <v>5.5683813785483904</v>
      </c>
      <c r="I77" s="7">
        <f t="shared" si="58"/>
        <v>278.71838137854837</v>
      </c>
      <c r="J77" s="7">
        <f t="shared" si="59"/>
        <v>3.5521758094730016E-2</v>
      </c>
      <c r="K77" s="7">
        <f t="shared" si="60"/>
        <v>52.122000000000007</v>
      </c>
      <c r="L77" s="7">
        <f t="shared" si="61"/>
        <v>0.52122000000000002</v>
      </c>
      <c r="M77" s="1" t="s">
        <v>110</v>
      </c>
      <c r="O77" s="7">
        <f t="shared" si="74"/>
        <v>2.0581798186968343</v>
      </c>
      <c r="P77" s="7">
        <f t="shared" si="62"/>
        <v>7.3110165635204227E-2</v>
      </c>
      <c r="Q77" s="12">
        <f t="shared" si="63"/>
        <v>1.90086430651531E-2</v>
      </c>
      <c r="R77" s="7">
        <f t="shared" si="64"/>
        <v>0.1355172</v>
      </c>
      <c r="S77" s="13">
        <f t="shared" si="65"/>
        <v>0.14026738351407128</v>
      </c>
      <c r="T77" s="2">
        <v>0.01</v>
      </c>
      <c r="U77" s="14">
        <f t="shared" si="66"/>
        <v>1.4026738351407128E-3</v>
      </c>
      <c r="V77" s="13"/>
      <c r="W77" s="2"/>
      <c r="X77" s="2"/>
      <c r="Y77" s="2"/>
      <c r="Z77" s="2"/>
      <c r="AA77" s="2"/>
      <c r="AB77" s="2"/>
      <c r="AC77" s="2"/>
      <c r="AD77" s="2"/>
      <c r="AE77" s="13">
        <v>1E-3</v>
      </c>
      <c r="AF77" s="2">
        <v>0.49</v>
      </c>
      <c r="AG77" s="14">
        <f t="shared" si="67"/>
        <v>4.8999999999999998E-4</v>
      </c>
      <c r="AH77" s="17"/>
      <c r="AI77" s="2"/>
      <c r="AJ77" s="14"/>
      <c r="AK77" s="13"/>
      <c r="AL77" s="2"/>
      <c r="AM77" s="2"/>
      <c r="AN77" s="13"/>
      <c r="AO77" s="2"/>
      <c r="AP77" s="14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6.8926738351407129E-3</v>
      </c>
      <c r="AU77" s="7">
        <f t="shared" si="70"/>
        <v>52.122000000000007</v>
      </c>
      <c r="AV77" s="1">
        <f t="shared" si="71"/>
        <v>0.26</v>
      </c>
      <c r="AW77" s="1">
        <f t="shared" si="75"/>
        <v>0.47865000000000002</v>
      </c>
      <c r="AX77" s="1">
        <f t="shared" si="72"/>
        <v>299.55392452818211</v>
      </c>
    </row>
    <row r="78" spans="1:50" x14ac:dyDescent="0.15">
      <c r="C78" s="6">
        <v>4</v>
      </c>
      <c r="D78" s="8">
        <v>13.231669575633299</v>
      </c>
      <c r="E78" s="9">
        <f t="shared" si="73"/>
        <v>5.5683813785483904</v>
      </c>
      <c r="F78" s="6" t="s">
        <v>110</v>
      </c>
      <c r="G78" s="1">
        <v>5</v>
      </c>
      <c r="H78" s="7">
        <f t="shared" si="57"/>
        <v>13.231669575633299</v>
      </c>
      <c r="I78" s="7">
        <f t="shared" si="58"/>
        <v>286.38166957563328</v>
      </c>
      <c r="J78" s="7">
        <f t="shared" si="59"/>
        <v>9.0463676731294601E-2</v>
      </c>
      <c r="K78" s="7">
        <f t="shared" si="60"/>
        <v>52.122000000000007</v>
      </c>
      <c r="L78" s="7">
        <f t="shared" si="61"/>
        <v>0.52122000000000002</v>
      </c>
      <c r="M78" s="1" t="s">
        <v>112</v>
      </c>
      <c r="N78" s="7">
        <f>(O77-P77)*$C$22/100</f>
        <v>1.8858161704085488</v>
      </c>
      <c r="O78" s="7">
        <f t="shared" si="74"/>
        <v>0.62047348265308155</v>
      </c>
      <c r="P78" s="7">
        <f t="shared" si="62"/>
        <v>5.6130312555068895E-2</v>
      </c>
      <c r="Q78" s="12">
        <f t="shared" si="63"/>
        <v>1.4593881264317913E-2</v>
      </c>
      <c r="R78" s="7">
        <f t="shared" si="64"/>
        <v>0.1355172</v>
      </c>
      <c r="S78" s="13">
        <f t="shared" si="65"/>
        <v>0.10769025086349122</v>
      </c>
      <c r="T78" s="2">
        <v>0.01</v>
      </c>
      <c r="U78" s="14">
        <f t="shared" si="66"/>
        <v>1.0769025086349122E-3</v>
      </c>
      <c r="V78" s="13"/>
      <c r="W78" s="2"/>
      <c r="X78" s="2"/>
      <c r="Y78" s="2"/>
      <c r="Z78" s="2"/>
      <c r="AA78" s="2"/>
      <c r="AB78" s="2"/>
      <c r="AC78" s="2"/>
      <c r="AD78" s="2"/>
      <c r="AE78" s="13">
        <v>5.0000000000000001E-3</v>
      </c>
      <c r="AF78" s="2">
        <v>0.49</v>
      </c>
      <c r="AG78" s="14">
        <f t="shared" si="67"/>
        <v>2.4499999999999999E-3</v>
      </c>
      <c r="AH78" s="17"/>
      <c r="AI78" s="2"/>
      <c r="AJ78" s="14"/>
      <c r="AK78" s="13"/>
      <c r="AL78" s="2"/>
      <c r="AM78" s="2"/>
      <c r="AN78" s="13"/>
      <c r="AO78" s="2"/>
      <c r="AP78" s="14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1.1026902508634914E-2</v>
      </c>
      <c r="AU78" s="7">
        <f t="shared" si="70"/>
        <v>52.122000000000007</v>
      </c>
      <c r="AV78" s="1">
        <f t="shared" si="71"/>
        <v>0.26</v>
      </c>
      <c r="AW78" s="1">
        <f t="shared" si="75"/>
        <v>0.47865000000000002</v>
      </c>
      <c r="AX78" s="1">
        <f t="shared" si="72"/>
        <v>479.22649480538075</v>
      </c>
    </row>
    <row r="79" spans="1:50" x14ac:dyDescent="0.15">
      <c r="C79" s="6">
        <v>5</v>
      </c>
      <c r="D79" s="8">
        <v>17.651019728709699</v>
      </c>
      <c r="E79" s="9">
        <f t="shared" si="73"/>
        <v>13.231669575633299</v>
      </c>
      <c r="F79" s="6" t="s">
        <v>112</v>
      </c>
      <c r="G79" s="1">
        <v>6</v>
      </c>
      <c r="H79" s="7">
        <f t="shared" si="57"/>
        <v>17.651019728709699</v>
      </c>
      <c r="I79" s="7">
        <f t="shared" si="58"/>
        <v>290.80101972870966</v>
      </c>
      <c r="J79" s="7">
        <f t="shared" si="59"/>
        <v>0.15166011820377523</v>
      </c>
      <c r="K79" s="7">
        <f t="shared" si="60"/>
        <v>52.122000000000007</v>
      </c>
      <c r="L79" s="7">
        <f t="shared" si="61"/>
        <v>0.52122000000000002</v>
      </c>
      <c r="M79" s="1" t="s">
        <v>110</v>
      </c>
      <c r="O79" s="7">
        <f t="shared" si="74"/>
        <v>1.0855631700980126</v>
      </c>
      <c r="P79" s="7">
        <f t="shared" si="62"/>
        <v>0.16463663869472955</v>
      </c>
      <c r="Q79" s="12">
        <f t="shared" si="63"/>
        <v>4.2805526060629685E-2</v>
      </c>
      <c r="R79" s="7">
        <f t="shared" si="64"/>
        <v>0.1355172</v>
      </c>
      <c r="S79" s="13">
        <f t="shared" si="65"/>
        <v>0.31586784600500661</v>
      </c>
      <c r="T79" s="2">
        <v>0.01</v>
      </c>
      <c r="U79" s="14">
        <f t="shared" si="66"/>
        <v>3.158678460050066E-3</v>
      </c>
      <c r="V79" s="13"/>
      <c r="W79" s="2"/>
      <c r="X79" s="2"/>
      <c r="Y79" s="2"/>
      <c r="Z79" s="2"/>
      <c r="AA79" s="2"/>
      <c r="AB79" s="2"/>
      <c r="AC79" s="2"/>
      <c r="AD79" s="2"/>
      <c r="AE79" s="13">
        <v>5.0000000000000001E-3</v>
      </c>
      <c r="AF79" s="2">
        <v>0.49</v>
      </c>
      <c r="AG79" s="14">
        <f t="shared" si="67"/>
        <v>2.4499999999999999E-3</v>
      </c>
      <c r="AH79" s="17"/>
      <c r="AI79" s="2"/>
      <c r="AJ79" s="14"/>
      <c r="AK79" s="13"/>
      <c r="AL79" s="2"/>
      <c r="AM79" s="2"/>
      <c r="AN79" s="13"/>
      <c r="AO79" s="2"/>
      <c r="AP79" s="14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1.3108678460050066E-2</v>
      </c>
      <c r="AU79" s="7">
        <f t="shared" si="70"/>
        <v>52.122000000000007</v>
      </c>
      <c r="AV79" s="1">
        <f t="shared" si="71"/>
        <v>0.26</v>
      </c>
      <c r="AW79" s="1">
        <f t="shared" si="75"/>
        <v>0.47865000000000002</v>
      </c>
      <c r="AX79" s="1">
        <f t="shared" si="72"/>
        <v>569.69997014313674</v>
      </c>
    </row>
    <row r="80" spans="1:50" x14ac:dyDescent="0.15">
      <c r="C80" s="6">
        <v>6</v>
      </c>
      <c r="D80" s="8">
        <v>21.983503056666699</v>
      </c>
      <c r="E80" s="9">
        <f t="shared" si="73"/>
        <v>17.651019728709699</v>
      </c>
      <c r="F80" s="6" t="s">
        <v>110</v>
      </c>
      <c r="G80" s="1">
        <v>7</v>
      </c>
      <c r="H80" s="7">
        <f t="shared" si="57"/>
        <v>21.983503056666699</v>
      </c>
      <c r="I80" s="7">
        <f t="shared" si="58"/>
        <v>295.13350305666665</v>
      </c>
      <c r="J80" s="7">
        <f t="shared" si="59"/>
        <v>0.24793301147147678</v>
      </c>
      <c r="K80" s="7">
        <f t="shared" si="60"/>
        <v>52.122000000000007</v>
      </c>
      <c r="L80" s="7">
        <f t="shared" si="61"/>
        <v>0.52122000000000002</v>
      </c>
      <c r="M80" s="1" t="s">
        <v>110</v>
      </c>
      <c r="O80" s="7">
        <f t="shared" si="74"/>
        <v>1.4421465314032831</v>
      </c>
      <c r="P80" s="7">
        <f t="shared" si="62"/>
        <v>0.35755573251396061</v>
      </c>
      <c r="Q80" s="12">
        <f t="shared" si="63"/>
        <v>9.2964490453629756E-2</v>
      </c>
      <c r="R80" s="7">
        <f t="shared" si="64"/>
        <v>0.1355172</v>
      </c>
      <c r="S80" s="13">
        <f t="shared" si="65"/>
        <v>0.68599772171820073</v>
      </c>
      <c r="T80" s="2">
        <v>0.01</v>
      </c>
      <c r="U80" s="14">
        <f t="shared" si="66"/>
        <v>6.8599772171820074E-3</v>
      </c>
      <c r="V80" s="13"/>
      <c r="W80" s="2"/>
      <c r="X80" s="2"/>
      <c r="Y80" s="2"/>
      <c r="Z80" s="2"/>
      <c r="AA80" s="2"/>
      <c r="AB80" s="2"/>
      <c r="AC80" s="2"/>
      <c r="AD80" s="2"/>
      <c r="AE80" s="13">
        <v>5.0000000000000001E-3</v>
      </c>
      <c r="AF80" s="2">
        <v>0.49</v>
      </c>
      <c r="AG80" s="14">
        <f t="shared" si="67"/>
        <v>2.4499999999999999E-3</v>
      </c>
      <c r="AH80" s="17"/>
      <c r="AI80" s="2"/>
      <c r="AJ80" s="14"/>
      <c r="AK80" s="13"/>
      <c r="AL80" s="2"/>
      <c r="AM80" s="2"/>
      <c r="AN80" s="13"/>
      <c r="AO80" s="2"/>
      <c r="AP80" s="14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1.6809977217182009E-2</v>
      </c>
      <c r="AU80" s="7">
        <f t="shared" si="70"/>
        <v>52.122000000000007</v>
      </c>
      <c r="AV80" s="1">
        <f t="shared" si="71"/>
        <v>0.26</v>
      </c>
      <c r="AW80" s="1">
        <f t="shared" si="75"/>
        <v>0.47865000000000002</v>
      </c>
      <c r="AX80" s="1">
        <f t="shared" si="72"/>
        <v>730.55751179809033</v>
      </c>
    </row>
    <row r="81" spans="1:53" x14ac:dyDescent="0.15">
      <c r="C81" s="6">
        <v>7</v>
      </c>
      <c r="D81" s="8">
        <v>24.030565769677398</v>
      </c>
      <c r="E81" s="9">
        <f t="shared" si="73"/>
        <v>21.983503056666699</v>
      </c>
      <c r="F81" s="6" t="s">
        <v>110</v>
      </c>
      <c r="G81" s="1">
        <v>8</v>
      </c>
      <c r="H81" s="7">
        <f t="shared" si="57"/>
        <v>24.030565769677398</v>
      </c>
      <c r="I81" s="7">
        <f t="shared" si="58"/>
        <v>297.1805657696774</v>
      </c>
      <c r="J81" s="7">
        <f t="shared" si="59"/>
        <v>0.31119220424455318</v>
      </c>
      <c r="K81" s="7">
        <f t="shared" si="60"/>
        <v>52.122000000000007</v>
      </c>
      <c r="L81" s="7">
        <f t="shared" si="61"/>
        <v>0.52122000000000002</v>
      </c>
      <c r="M81" s="1" t="s">
        <v>110</v>
      </c>
      <c r="O81" s="7">
        <f t="shared" si="74"/>
        <v>1.6058107988893224</v>
      </c>
      <c r="P81" s="7">
        <f t="shared" si="62"/>
        <v>0.49971580210607514</v>
      </c>
      <c r="Q81" s="12">
        <f t="shared" si="63"/>
        <v>0.12992610854757955</v>
      </c>
      <c r="R81" s="7">
        <f t="shared" si="64"/>
        <v>0.1355172</v>
      </c>
      <c r="S81" s="13">
        <f t="shared" si="65"/>
        <v>0.95874256956002302</v>
      </c>
      <c r="T81" s="2">
        <v>0.01</v>
      </c>
      <c r="U81" s="14">
        <f t="shared" si="66"/>
        <v>9.5874256956002303E-3</v>
      </c>
      <c r="V81" s="13"/>
      <c r="W81" s="2"/>
      <c r="X81" s="2"/>
      <c r="Y81" s="2"/>
      <c r="Z81" s="2"/>
      <c r="AA81" s="2"/>
      <c r="AB81" s="2"/>
      <c r="AC81" s="2"/>
      <c r="AD81" s="2"/>
      <c r="AE81" s="13">
        <v>5.0000000000000001E-3</v>
      </c>
      <c r="AF81" s="2">
        <v>0.49</v>
      </c>
      <c r="AG81" s="14">
        <f t="shared" si="67"/>
        <v>2.4499999999999999E-3</v>
      </c>
      <c r="AH81" s="17"/>
      <c r="AI81" s="2"/>
      <c r="AJ81" s="14"/>
      <c r="AK81" s="13"/>
      <c r="AL81" s="2"/>
      <c r="AM81" s="2"/>
      <c r="AN81" s="13"/>
      <c r="AO81" s="2"/>
      <c r="AP81" s="14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1.9537425695600231E-2</v>
      </c>
      <c r="AU81" s="7">
        <f t="shared" si="70"/>
        <v>52.122000000000007</v>
      </c>
      <c r="AV81" s="1">
        <f t="shared" si="71"/>
        <v>0.26</v>
      </c>
      <c r="AW81" s="1">
        <f t="shared" si="75"/>
        <v>0.47865000000000002</v>
      </c>
      <c r="AX81" s="1">
        <f t="shared" si="72"/>
        <v>849.09175775257313</v>
      </c>
    </row>
    <row r="82" spans="1:53" x14ac:dyDescent="0.15">
      <c r="C82" s="6">
        <v>8</v>
      </c>
      <c r="D82" s="8">
        <v>23.376325765483902</v>
      </c>
      <c r="E82" s="9">
        <f t="shared" si="73"/>
        <v>24.030565769677398</v>
      </c>
      <c r="F82" s="6" t="s">
        <v>110</v>
      </c>
      <c r="G82" s="1">
        <v>9</v>
      </c>
      <c r="H82" s="7">
        <f t="shared" si="57"/>
        <v>23.376325765483902</v>
      </c>
      <c r="I82" s="7">
        <f t="shared" si="58"/>
        <v>296.52632576548388</v>
      </c>
      <c r="J82" s="7">
        <f t="shared" si="59"/>
        <v>0.28949043122612828</v>
      </c>
      <c r="K82" s="7">
        <f t="shared" si="60"/>
        <v>52.122000000000007</v>
      </c>
      <c r="L82" s="7">
        <f t="shared" si="61"/>
        <v>0.52122000000000002</v>
      </c>
      <c r="M82" s="1" t="s">
        <v>110</v>
      </c>
      <c r="O82" s="7">
        <f t="shared" si="74"/>
        <v>1.6273149967832472</v>
      </c>
      <c r="P82" s="7">
        <f t="shared" si="62"/>
        <v>0.47109212015952778</v>
      </c>
      <c r="Q82" s="12">
        <f t="shared" si="63"/>
        <v>0.12248395124147723</v>
      </c>
      <c r="R82" s="7">
        <f t="shared" si="64"/>
        <v>0.1355172</v>
      </c>
      <c r="S82" s="13">
        <f t="shared" si="65"/>
        <v>0.90382587038012319</v>
      </c>
      <c r="T82" s="2">
        <v>0.01</v>
      </c>
      <c r="U82" s="14">
        <f t="shared" si="66"/>
        <v>9.0382587038012312E-3</v>
      </c>
      <c r="V82" s="13"/>
      <c r="W82" s="2"/>
      <c r="X82" s="2"/>
      <c r="Y82" s="2"/>
      <c r="Z82" s="2"/>
      <c r="AA82" s="2"/>
      <c r="AB82" s="2"/>
      <c r="AC82" s="2"/>
      <c r="AD82" s="2"/>
      <c r="AE82" s="13">
        <v>5.0000000000000001E-3</v>
      </c>
      <c r="AF82" s="2">
        <v>0.49</v>
      </c>
      <c r="AG82" s="14">
        <f t="shared" si="67"/>
        <v>2.4499999999999999E-3</v>
      </c>
      <c r="AH82" s="17"/>
      <c r="AI82" s="2"/>
      <c r="AJ82" s="14"/>
      <c r="AK82" s="13"/>
      <c r="AL82" s="2"/>
      <c r="AM82" s="2"/>
      <c r="AN82" s="13"/>
      <c r="AO82" s="2"/>
      <c r="AP82" s="14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1.8988258703801233E-2</v>
      </c>
      <c r="AU82" s="7">
        <f t="shared" si="70"/>
        <v>52.122000000000007</v>
      </c>
      <c r="AV82" s="1">
        <f t="shared" si="71"/>
        <v>0.26</v>
      </c>
      <c r="AW82" s="1">
        <f t="shared" si="75"/>
        <v>0.47865000000000002</v>
      </c>
      <c r="AX82" s="1">
        <f t="shared" si="72"/>
        <v>825.22509416898174</v>
      </c>
    </row>
    <row r="83" spans="1:53" x14ac:dyDescent="0.15">
      <c r="C83" s="6">
        <v>9</v>
      </c>
      <c r="D83" s="8">
        <v>18.146201650999998</v>
      </c>
      <c r="E83" s="9">
        <f t="shared" si="73"/>
        <v>23.376325765483902</v>
      </c>
      <c r="F83" s="6" t="s">
        <v>110</v>
      </c>
      <c r="G83" s="1">
        <v>10</v>
      </c>
      <c r="H83" s="7">
        <f t="shared" si="57"/>
        <v>18.146201650999998</v>
      </c>
      <c r="I83" s="7">
        <f t="shared" si="58"/>
        <v>291.29620165099999</v>
      </c>
      <c r="J83" s="7">
        <f t="shared" si="59"/>
        <v>0.16054270383229896</v>
      </c>
      <c r="K83" s="7">
        <f t="shared" si="60"/>
        <v>52.122000000000007</v>
      </c>
      <c r="L83" s="7">
        <f t="shared" si="61"/>
        <v>0.52122000000000002</v>
      </c>
      <c r="M83" s="1" t="s">
        <v>110</v>
      </c>
      <c r="O83" s="7">
        <f t="shared" si="74"/>
        <v>1.6774428766237195</v>
      </c>
      <c r="P83" s="7">
        <f t="shared" si="62"/>
        <v>0.26930121493740139</v>
      </c>
      <c r="Q83" s="12">
        <f t="shared" si="63"/>
        <v>7.0018315883724369E-2</v>
      </c>
      <c r="R83" s="7">
        <f t="shared" si="64"/>
        <v>0.1355172</v>
      </c>
      <c r="S83" s="13">
        <f t="shared" si="65"/>
        <v>0.51667475334292889</v>
      </c>
      <c r="T83" s="2">
        <v>0.01</v>
      </c>
      <c r="U83" s="14">
        <f t="shared" si="66"/>
        <v>5.1667475334292888E-3</v>
      </c>
      <c r="V83" s="13"/>
      <c r="W83" s="2"/>
      <c r="X83" s="2"/>
      <c r="Y83" s="2"/>
      <c r="Z83" s="2"/>
      <c r="AA83" s="2"/>
      <c r="AB83" s="2"/>
      <c r="AC83" s="2"/>
      <c r="AD83" s="2"/>
      <c r="AE83" s="13">
        <v>1E-3</v>
      </c>
      <c r="AF83" s="2">
        <v>0.49</v>
      </c>
      <c r="AG83" s="14">
        <f t="shared" si="67"/>
        <v>4.8999999999999998E-4</v>
      </c>
      <c r="AH83" s="17"/>
      <c r="AI83" s="2"/>
      <c r="AJ83" s="14"/>
      <c r="AK83" s="13"/>
      <c r="AL83" s="2"/>
      <c r="AM83" s="2"/>
      <c r="AN83" s="13"/>
      <c r="AO83" s="2"/>
      <c r="AP83" s="14"/>
      <c r="AQ83" s="2">
        <v>0.01</v>
      </c>
      <c r="AR83" s="2">
        <v>0.5</v>
      </c>
      <c r="AS83" s="2">
        <f t="shared" si="68"/>
        <v>5.0000000000000001E-3</v>
      </c>
      <c r="AT83" s="1">
        <f t="shared" si="69"/>
        <v>1.0656747533429288E-2</v>
      </c>
      <c r="AU83" s="7">
        <f t="shared" si="70"/>
        <v>52.122000000000007</v>
      </c>
      <c r="AV83" s="1">
        <f t="shared" si="71"/>
        <v>0.26</v>
      </c>
      <c r="AW83" s="1">
        <f t="shared" si="75"/>
        <v>0.47865000000000002</v>
      </c>
      <c r="AX83" s="1">
        <f t="shared" si="72"/>
        <v>463.13964982206329</v>
      </c>
    </row>
    <row r="84" spans="1:53" x14ac:dyDescent="0.15">
      <c r="C84" s="6">
        <v>10</v>
      </c>
      <c r="D84" s="8">
        <v>10.323395870774201</v>
      </c>
      <c r="E84" s="9">
        <f t="shared" si="73"/>
        <v>18.146201650999998</v>
      </c>
      <c r="F84" s="6" t="s">
        <v>110</v>
      </c>
      <c r="G84" s="1">
        <v>11</v>
      </c>
      <c r="H84" s="7">
        <f t="shared" si="57"/>
        <v>10.323395870774201</v>
      </c>
      <c r="I84" s="7">
        <f t="shared" si="58"/>
        <v>283.4733958707742</v>
      </c>
      <c r="J84" s="7">
        <f t="shared" si="59"/>
        <v>6.382434628163669E-2</v>
      </c>
      <c r="K84" s="7">
        <f t="shared" si="60"/>
        <v>52.122000000000007</v>
      </c>
      <c r="L84" s="7">
        <f t="shared" si="61"/>
        <v>0.52122000000000002</v>
      </c>
      <c r="M84" s="1" t="s">
        <v>112</v>
      </c>
      <c r="N84" s="7">
        <f>(O83-P83)*$C$22/100</f>
        <v>1.3377345786020021</v>
      </c>
      <c r="O84" s="7">
        <f t="shared" si="74"/>
        <v>0.591627083084316</v>
      </c>
      <c r="P84" s="7">
        <f t="shared" si="62"/>
        <v>3.7760211820368025E-2</v>
      </c>
      <c r="Q84" s="12">
        <f t="shared" si="63"/>
        <v>9.817655073295687E-3</v>
      </c>
      <c r="R84" s="7">
        <f t="shared" si="64"/>
        <v>0.1355172</v>
      </c>
      <c r="S84" s="13">
        <f t="shared" si="65"/>
        <v>7.2445822916173644E-2</v>
      </c>
      <c r="T84" s="2">
        <v>0.01</v>
      </c>
      <c r="U84" s="14">
        <f t="shared" si="66"/>
        <v>7.2445822916173644E-4</v>
      </c>
      <c r="V84" s="13"/>
      <c r="W84" s="2"/>
      <c r="X84" s="2"/>
      <c r="Y84" s="2"/>
      <c r="Z84" s="2"/>
      <c r="AA84" s="2"/>
      <c r="AB84" s="2"/>
      <c r="AC84" s="2"/>
      <c r="AD84" s="2"/>
      <c r="AE84" s="13">
        <v>1E-3</v>
      </c>
      <c r="AF84" s="2">
        <v>0.49</v>
      </c>
      <c r="AG84" s="14">
        <f t="shared" si="67"/>
        <v>4.8999999999999998E-4</v>
      </c>
      <c r="AH84" s="17"/>
      <c r="AI84" s="2"/>
      <c r="AJ84" s="14"/>
      <c r="AK84" s="13"/>
      <c r="AL84" s="2"/>
      <c r="AM84" s="2"/>
      <c r="AN84" s="13"/>
      <c r="AO84" s="2"/>
      <c r="AP84" s="14"/>
      <c r="AQ84" s="2">
        <v>0.01</v>
      </c>
      <c r="AR84" s="2">
        <v>0.5</v>
      </c>
      <c r="AS84" s="2">
        <f t="shared" si="68"/>
        <v>5.0000000000000001E-3</v>
      </c>
      <c r="AT84" s="1">
        <f t="shared" si="69"/>
        <v>6.2144582291617364E-3</v>
      </c>
      <c r="AU84" s="7">
        <f t="shared" si="70"/>
        <v>52.122000000000007</v>
      </c>
      <c r="AV84" s="1">
        <f t="shared" si="71"/>
        <v>0.26</v>
      </c>
      <c r="AW84" s="1">
        <f t="shared" si="75"/>
        <v>0.47865000000000002</v>
      </c>
      <c r="AX84" s="1">
        <f t="shared" si="72"/>
        <v>270.07883963275498</v>
      </c>
    </row>
    <row r="85" spans="1:53" x14ac:dyDescent="0.15">
      <c r="C85" s="6">
        <v>11</v>
      </c>
      <c r="D85" s="8">
        <v>1.2853391188000001</v>
      </c>
      <c r="E85" s="9">
        <f t="shared" si="73"/>
        <v>10.323395870774201</v>
      </c>
      <c r="F85" s="6" t="s">
        <v>112</v>
      </c>
      <c r="G85" s="1">
        <v>12</v>
      </c>
      <c r="H85" s="7">
        <f t="shared" si="57"/>
        <v>1.2853391188000001</v>
      </c>
      <c r="I85" s="7">
        <f t="shared" si="58"/>
        <v>274.43533911879996</v>
      </c>
      <c r="J85" s="7">
        <f t="shared" si="59"/>
        <v>2.0592709155323997E-2</v>
      </c>
      <c r="K85" s="7">
        <f t="shared" si="60"/>
        <v>52.122000000000007</v>
      </c>
      <c r="L85" s="7">
        <f t="shared" si="61"/>
        <v>0.52122000000000002</v>
      </c>
      <c r="M85" s="1" t="s">
        <v>110</v>
      </c>
      <c r="O85" s="7">
        <f t="shared" si="74"/>
        <v>1.0750868712639481</v>
      </c>
      <c r="P85" s="7">
        <f t="shared" si="62"/>
        <v>2.2138951256645736E-2</v>
      </c>
      <c r="Q85" s="12">
        <f t="shared" si="63"/>
        <v>5.7561273267278919E-3</v>
      </c>
      <c r="R85" s="7">
        <f t="shared" si="64"/>
        <v>0.1355172</v>
      </c>
      <c r="S85" s="13">
        <f t="shared" si="65"/>
        <v>4.2475252785092163E-2</v>
      </c>
      <c r="T85" s="2">
        <v>0.01</v>
      </c>
      <c r="U85" s="14">
        <f t="shared" si="66"/>
        <v>4.2475252785092164E-4</v>
      </c>
      <c r="V85" s="13"/>
      <c r="W85" s="2"/>
      <c r="X85" s="2"/>
      <c r="Y85" s="2"/>
      <c r="Z85" s="2"/>
      <c r="AA85" s="2"/>
      <c r="AB85" s="2"/>
      <c r="AC85" s="2"/>
      <c r="AD85" s="2"/>
      <c r="AE85" s="13">
        <v>1E-3</v>
      </c>
      <c r="AF85" s="2">
        <v>0.49</v>
      </c>
      <c r="AG85" s="14">
        <f t="shared" si="67"/>
        <v>4.8999999999999998E-4</v>
      </c>
      <c r="AH85" s="17"/>
      <c r="AI85" s="2"/>
      <c r="AJ85" s="14"/>
      <c r="AK85" s="13"/>
      <c r="AL85" s="2"/>
      <c r="AM85" s="2"/>
      <c r="AN85" s="13"/>
      <c r="AO85" s="2"/>
      <c r="AP85" s="14"/>
      <c r="AQ85" s="2">
        <v>0.01</v>
      </c>
      <c r="AR85" s="2">
        <v>0.5</v>
      </c>
      <c r="AS85" s="2">
        <f t="shared" si="68"/>
        <v>5.0000000000000001E-3</v>
      </c>
      <c r="AT85" s="1">
        <f t="shared" si="69"/>
        <v>5.9147525278509215E-3</v>
      </c>
      <c r="AU85" s="7">
        <f t="shared" si="70"/>
        <v>52.122000000000007</v>
      </c>
      <c r="AV85" s="1">
        <f t="shared" si="71"/>
        <v>0.26</v>
      </c>
      <c r="AW85" s="1">
        <f t="shared" si="75"/>
        <v>0.47865000000000002</v>
      </c>
      <c r="AX85" s="1">
        <f t="shared" si="72"/>
        <v>257.05370291826068</v>
      </c>
      <c r="AY85" s="1">
        <f>SUM(AX74:AX85)</f>
        <v>5481.6719631730302</v>
      </c>
    </row>
    <row r="86" spans="1:53" x14ac:dyDescent="0.15">
      <c r="C86" s="6">
        <v>12</v>
      </c>
      <c r="D86" s="8">
        <v>-3.4417166198709701</v>
      </c>
      <c r="E86" s="9">
        <f t="shared" si="73"/>
        <v>1.2853391188000001</v>
      </c>
      <c r="F86" s="6" t="s">
        <v>110</v>
      </c>
    </row>
    <row r="88" spans="1:53" x14ac:dyDescent="0.15">
      <c r="S88" s="30" t="s">
        <v>80</v>
      </c>
      <c r="T88" s="30"/>
      <c r="U88" s="30"/>
      <c r="V88" s="30" t="s">
        <v>81</v>
      </c>
      <c r="W88" s="30"/>
      <c r="X88" s="30"/>
      <c r="Y88" s="30" t="s">
        <v>82</v>
      </c>
      <c r="Z88" s="30"/>
      <c r="AA88" s="30"/>
      <c r="AB88" s="30" t="s">
        <v>83</v>
      </c>
      <c r="AC88" s="30"/>
      <c r="AD88" s="30"/>
      <c r="AE88" s="30" t="s">
        <v>84</v>
      </c>
      <c r="AF88" s="30"/>
      <c r="AG88" s="30"/>
      <c r="AH88" s="30" t="s">
        <v>85</v>
      </c>
      <c r="AI88" s="30"/>
      <c r="AJ88" s="30"/>
      <c r="AK88" s="31" t="s">
        <v>115</v>
      </c>
      <c r="AL88" s="32"/>
      <c r="AM88" s="33"/>
      <c r="AN88" s="32" t="s">
        <v>116</v>
      </c>
      <c r="AO88" s="32"/>
      <c r="AP88" s="33"/>
      <c r="AQ88" s="30" t="s">
        <v>87</v>
      </c>
      <c r="AR88" s="30"/>
      <c r="AS88" s="30"/>
    </row>
    <row r="89" spans="1:53" x14ac:dyDescent="0.15">
      <c r="A89" s="34" t="s">
        <v>117</v>
      </c>
      <c r="B89" s="34"/>
      <c r="C89" s="6" t="s">
        <v>88</v>
      </c>
      <c r="D89" s="6" t="s">
        <v>89</v>
      </c>
      <c r="E89" s="6" t="s">
        <v>90</v>
      </c>
      <c r="F89" s="6" t="s">
        <v>91</v>
      </c>
      <c r="G89" s="1" t="s">
        <v>88</v>
      </c>
      <c r="H89" s="1" t="s">
        <v>90</v>
      </c>
      <c r="I89" s="1" t="s">
        <v>92</v>
      </c>
      <c r="J89" s="1" t="s">
        <v>93</v>
      </c>
      <c r="K89" s="10" t="s">
        <v>94</v>
      </c>
      <c r="L89" s="10" t="s">
        <v>95</v>
      </c>
      <c r="M89" s="1" t="s">
        <v>96</v>
      </c>
      <c r="N89" s="10" t="s">
        <v>97</v>
      </c>
      <c r="O89" s="1" t="s">
        <v>98</v>
      </c>
      <c r="P89" s="1" t="s">
        <v>99</v>
      </c>
      <c r="Q89" s="10" t="s">
        <v>100</v>
      </c>
      <c r="R89" s="10" t="s">
        <v>101</v>
      </c>
      <c r="S89" s="2" t="s">
        <v>102</v>
      </c>
      <c r="T89" s="2" t="s">
        <v>103</v>
      </c>
      <c r="U89" s="2"/>
      <c r="V89" s="2" t="s">
        <v>102</v>
      </c>
      <c r="W89" s="2" t="s">
        <v>103</v>
      </c>
      <c r="X89" s="2"/>
      <c r="Y89" s="2" t="s">
        <v>102</v>
      </c>
      <c r="Z89" s="2" t="s">
        <v>103</v>
      </c>
      <c r="AA89" s="2"/>
      <c r="AB89" s="2" t="s">
        <v>102</v>
      </c>
      <c r="AC89" s="2" t="s">
        <v>103</v>
      </c>
      <c r="AD89" s="2"/>
      <c r="AE89" s="2" t="s">
        <v>102</v>
      </c>
      <c r="AF89" s="2" t="s">
        <v>103</v>
      </c>
      <c r="AG89" s="2"/>
      <c r="AH89" s="2" t="s">
        <v>102</v>
      </c>
      <c r="AI89" s="2" t="s">
        <v>103</v>
      </c>
      <c r="AJ89" s="2"/>
      <c r="AK89" s="2" t="s">
        <v>102</v>
      </c>
      <c r="AL89" s="2" t="s">
        <v>103</v>
      </c>
      <c r="AM89" s="2"/>
      <c r="AN89" s="2" t="s">
        <v>102</v>
      </c>
      <c r="AO89" s="2" t="s">
        <v>103</v>
      </c>
      <c r="AP89" s="2"/>
      <c r="AQ89" s="16" t="s">
        <v>102</v>
      </c>
      <c r="AR89" s="16" t="s">
        <v>103</v>
      </c>
      <c r="AS89" s="16"/>
      <c r="AT89" s="1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pans="1:53" x14ac:dyDescent="0.15">
      <c r="A90" s="1" t="s">
        <v>108</v>
      </c>
      <c r="B90" s="1">
        <f>F9</f>
        <v>341.64</v>
      </c>
      <c r="C90" s="6" t="s">
        <v>109</v>
      </c>
      <c r="D90" s="6">
        <v>-6</v>
      </c>
      <c r="E90" s="6"/>
      <c r="F90" s="6"/>
      <c r="G90" s="1">
        <v>1</v>
      </c>
      <c r="H90" s="7">
        <f t="shared" ref="H90:H101" si="76">E91</f>
        <v>-6</v>
      </c>
      <c r="I90" s="7">
        <f t="shared" ref="I90:I101" si="77">H90+273.15</f>
        <v>267.14999999999998</v>
      </c>
      <c r="J90" s="7">
        <f t="shared" ref="J90:J101" si="78">EXP(($C$16*(I90-$C$14))/($C$17*I90*$C$14))</f>
        <v>7.8255496870770821E-3</v>
      </c>
      <c r="K90" s="7">
        <f t="shared" ref="K90:K101" si="79">$B$90/12</f>
        <v>28.47</v>
      </c>
      <c r="L90" s="7">
        <f t="shared" ref="L90:L101" si="80">K90*$B$75/100</f>
        <v>0.28470000000000001</v>
      </c>
      <c r="M90" s="1" t="s">
        <v>110</v>
      </c>
      <c r="O90" s="7">
        <f>L90</f>
        <v>0.28470000000000001</v>
      </c>
      <c r="P90" s="7">
        <f t="shared" ref="P90:P101" si="81">O90*J90</f>
        <v>2.2279339959108452E-3</v>
      </c>
      <c r="Q90" s="12">
        <f t="shared" ref="Q90:Q101" si="82">P90*$B$76</f>
        <v>5.7926283893681974E-4</v>
      </c>
      <c r="R90" s="7">
        <f t="shared" ref="R90:R101" si="83">L90*$B$76</f>
        <v>7.4022000000000004E-2</v>
      </c>
      <c r="S90" s="13">
        <f t="shared" ref="S90:S101" si="84">Q90/R90</f>
        <v>7.8255496870770803E-3</v>
      </c>
      <c r="T90" s="2">
        <v>0.01</v>
      </c>
      <c r="U90" s="14">
        <f t="shared" ref="U90:U101" si="85">S90*T90</f>
        <v>7.8255496870770807E-5</v>
      </c>
      <c r="V90" s="13"/>
      <c r="W90" s="2"/>
      <c r="X90" s="2"/>
      <c r="Y90" s="2"/>
      <c r="Z90" s="2"/>
      <c r="AA90" s="2"/>
      <c r="AB90" s="2"/>
      <c r="AC90" s="2"/>
      <c r="AD90" s="2"/>
      <c r="AE90" s="13">
        <v>1E-3</v>
      </c>
      <c r="AF90" s="2">
        <v>0.49</v>
      </c>
      <c r="AG90" s="14">
        <f t="shared" ref="AG90:AG101" si="86">AF90*AE90</f>
        <v>4.8999999999999998E-4</v>
      </c>
      <c r="AH90" s="17"/>
      <c r="AI90" s="2"/>
      <c r="AJ90" s="14"/>
      <c r="AK90" s="13"/>
      <c r="AL90" s="2"/>
      <c r="AM90" s="2"/>
      <c r="AN90" s="13"/>
      <c r="AO90" s="2"/>
      <c r="AP90" s="14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5.5682554968707705E-3</v>
      </c>
      <c r="AU90" s="7">
        <f t="shared" ref="AU90:AU101" si="89">$B$90/12</f>
        <v>28.47</v>
      </c>
      <c r="AV90" s="1">
        <f t="shared" ref="AV90:AV101" si="90">$B$76</f>
        <v>0.26</v>
      </c>
      <c r="AW90" s="1">
        <f>$E$9/12</f>
        <v>1.5286015628467418</v>
      </c>
      <c r="AX90" s="1">
        <f t="shared" ref="AX90:AX101" si="91">AW90*10000*AV90*0.67*AU90*AT90</f>
        <v>422.1327738726639</v>
      </c>
      <c r="AZ90" s="1">
        <f>$E$10/12</f>
        <v>0.46811640050019249</v>
      </c>
      <c r="BA90" s="1">
        <f t="shared" ref="BA90:BA101" si="92">AZ90*10000*AV90*0.67*AU90*AT90</f>
        <v>129.27323865247504</v>
      </c>
    </row>
    <row r="91" spans="1:53" x14ac:dyDescent="0.15">
      <c r="A91" s="1" t="s">
        <v>111</v>
      </c>
      <c r="B91" s="1">
        <v>1</v>
      </c>
      <c r="C91" s="6">
        <v>1</v>
      </c>
      <c r="D91" s="8">
        <v>-9.2335352275806493</v>
      </c>
      <c r="E91" s="9">
        <f t="shared" ref="E91:E102" si="93">D90</f>
        <v>-6</v>
      </c>
      <c r="F91" s="6" t="s">
        <v>110</v>
      </c>
      <c r="G91" s="1">
        <v>2</v>
      </c>
      <c r="H91" s="7">
        <f t="shared" si="76"/>
        <v>-9.2335352275806493</v>
      </c>
      <c r="I91" s="7">
        <f t="shared" si="77"/>
        <v>263.91646477241932</v>
      </c>
      <c r="J91" s="7">
        <f t="shared" si="78"/>
        <v>5.0070270326384126E-3</v>
      </c>
      <c r="K91" s="7">
        <f t="shared" si="79"/>
        <v>28.47</v>
      </c>
      <c r="L91" s="7">
        <f t="shared" si="80"/>
        <v>0.28470000000000001</v>
      </c>
      <c r="M91" s="1" t="s">
        <v>110</v>
      </c>
      <c r="O91" s="7">
        <f t="shared" ref="O91:O101" si="94">L91+O90-P90-N91</f>
        <v>0.5671720660040892</v>
      </c>
      <c r="P91" s="7">
        <f t="shared" si="81"/>
        <v>2.8398458666398529E-3</v>
      </c>
      <c r="Q91" s="12">
        <f t="shared" si="82"/>
        <v>7.3835992532636182E-4</v>
      </c>
      <c r="R91" s="7">
        <f t="shared" si="83"/>
        <v>7.4022000000000004E-2</v>
      </c>
      <c r="S91" s="13">
        <f t="shared" si="84"/>
        <v>9.9748713264483767E-3</v>
      </c>
      <c r="T91" s="2">
        <v>0.01</v>
      </c>
      <c r="U91" s="14">
        <f t="shared" si="85"/>
        <v>9.9748713264483766E-5</v>
      </c>
      <c r="V91" s="13"/>
      <c r="W91" s="2"/>
      <c r="X91" s="2"/>
      <c r="Y91" s="2"/>
      <c r="Z91" s="2"/>
      <c r="AA91" s="2"/>
      <c r="AB91" s="2"/>
      <c r="AC91" s="2"/>
      <c r="AD91" s="2"/>
      <c r="AE91" s="13">
        <v>1E-3</v>
      </c>
      <c r="AF91" s="2">
        <v>0.49</v>
      </c>
      <c r="AG91" s="14">
        <f t="shared" si="86"/>
        <v>4.8999999999999998E-4</v>
      </c>
      <c r="AH91" s="17"/>
      <c r="AI91" s="2"/>
      <c r="AJ91" s="14"/>
      <c r="AK91" s="13"/>
      <c r="AL91" s="2"/>
      <c r="AM91" s="2"/>
      <c r="AN91" s="13"/>
      <c r="AO91" s="2"/>
      <c r="AP91" s="14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5.5897487132644842E-3</v>
      </c>
      <c r="AU91" s="7">
        <f t="shared" si="89"/>
        <v>28.47</v>
      </c>
      <c r="AV91" s="1">
        <f t="shared" si="90"/>
        <v>0.26</v>
      </c>
      <c r="AW91" s="1">
        <f t="shared" ref="AW91:AW101" si="95">$E$9/12</f>
        <v>1.5286015628467418</v>
      </c>
      <c r="AX91" s="1">
        <f t="shared" si="91"/>
        <v>423.76218744049004</v>
      </c>
      <c r="AZ91" s="1">
        <f t="shared" ref="AZ91:AZ101" si="96">$E$10/12</f>
        <v>0.46811640050019249</v>
      </c>
      <c r="BA91" s="1">
        <f t="shared" si="92"/>
        <v>129.77222755372702</v>
      </c>
    </row>
    <row r="92" spans="1:53" x14ac:dyDescent="0.15">
      <c r="A92" s="1" t="s">
        <v>73</v>
      </c>
      <c r="B92" s="1">
        <v>0.33</v>
      </c>
      <c r="C92" s="6">
        <v>2</v>
      </c>
      <c r="D92" s="8">
        <v>-3.34034752872414</v>
      </c>
      <c r="E92" s="9">
        <f t="shared" si="93"/>
        <v>-9.2335352275806493</v>
      </c>
      <c r="F92" s="6" t="s">
        <v>110</v>
      </c>
      <c r="G92" s="1">
        <v>3</v>
      </c>
      <c r="H92" s="7">
        <f t="shared" si="76"/>
        <v>-3.34034752872414</v>
      </c>
      <c r="I92" s="7">
        <f t="shared" si="77"/>
        <v>269.80965247127585</v>
      </c>
      <c r="J92" s="7">
        <f t="shared" si="78"/>
        <v>1.1208470722695386E-2</v>
      </c>
      <c r="K92" s="7">
        <f t="shared" si="79"/>
        <v>28.47</v>
      </c>
      <c r="L92" s="7">
        <f t="shared" si="80"/>
        <v>0.28470000000000001</v>
      </c>
      <c r="M92" s="1" t="s">
        <v>110</v>
      </c>
      <c r="O92" s="7">
        <f t="shared" si="94"/>
        <v>0.84903222013744939</v>
      </c>
      <c r="P92" s="7">
        <f t="shared" si="81"/>
        <v>9.5163527820356659E-3</v>
      </c>
      <c r="Q92" s="12">
        <f t="shared" si="82"/>
        <v>2.474251723329273E-3</v>
      </c>
      <c r="R92" s="7">
        <f t="shared" si="83"/>
        <v>7.4022000000000004E-2</v>
      </c>
      <c r="S92" s="13">
        <f t="shared" si="84"/>
        <v>3.3425896670304406E-2</v>
      </c>
      <c r="T92" s="2">
        <v>0.01</v>
      </c>
      <c r="U92" s="14">
        <f t="shared" si="85"/>
        <v>3.3425896670304404E-4</v>
      </c>
      <c r="V92" s="13"/>
      <c r="W92" s="2"/>
      <c r="X92" s="2"/>
      <c r="Y92" s="2"/>
      <c r="Z92" s="2"/>
      <c r="AA92" s="2"/>
      <c r="AB92" s="2"/>
      <c r="AC92" s="2"/>
      <c r="AD92" s="2"/>
      <c r="AE92" s="13">
        <v>1E-3</v>
      </c>
      <c r="AF92" s="2">
        <v>0.49</v>
      </c>
      <c r="AG92" s="14">
        <f t="shared" si="86"/>
        <v>4.8999999999999998E-4</v>
      </c>
      <c r="AH92" s="17"/>
      <c r="AI92" s="2"/>
      <c r="AJ92" s="14"/>
      <c r="AK92" s="13"/>
      <c r="AL92" s="2"/>
      <c r="AM92" s="2"/>
      <c r="AN92" s="13"/>
      <c r="AO92" s="2"/>
      <c r="AP92" s="14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5.8242589667030437E-3</v>
      </c>
      <c r="AU92" s="7">
        <f t="shared" si="89"/>
        <v>28.47</v>
      </c>
      <c r="AV92" s="1">
        <f t="shared" si="90"/>
        <v>0.26</v>
      </c>
      <c r="AW92" s="1">
        <f t="shared" si="95"/>
        <v>1.5286015628467418</v>
      </c>
      <c r="AX92" s="1">
        <f t="shared" si="91"/>
        <v>441.54054977340257</v>
      </c>
      <c r="AZ92" s="1">
        <f t="shared" si="96"/>
        <v>0.46811640050019249</v>
      </c>
      <c r="BA92" s="1">
        <f t="shared" si="92"/>
        <v>135.21664366865784</v>
      </c>
    </row>
    <row r="93" spans="1:53" x14ac:dyDescent="0.15">
      <c r="C93" s="6">
        <v>3</v>
      </c>
      <c r="D93" s="8">
        <v>5.5683813785483904</v>
      </c>
      <c r="E93" s="9">
        <f t="shared" si="93"/>
        <v>-3.34034752872414</v>
      </c>
      <c r="F93" s="6" t="s">
        <v>110</v>
      </c>
      <c r="G93" s="1">
        <v>4</v>
      </c>
      <c r="H93" s="7">
        <f t="shared" si="76"/>
        <v>5.5683813785483904</v>
      </c>
      <c r="I93" s="7">
        <f t="shared" si="77"/>
        <v>278.71838137854837</v>
      </c>
      <c r="J93" s="7">
        <f t="shared" si="78"/>
        <v>3.5521758094730016E-2</v>
      </c>
      <c r="K93" s="7">
        <f t="shared" si="79"/>
        <v>28.47</v>
      </c>
      <c r="L93" s="7">
        <f t="shared" si="80"/>
        <v>0.28470000000000001</v>
      </c>
      <c r="M93" s="1" t="s">
        <v>110</v>
      </c>
      <c r="O93" s="7">
        <f t="shared" si="94"/>
        <v>1.1242158673554137</v>
      </c>
      <c r="P93" s="7">
        <f t="shared" si="81"/>
        <v>3.9934124086456094E-2</v>
      </c>
      <c r="Q93" s="12">
        <f t="shared" si="82"/>
        <v>1.0382872262478585E-2</v>
      </c>
      <c r="R93" s="7">
        <f t="shared" si="83"/>
        <v>7.4022000000000004E-2</v>
      </c>
      <c r="S93" s="13">
        <f t="shared" si="84"/>
        <v>0.14026738351407128</v>
      </c>
      <c r="T93" s="2">
        <v>0.01</v>
      </c>
      <c r="U93" s="14">
        <f t="shared" si="85"/>
        <v>1.4026738351407128E-3</v>
      </c>
      <c r="V93" s="13"/>
      <c r="W93" s="2"/>
      <c r="X93" s="2"/>
      <c r="Y93" s="2"/>
      <c r="Z93" s="2"/>
      <c r="AA93" s="2"/>
      <c r="AB93" s="2"/>
      <c r="AC93" s="2"/>
      <c r="AD93" s="2"/>
      <c r="AE93" s="13">
        <v>1E-3</v>
      </c>
      <c r="AF93" s="2">
        <v>0.49</v>
      </c>
      <c r="AG93" s="14">
        <f t="shared" si="86"/>
        <v>4.8999999999999998E-4</v>
      </c>
      <c r="AH93" s="17"/>
      <c r="AI93" s="2"/>
      <c r="AJ93" s="14"/>
      <c r="AK93" s="13"/>
      <c r="AL93" s="2"/>
      <c r="AM93" s="2"/>
      <c r="AN93" s="13"/>
      <c r="AO93" s="2"/>
      <c r="AP93" s="14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6.8926738351407129E-3</v>
      </c>
      <c r="AU93" s="7">
        <f t="shared" si="89"/>
        <v>28.47</v>
      </c>
      <c r="AV93" s="1">
        <f t="shared" si="90"/>
        <v>0.26</v>
      </c>
      <c r="AW93" s="1">
        <f t="shared" si="95"/>
        <v>1.5286015628467418</v>
      </c>
      <c r="AX93" s="1">
        <f t="shared" si="91"/>
        <v>522.53771887130938</v>
      </c>
      <c r="AZ93" s="1">
        <f t="shared" si="96"/>
        <v>0.46811640050019249</v>
      </c>
      <c r="BA93" s="1">
        <f t="shared" si="92"/>
        <v>160.02108203270458</v>
      </c>
    </row>
    <row r="94" spans="1:53" x14ac:dyDescent="0.15">
      <c r="C94" s="6">
        <v>4</v>
      </c>
      <c r="D94" s="8">
        <v>13.231669575633299</v>
      </c>
      <c r="E94" s="9">
        <f t="shared" si="93"/>
        <v>5.5683813785483904</v>
      </c>
      <c r="F94" s="6" t="s">
        <v>110</v>
      </c>
      <c r="G94" s="1">
        <v>5</v>
      </c>
      <c r="H94" s="7">
        <f t="shared" si="76"/>
        <v>13.231669575633299</v>
      </c>
      <c r="I94" s="7">
        <f t="shared" si="77"/>
        <v>286.38166957563328</v>
      </c>
      <c r="J94" s="7">
        <f t="shared" si="78"/>
        <v>9.0463676731294601E-2</v>
      </c>
      <c r="K94" s="7">
        <f t="shared" si="79"/>
        <v>28.47</v>
      </c>
      <c r="L94" s="7">
        <f t="shared" si="80"/>
        <v>0.28470000000000001</v>
      </c>
      <c r="M94" s="1" t="s">
        <v>112</v>
      </c>
      <c r="N94" s="7">
        <f>(O93-P93)*$C$22/100</f>
        <v>1.0300676561055098</v>
      </c>
      <c r="O94" s="7">
        <f t="shared" si="94"/>
        <v>0.33891408716344773</v>
      </c>
      <c r="P94" s="7">
        <f t="shared" si="81"/>
        <v>3.0659414420835935E-2</v>
      </c>
      <c r="Q94" s="12">
        <f t="shared" si="82"/>
        <v>7.9714477494173437E-3</v>
      </c>
      <c r="R94" s="7">
        <f t="shared" si="83"/>
        <v>7.4022000000000004E-2</v>
      </c>
      <c r="S94" s="13">
        <f t="shared" si="84"/>
        <v>0.10769025086349117</v>
      </c>
      <c r="T94" s="2">
        <v>0.01</v>
      </c>
      <c r="U94" s="14">
        <f t="shared" si="85"/>
        <v>1.0769025086349118E-3</v>
      </c>
      <c r="V94" s="13"/>
      <c r="W94" s="2"/>
      <c r="X94" s="2"/>
      <c r="Y94" s="2"/>
      <c r="Z94" s="2"/>
      <c r="AA94" s="2"/>
      <c r="AB94" s="2"/>
      <c r="AC94" s="2"/>
      <c r="AD94" s="2"/>
      <c r="AE94" s="13">
        <v>5.0000000000000001E-3</v>
      </c>
      <c r="AF94" s="2">
        <v>0.49</v>
      </c>
      <c r="AG94" s="14">
        <f t="shared" si="86"/>
        <v>2.4499999999999999E-3</v>
      </c>
      <c r="AH94" s="17"/>
      <c r="AI94" s="2"/>
      <c r="AJ94" s="14"/>
      <c r="AK94" s="13"/>
      <c r="AL94" s="2"/>
      <c r="AM94" s="2"/>
      <c r="AN94" s="13"/>
      <c r="AO94" s="2"/>
      <c r="AP94" s="14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1.102690250863491E-2</v>
      </c>
      <c r="AU94" s="7">
        <f t="shared" si="89"/>
        <v>28.47</v>
      </c>
      <c r="AV94" s="1">
        <f t="shared" si="90"/>
        <v>0.26</v>
      </c>
      <c r="AW94" s="1">
        <f t="shared" si="95"/>
        <v>1.5286015628467418</v>
      </c>
      <c r="AX94" s="1">
        <f t="shared" si="91"/>
        <v>835.95606304512955</v>
      </c>
      <c r="AZ94" s="1">
        <f t="shared" si="96"/>
        <v>0.46811640050019249</v>
      </c>
      <c r="BA94" s="1">
        <f t="shared" si="92"/>
        <v>256.00179452926051</v>
      </c>
    </row>
    <row r="95" spans="1:53" x14ac:dyDescent="0.15">
      <c r="C95" s="6">
        <v>5</v>
      </c>
      <c r="D95" s="8">
        <v>17.651019728709699</v>
      </c>
      <c r="E95" s="9">
        <f t="shared" si="93"/>
        <v>13.231669575633299</v>
      </c>
      <c r="F95" s="6" t="s">
        <v>112</v>
      </c>
      <c r="G95" s="1">
        <v>6</v>
      </c>
      <c r="H95" s="7">
        <f t="shared" si="76"/>
        <v>17.651019728709699</v>
      </c>
      <c r="I95" s="7">
        <f t="shared" si="77"/>
        <v>290.80101972870966</v>
      </c>
      <c r="J95" s="7">
        <f t="shared" si="78"/>
        <v>0.15166011820377523</v>
      </c>
      <c r="K95" s="7">
        <f t="shared" si="79"/>
        <v>28.47</v>
      </c>
      <c r="L95" s="7">
        <f t="shared" si="80"/>
        <v>0.28470000000000001</v>
      </c>
      <c r="M95" s="1" t="s">
        <v>110</v>
      </c>
      <c r="O95" s="7">
        <f t="shared" si="94"/>
        <v>0.59295467274261171</v>
      </c>
      <c r="P95" s="7">
        <f t="shared" si="81"/>
        <v>8.9927575757625347E-2</v>
      </c>
      <c r="Q95" s="12">
        <f t="shared" si="82"/>
        <v>2.338116969698259E-2</v>
      </c>
      <c r="R95" s="7">
        <f t="shared" si="83"/>
        <v>7.4022000000000004E-2</v>
      </c>
      <c r="S95" s="13">
        <f t="shared" si="84"/>
        <v>0.31586784600500645</v>
      </c>
      <c r="T95" s="2">
        <v>0.01</v>
      </c>
      <c r="U95" s="14">
        <f t="shared" si="85"/>
        <v>3.1586784600500647E-3</v>
      </c>
      <c r="V95" s="13"/>
      <c r="W95" s="2"/>
      <c r="X95" s="2"/>
      <c r="Y95" s="2"/>
      <c r="Z95" s="2"/>
      <c r="AA95" s="2"/>
      <c r="AB95" s="2"/>
      <c r="AC95" s="2"/>
      <c r="AD95" s="2"/>
      <c r="AE95" s="13">
        <v>5.0000000000000001E-3</v>
      </c>
      <c r="AF95" s="2">
        <v>0.49</v>
      </c>
      <c r="AG95" s="14">
        <f t="shared" si="86"/>
        <v>2.4499999999999999E-3</v>
      </c>
      <c r="AH95" s="17"/>
      <c r="AI95" s="2"/>
      <c r="AJ95" s="14"/>
      <c r="AK95" s="13"/>
      <c r="AL95" s="2"/>
      <c r="AM95" s="2"/>
      <c r="AN95" s="13"/>
      <c r="AO95" s="2"/>
      <c r="AP95" s="14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1.3108678460050066E-2</v>
      </c>
      <c r="AU95" s="7">
        <f t="shared" si="89"/>
        <v>28.47</v>
      </c>
      <c r="AV95" s="1">
        <f t="shared" si="90"/>
        <v>0.26</v>
      </c>
      <c r="AW95" s="1">
        <f t="shared" si="95"/>
        <v>1.5286015628467418</v>
      </c>
      <c r="AX95" s="1">
        <f t="shared" si="91"/>
        <v>993.7767408940789</v>
      </c>
      <c r="AZ95" s="1">
        <f t="shared" si="96"/>
        <v>0.46811640050019249</v>
      </c>
      <c r="BA95" s="1">
        <f t="shared" si="92"/>
        <v>304.33253645364107</v>
      </c>
    </row>
    <row r="96" spans="1:53" x14ac:dyDescent="0.15">
      <c r="C96" s="6">
        <v>6</v>
      </c>
      <c r="D96" s="8">
        <v>21.983503056666699</v>
      </c>
      <c r="E96" s="9">
        <f t="shared" si="93"/>
        <v>17.651019728709699</v>
      </c>
      <c r="F96" s="6" t="s">
        <v>110</v>
      </c>
      <c r="G96" s="1">
        <v>7</v>
      </c>
      <c r="H96" s="7">
        <f t="shared" si="76"/>
        <v>21.983503056666699</v>
      </c>
      <c r="I96" s="7">
        <f t="shared" si="77"/>
        <v>295.13350305666665</v>
      </c>
      <c r="J96" s="7">
        <f t="shared" si="78"/>
        <v>0.24793301147147678</v>
      </c>
      <c r="K96" s="7">
        <f t="shared" si="79"/>
        <v>28.47</v>
      </c>
      <c r="L96" s="7">
        <f t="shared" si="80"/>
        <v>0.28470000000000001</v>
      </c>
      <c r="M96" s="1" t="s">
        <v>110</v>
      </c>
      <c r="O96" s="7">
        <f t="shared" si="94"/>
        <v>0.78772709698498644</v>
      </c>
      <c r="P96" s="7">
        <f t="shared" si="81"/>
        <v>0.19530355137317174</v>
      </c>
      <c r="Q96" s="12">
        <f t="shared" si="82"/>
        <v>5.077892335702465E-2</v>
      </c>
      <c r="R96" s="7">
        <f t="shared" si="83"/>
        <v>7.4022000000000004E-2</v>
      </c>
      <c r="S96" s="13">
        <f t="shared" si="84"/>
        <v>0.68599772171820061</v>
      </c>
      <c r="T96" s="2">
        <v>0.01</v>
      </c>
      <c r="U96" s="14">
        <f t="shared" si="85"/>
        <v>6.8599772171820065E-3</v>
      </c>
      <c r="V96" s="13"/>
      <c r="W96" s="2"/>
      <c r="X96" s="2"/>
      <c r="Y96" s="2"/>
      <c r="Z96" s="2"/>
      <c r="AA96" s="2"/>
      <c r="AB96" s="2"/>
      <c r="AC96" s="2"/>
      <c r="AD96" s="2"/>
      <c r="AE96" s="13">
        <v>5.0000000000000001E-3</v>
      </c>
      <c r="AF96" s="2">
        <v>0.49</v>
      </c>
      <c r="AG96" s="14">
        <f t="shared" si="86"/>
        <v>2.4499999999999999E-3</v>
      </c>
      <c r="AH96" s="17"/>
      <c r="AI96" s="2"/>
      <c r="AJ96" s="14"/>
      <c r="AK96" s="13"/>
      <c r="AL96" s="2"/>
      <c r="AM96" s="2"/>
      <c r="AN96" s="13"/>
      <c r="AO96" s="2"/>
      <c r="AP96" s="14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1.6809977217182005E-2</v>
      </c>
      <c r="AU96" s="7">
        <f t="shared" si="89"/>
        <v>28.47</v>
      </c>
      <c r="AV96" s="1">
        <f t="shared" si="90"/>
        <v>0.26</v>
      </c>
      <c r="AW96" s="1">
        <f t="shared" si="95"/>
        <v>1.5286015628467418</v>
      </c>
      <c r="AX96" s="1">
        <f t="shared" si="91"/>
        <v>1274.374409617722</v>
      </c>
      <c r="AZ96" s="1">
        <f t="shared" si="96"/>
        <v>0.46811640050019249</v>
      </c>
      <c r="BA96" s="1">
        <f t="shared" si="92"/>
        <v>390.26229988201112</v>
      </c>
    </row>
    <row r="97" spans="3:54" x14ac:dyDescent="0.15">
      <c r="C97" s="6">
        <v>7</v>
      </c>
      <c r="D97" s="8">
        <v>24.030565769677398</v>
      </c>
      <c r="E97" s="9">
        <f t="shared" si="93"/>
        <v>21.983503056666699</v>
      </c>
      <c r="F97" s="6" t="s">
        <v>110</v>
      </c>
      <c r="G97" s="1">
        <v>8</v>
      </c>
      <c r="H97" s="7">
        <f t="shared" si="76"/>
        <v>24.030565769677398</v>
      </c>
      <c r="I97" s="7">
        <f t="shared" si="77"/>
        <v>297.1805657696774</v>
      </c>
      <c r="J97" s="7">
        <f t="shared" si="78"/>
        <v>0.31119220424455318</v>
      </c>
      <c r="K97" s="7">
        <f t="shared" si="79"/>
        <v>28.47</v>
      </c>
      <c r="L97" s="7">
        <f t="shared" si="80"/>
        <v>0.28470000000000001</v>
      </c>
      <c r="M97" s="1" t="s">
        <v>110</v>
      </c>
      <c r="O97" s="7">
        <f t="shared" si="94"/>
        <v>0.87712354561181471</v>
      </c>
      <c r="P97" s="7">
        <f t="shared" si="81"/>
        <v>0.2729540095537385</v>
      </c>
      <c r="Q97" s="12">
        <f t="shared" si="82"/>
        <v>7.096804248397201E-2</v>
      </c>
      <c r="R97" s="7">
        <f t="shared" si="83"/>
        <v>7.4022000000000004E-2</v>
      </c>
      <c r="S97" s="13">
        <f t="shared" si="84"/>
        <v>0.95874256956002279</v>
      </c>
      <c r="T97" s="2">
        <v>0.01</v>
      </c>
      <c r="U97" s="14">
        <f t="shared" si="85"/>
        <v>9.5874256956002286E-3</v>
      </c>
      <c r="V97" s="13"/>
      <c r="W97" s="2"/>
      <c r="X97" s="2"/>
      <c r="Y97" s="2"/>
      <c r="Z97" s="2"/>
      <c r="AA97" s="2"/>
      <c r="AB97" s="2"/>
      <c r="AC97" s="2"/>
      <c r="AD97" s="2"/>
      <c r="AE97" s="13">
        <v>5.0000000000000001E-3</v>
      </c>
      <c r="AF97" s="2">
        <v>0.49</v>
      </c>
      <c r="AG97" s="14">
        <f t="shared" si="86"/>
        <v>2.4499999999999999E-3</v>
      </c>
      <c r="AH97" s="17"/>
      <c r="AI97" s="2"/>
      <c r="AJ97" s="14"/>
      <c r="AK97" s="13"/>
      <c r="AL97" s="2"/>
      <c r="AM97" s="2"/>
      <c r="AN97" s="13"/>
      <c r="AO97" s="2"/>
      <c r="AP97" s="14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1.9537425695600227E-2</v>
      </c>
      <c r="AU97" s="7">
        <f t="shared" si="89"/>
        <v>28.47</v>
      </c>
      <c r="AV97" s="1">
        <f t="shared" si="90"/>
        <v>0.26</v>
      </c>
      <c r="AW97" s="1">
        <f t="shared" si="95"/>
        <v>1.5286015628467418</v>
      </c>
      <c r="AX97" s="1">
        <f t="shared" si="91"/>
        <v>1481.1439072523922</v>
      </c>
      <c r="AZ97" s="1">
        <f t="shared" si="96"/>
        <v>0.46811640050019249</v>
      </c>
      <c r="BA97" s="1">
        <f t="shared" si="92"/>
        <v>453.58304697435159</v>
      </c>
    </row>
    <row r="98" spans="3:54" x14ac:dyDescent="0.15">
      <c r="C98" s="6">
        <v>8</v>
      </c>
      <c r="D98" s="8">
        <v>23.376325765483902</v>
      </c>
      <c r="E98" s="9">
        <f t="shared" si="93"/>
        <v>24.030565769677398</v>
      </c>
      <c r="F98" s="6" t="s">
        <v>110</v>
      </c>
      <c r="G98" s="1">
        <v>9</v>
      </c>
      <c r="H98" s="7">
        <f t="shared" si="76"/>
        <v>23.376325765483902</v>
      </c>
      <c r="I98" s="7">
        <f t="shared" si="77"/>
        <v>296.52632576548388</v>
      </c>
      <c r="J98" s="7">
        <f t="shared" si="78"/>
        <v>0.28949043122612828</v>
      </c>
      <c r="K98" s="7">
        <f t="shared" si="79"/>
        <v>28.47</v>
      </c>
      <c r="L98" s="7">
        <f t="shared" si="80"/>
        <v>0.28470000000000001</v>
      </c>
      <c r="M98" s="1" t="s">
        <v>110</v>
      </c>
      <c r="O98" s="7">
        <f t="shared" si="94"/>
        <v>0.88886953605807617</v>
      </c>
      <c r="P98" s="7">
        <f t="shared" si="81"/>
        <v>0.25731922529722107</v>
      </c>
      <c r="Q98" s="12">
        <f t="shared" si="82"/>
        <v>6.6902998577277481E-2</v>
      </c>
      <c r="R98" s="7">
        <f t="shared" si="83"/>
        <v>7.4022000000000004E-2</v>
      </c>
      <c r="S98" s="13">
        <f t="shared" si="84"/>
        <v>0.90382587038012319</v>
      </c>
      <c r="T98" s="2">
        <v>0.01</v>
      </c>
      <c r="U98" s="14">
        <f t="shared" si="85"/>
        <v>9.0382587038012312E-3</v>
      </c>
      <c r="V98" s="13"/>
      <c r="W98" s="2"/>
      <c r="X98" s="2"/>
      <c r="Y98" s="2"/>
      <c r="Z98" s="2"/>
      <c r="AA98" s="2"/>
      <c r="AB98" s="2"/>
      <c r="AC98" s="2"/>
      <c r="AD98" s="2"/>
      <c r="AE98" s="13">
        <v>5.0000000000000001E-3</v>
      </c>
      <c r="AF98" s="2">
        <v>0.49</v>
      </c>
      <c r="AG98" s="14">
        <f t="shared" si="86"/>
        <v>2.4499999999999999E-3</v>
      </c>
      <c r="AH98" s="17"/>
      <c r="AI98" s="2"/>
      <c r="AJ98" s="14"/>
      <c r="AK98" s="13"/>
      <c r="AL98" s="2"/>
      <c r="AM98" s="2"/>
      <c r="AN98" s="13"/>
      <c r="AO98" s="2"/>
      <c r="AP98" s="14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1.8988258703801233E-2</v>
      </c>
      <c r="AU98" s="7">
        <f t="shared" si="89"/>
        <v>28.47</v>
      </c>
      <c r="AV98" s="1">
        <f t="shared" si="90"/>
        <v>0.26</v>
      </c>
      <c r="AW98" s="1">
        <f t="shared" si="95"/>
        <v>1.5286015628467418</v>
      </c>
      <c r="AX98" s="1">
        <f t="shared" si="91"/>
        <v>1439.5112297113394</v>
      </c>
      <c r="AZ98" s="1">
        <f t="shared" si="96"/>
        <v>0.46811640050019249</v>
      </c>
      <c r="BA98" s="1">
        <f t="shared" si="92"/>
        <v>440.83352504045519</v>
      </c>
    </row>
    <row r="99" spans="3:54" x14ac:dyDescent="0.15">
      <c r="C99" s="6">
        <v>9</v>
      </c>
      <c r="D99" s="8">
        <v>18.146201650999998</v>
      </c>
      <c r="E99" s="9">
        <f t="shared" si="93"/>
        <v>23.376325765483902</v>
      </c>
      <c r="F99" s="6" t="s">
        <v>110</v>
      </c>
      <c r="G99" s="1">
        <v>10</v>
      </c>
      <c r="H99" s="7">
        <f t="shared" si="76"/>
        <v>18.146201650999998</v>
      </c>
      <c r="I99" s="7">
        <f t="shared" si="77"/>
        <v>291.29620165099999</v>
      </c>
      <c r="J99" s="7">
        <f t="shared" si="78"/>
        <v>0.16054270383229896</v>
      </c>
      <c r="K99" s="7">
        <f t="shared" si="79"/>
        <v>28.47</v>
      </c>
      <c r="L99" s="7">
        <f t="shared" si="80"/>
        <v>0.28470000000000001</v>
      </c>
      <c r="M99" s="1" t="s">
        <v>110</v>
      </c>
      <c r="O99" s="7">
        <f t="shared" si="94"/>
        <v>0.91625031076085517</v>
      </c>
      <c r="P99" s="7">
        <f t="shared" si="81"/>
        <v>0.14709730227673184</v>
      </c>
      <c r="Q99" s="12">
        <f t="shared" si="82"/>
        <v>3.8245298591950284E-2</v>
      </c>
      <c r="R99" s="7">
        <f t="shared" si="83"/>
        <v>7.4022000000000004E-2</v>
      </c>
      <c r="S99" s="13">
        <f t="shared" si="84"/>
        <v>0.51667475334292889</v>
      </c>
      <c r="T99" s="2">
        <v>0.01</v>
      </c>
      <c r="U99" s="14">
        <f t="shared" si="85"/>
        <v>5.1667475334292888E-3</v>
      </c>
      <c r="V99" s="13"/>
      <c r="W99" s="2"/>
      <c r="X99" s="2"/>
      <c r="Y99" s="2"/>
      <c r="Z99" s="2"/>
      <c r="AA99" s="2"/>
      <c r="AB99" s="2"/>
      <c r="AC99" s="2"/>
      <c r="AD99" s="2"/>
      <c r="AE99" s="13">
        <v>1E-3</v>
      </c>
      <c r="AF99" s="2">
        <v>0.49</v>
      </c>
      <c r="AG99" s="14">
        <f t="shared" si="86"/>
        <v>4.8999999999999998E-4</v>
      </c>
      <c r="AH99" s="17"/>
      <c r="AI99" s="2"/>
      <c r="AJ99" s="14"/>
      <c r="AK99" s="13"/>
      <c r="AL99" s="2"/>
      <c r="AM99" s="2"/>
      <c r="AN99" s="13"/>
      <c r="AO99" s="2"/>
      <c r="AP99" s="14"/>
      <c r="AQ99" s="2">
        <v>0.01</v>
      </c>
      <c r="AR99" s="2">
        <v>0.5</v>
      </c>
      <c r="AS99" s="2">
        <f t="shared" si="87"/>
        <v>5.0000000000000001E-3</v>
      </c>
      <c r="AT99" s="1">
        <f t="shared" si="88"/>
        <v>1.0656747533429288E-2</v>
      </c>
      <c r="AU99" s="7">
        <f t="shared" si="89"/>
        <v>28.47</v>
      </c>
      <c r="AV99" s="1">
        <f t="shared" si="90"/>
        <v>0.26</v>
      </c>
      <c r="AW99" s="1">
        <f t="shared" si="95"/>
        <v>1.5286015628467418</v>
      </c>
      <c r="AX99" s="1">
        <f t="shared" si="91"/>
        <v>807.894393365258</v>
      </c>
      <c r="AZ99" s="1">
        <f t="shared" si="96"/>
        <v>0.46811640050019249</v>
      </c>
      <c r="BA99" s="1">
        <f t="shared" si="92"/>
        <v>247.40823547381692</v>
      </c>
    </row>
    <row r="100" spans="3:54" x14ac:dyDescent="0.15">
      <c r="C100" s="6">
        <v>10</v>
      </c>
      <c r="D100" s="8">
        <v>10.323395870774201</v>
      </c>
      <c r="E100" s="9">
        <f t="shared" si="93"/>
        <v>18.146201650999998</v>
      </c>
      <c r="F100" s="6" t="s">
        <v>110</v>
      </c>
      <c r="G100" s="1">
        <v>11</v>
      </c>
      <c r="H100" s="7">
        <f t="shared" si="76"/>
        <v>10.323395870774201</v>
      </c>
      <c r="I100" s="7">
        <f t="shared" si="77"/>
        <v>283.4733958707742</v>
      </c>
      <c r="J100" s="7">
        <f t="shared" si="78"/>
        <v>6.382434628163669E-2</v>
      </c>
      <c r="K100" s="7">
        <f t="shared" si="79"/>
        <v>28.47</v>
      </c>
      <c r="L100" s="7">
        <f t="shared" si="80"/>
        <v>0.28470000000000001</v>
      </c>
      <c r="M100" s="1" t="s">
        <v>112</v>
      </c>
      <c r="N100" s="7">
        <f>(O99-P99)*$C$22/100</f>
        <v>0.73069535805991714</v>
      </c>
      <c r="O100" s="7">
        <f t="shared" si="94"/>
        <v>0.32315765042420619</v>
      </c>
      <c r="P100" s="7">
        <f t="shared" si="81"/>
        <v>2.0625325784234632E-2</v>
      </c>
      <c r="Q100" s="12">
        <f t="shared" si="82"/>
        <v>5.3625847039010044E-3</v>
      </c>
      <c r="R100" s="7">
        <f t="shared" si="83"/>
        <v>7.4022000000000004E-2</v>
      </c>
      <c r="S100" s="13">
        <f t="shared" si="84"/>
        <v>7.244582291617363E-2</v>
      </c>
      <c r="T100" s="2">
        <v>0.01</v>
      </c>
      <c r="U100" s="14">
        <f t="shared" si="85"/>
        <v>7.2445822916173633E-4</v>
      </c>
      <c r="V100" s="13"/>
      <c r="W100" s="2"/>
      <c r="X100" s="2"/>
      <c r="Y100" s="2"/>
      <c r="Z100" s="2"/>
      <c r="AA100" s="2"/>
      <c r="AB100" s="2"/>
      <c r="AC100" s="2"/>
      <c r="AD100" s="2"/>
      <c r="AE100" s="13">
        <v>1E-3</v>
      </c>
      <c r="AF100" s="2">
        <v>0.49</v>
      </c>
      <c r="AG100" s="14">
        <f t="shared" si="86"/>
        <v>4.8999999999999998E-4</v>
      </c>
      <c r="AH100" s="17"/>
      <c r="AI100" s="2"/>
      <c r="AJ100" s="14"/>
      <c r="AK100" s="13"/>
      <c r="AL100" s="2"/>
      <c r="AM100" s="2"/>
      <c r="AN100" s="13"/>
      <c r="AO100" s="2"/>
      <c r="AP100" s="14"/>
      <c r="AQ100" s="2">
        <v>0.01</v>
      </c>
      <c r="AR100" s="2">
        <v>0.5</v>
      </c>
      <c r="AS100" s="2">
        <f t="shared" si="87"/>
        <v>5.0000000000000001E-3</v>
      </c>
      <c r="AT100" s="1">
        <f t="shared" si="88"/>
        <v>6.2144582291617364E-3</v>
      </c>
      <c r="AU100" s="7">
        <f t="shared" si="89"/>
        <v>28.47</v>
      </c>
      <c r="AV100" s="1">
        <f t="shared" si="90"/>
        <v>0.26</v>
      </c>
      <c r="AW100" s="1">
        <f t="shared" si="95"/>
        <v>1.5286015628467418</v>
      </c>
      <c r="AX100" s="1">
        <f t="shared" si="91"/>
        <v>471.12178883783167</v>
      </c>
      <c r="AZ100" s="1">
        <f t="shared" si="96"/>
        <v>0.46811640050019249</v>
      </c>
      <c r="BA100" s="1">
        <f t="shared" si="92"/>
        <v>144.27555312534309</v>
      </c>
    </row>
    <row r="101" spans="3:54" x14ac:dyDescent="0.15">
      <c r="C101" s="6">
        <v>11</v>
      </c>
      <c r="D101" s="8">
        <v>1.2853391188000001</v>
      </c>
      <c r="E101" s="9">
        <f t="shared" si="93"/>
        <v>10.323395870774201</v>
      </c>
      <c r="F101" s="6" t="s">
        <v>112</v>
      </c>
      <c r="G101" s="1">
        <v>12</v>
      </c>
      <c r="H101" s="7">
        <f t="shared" si="76"/>
        <v>1.2853391188000001</v>
      </c>
      <c r="I101" s="7">
        <f t="shared" si="77"/>
        <v>274.43533911879996</v>
      </c>
      <c r="J101" s="7">
        <f t="shared" si="78"/>
        <v>2.0592709155323997E-2</v>
      </c>
      <c r="K101" s="7">
        <f t="shared" si="79"/>
        <v>28.47</v>
      </c>
      <c r="L101" s="7">
        <f t="shared" si="80"/>
        <v>0.28470000000000001</v>
      </c>
      <c r="M101" s="1" t="s">
        <v>110</v>
      </c>
      <c r="O101" s="7">
        <f t="shared" si="94"/>
        <v>0.58723232463997155</v>
      </c>
      <c r="P101" s="7">
        <f t="shared" si="81"/>
        <v>1.2092704467915737E-2</v>
      </c>
      <c r="Q101" s="12">
        <f t="shared" si="82"/>
        <v>3.1441031616580915E-3</v>
      </c>
      <c r="R101" s="7">
        <f t="shared" si="83"/>
        <v>7.4022000000000004E-2</v>
      </c>
      <c r="S101" s="13">
        <f t="shared" si="84"/>
        <v>4.2475252785092156E-2</v>
      </c>
      <c r="T101" s="2">
        <v>0.01</v>
      </c>
      <c r="U101" s="14">
        <f t="shared" si="85"/>
        <v>4.2475252785092158E-4</v>
      </c>
      <c r="V101" s="13"/>
      <c r="W101" s="2"/>
      <c r="X101" s="2"/>
      <c r="Y101" s="2"/>
      <c r="Z101" s="2"/>
      <c r="AA101" s="2"/>
      <c r="AB101" s="2"/>
      <c r="AC101" s="2"/>
      <c r="AD101" s="2"/>
      <c r="AE101" s="13">
        <v>1E-3</v>
      </c>
      <c r="AF101" s="2">
        <v>0.49</v>
      </c>
      <c r="AG101" s="14">
        <f t="shared" si="86"/>
        <v>4.8999999999999998E-4</v>
      </c>
      <c r="AH101" s="17"/>
      <c r="AI101" s="2"/>
      <c r="AJ101" s="14"/>
      <c r="AK101" s="13"/>
      <c r="AL101" s="2"/>
      <c r="AM101" s="2"/>
      <c r="AN101" s="13"/>
      <c r="AO101" s="2"/>
      <c r="AP101" s="14"/>
      <c r="AQ101" s="2">
        <v>0.01</v>
      </c>
      <c r="AR101" s="2">
        <v>0.5</v>
      </c>
      <c r="AS101" s="2">
        <f t="shared" si="87"/>
        <v>5.0000000000000001E-3</v>
      </c>
      <c r="AT101" s="1">
        <f t="shared" si="88"/>
        <v>5.9147525278509215E-3</v>
      </c>
      <c r="AU101" s="7">
        <f t="shared" si="89"/>
        <v>28.47</v>
      </c>
      <c r="AV101" s="1">
        <f t="shared" si="90"/>
        <v>0.26</v>
      </c>
      <c r="AW101" s="1">
        <f t="shared" si="95"/>
        <v>1.5286015628467418</v>
      </c>
      <c r="AX101" s="1">
        <f t="shared" si="91"/>
        <v>448.40092067528326</v>
      </c>
      <c r="AY101" s="1">
        <f>SUM(AX90:AX101)</f>
        <v>9562.1526833569005</v>
      </c>
      <c r="AZ101" s="1">
        <f t="shared" si="96"/>
        <v>0.46811640050019249</v>
      </c>
      <c r="BA101" s="1">
        <f t="shared" si="92"/>
        <v>137.31755224466627</v>
      </c>
      <c r="BB101" s="1">
        <f>SUM(BA90:BA101)</f>
        <v>2928.2977356311103</v>
      </c>
    </row>
    <row r="102" spans="3:54" x14ac:dyDescent="0.15">
      <c r="C102" s="6">
        <v>12</v>
      </c>
      <c r="D102" s="8">
        <v>-3.4417166198709701</v>
      </c>
      <c r="E102" s="9">
        <f t="shared" si="93"/>
        <v>1.2853391188000001</v>
      </c>
      <c r="F102" s="6" t="s">
        <v>110</v>
      </c>
    </row>
  </sheetData>
  <mergeCells count="52">
    <mergeCell ref="G2:G4"/>
    <mergeCell ref="G5:G6"/>
    <mergeCell ref="G14:G15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102"/>
  <sheetViews>
    <sheetView workbookViewId="0">
      <selection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5" width="8.875" style="1"/>
    <col min="26" max="26" width="10.75" style="1" customWidth="1"/>
    <col min="27" max="27" width="9" style="1" customWidth="1"/>
    <col min="28" max="28" width="15.625" style="1" customWidth="1"/>
    <col min="29" max="29" width="8.875" style="1"/>
    <col min="30" max="30" width="10.25" style="1" customWidth="1"/>
    <col min="31" max="31" width="8.875" style="1"/>
    <col min="32" max="32" width="23.125" style="1" customWidth="1"/>
    <col min="33" max="33" width="15.62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11.5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5.625" style="1"/>
    <col min="55" max="16384" width="8.875" style="1"/>
  </cols>
  <sheetData>
    <row r="1" spans="1:41" x14ac:dyDescent="0.15">
      <c r="C1" s="2" t="s">
        <v>0</v>
      </c>
      <c r="D1" s="2" t="s">
        <v>1</v>
      </c>
      <c r="E1" s="2" t="s">
        <v>2</v>
      </c>
      <c r="F1" s="2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</row>
    <row r="2" spans="1:41" x14ac:dyDescent="0.15">
      <c r="A2" s="28"/>
      <c r="B2" s="3" t="s">
        <v>42</v>
      </c>
      <c r="C2" s="2"/>
      <c r="D2" s="2"/>
      <c r="E2" s="35">
        <v>146.82</v>
      </c>
      <c r="F2" s="4">
        <v>1166.8320000000001</v>
      </c>
      <c r="G2" s="42">
        <f>(F2+F3+F4)/3</f>
        <v>1338.1873333333333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</row>
    <row r="3" spans="1:41" x14ac:dyDescent="0.15">
      <c r="A3" s="28"/>
      <c r="B3" s="3" t="s">
        <v>43</v>
      </c>
      <c r="C3" s="2"/>
      <c r="D3" s="2"/>
      <c r="E3" s="36"/>
      <c r="F3" s="4">
        <v>1192.0899999999999</v>
      </c>
      <c r="G3" s="42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</row>
    <row r="4" spans="1:41" x14ac:dyDescent="0.15">
      <c r="A4" s="28"/>
      <c r="B4" s="3" t="s">
        <v>44</v>
      </c>
      <c r="C4" s="2"/>
      <c r="D4" s="2"/>
      <c r="E4" s="37"/>
      <c r="F4" s="4">
        <v>1655.64</v>
      </c>
      <c r="G4" s="42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</row>
    <row r="5" spans="1:41" x14ac:dyDescent="0.15">
      <c r="A5" s="28"/>
      <c r="B5" s="3" t="s">
        <v>46</v>
      </c>
      <c r="C5" s="2"/>
      <c r="D5" s="2"/>
      <c r="E5" s="35">
        <v>1350.48</v>
      </c>
      <c r="F5" s="4">
        <v>91.103999999999999</v>
      </c>
      <c r="G5" s="42">
        <f>(F5+F6)/2</f>
        <v>92.509250000000009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</row>
    <row r="6" spans="1:41" x14ac:dyDescent="0.15">
      <c r="A6" s="28"/>
      <c r="B6" s="3" t="s">
        <v>47</v>
      </c>
      <c r="C6" s="2"/>
      <c r="D6" s="2"/>
      <c r="E6" s="37"/>
      <c r="F6" s="4">
        <v>93.914500000000004</v>
      </c>
      <c r="G6" s="42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</row>
    <row r="7" spans="1:41" x14ac:dyDescent="0.15">
      <c r="A7" s="28" t="s">
        <v>48</v>
      </c>
      <c r="B7" s="29"/>
      <c r="C7" s="2"/>
      <c r="D7" s="2"/>
      <c r="E7" s="4">
        <v>1063.9707377080699</v>
      </c>
      <c r="F7" s="4">
        <v>122.786</v>
      </c>
      <c r="G7" s="15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</row>
    <row r="8" spans="1:41" x14ac:dyDescent="0.15">
      <c r="A8" s="28" t="s">
        <v>49</v>
      </c>
      <c r="B8" s="29"/>
      <c r="C8" s="2"/>
      <c r="D8" s="2"/>
      <c r="E8" s="4">
        <v>1.0902000000000001</v>
      </c>
      <c r="F8" s="4">
        <v>625.46400000000006</v>
      </c>
      <c r="G8" s="15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</row>
    <row r="9" spans="1:41" x14ac:dyDescent="0.15">
      <c r="A9" s="28" t="s">
        <v>50</v>
      </c>
      <c r="B9" s="29"/>
      <c r="C9" s="2"/>
      <c r="D9" s="2"/>
      <c r="E9" s="4">
        <v>12.482986647878301</v>
      </c>
      <c r="F9" s="4">
        <v>341.64</v>
      </c>
      <c r="G9" s="15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</row>
    <row r="10" spans="1:41" x14ac:dyDescent="0.15">
      <c r="A10" s="28" t="s">
        <v>51</v>
      </c>
      <c r="B10" s="29"/>
      <c r="C10" s="2"/>
      <c r="D10" s="2"/>
      <c r="E10" s="4">
        <v>4.3257662808169002</v>
      </c>
      <c r="F10" s="4">
        <v>341.64</v>
      </c>
      <c r="G10" s="15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</row>
    <row r="11" spans="1:41" x14ac:dyDescent="0.15">
      <c r="A11" s="28" t="s">
        <v>52</v>
      </c>
      <c r="B11" s="29"/>
      <c r="C11" s="2"/>
      <c r="D11" s="2"/>
      <c r="E11" s="4">
        <v>0</v>
      </c>
      <c r="F11" s="4">
        <v>910.85749999999996</v>
      </c>
      <c r="G11" s="15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</row>
    <row r="14" spans="1:41" x14ac:dyDescent="0.15">
      <c r="A14" s="1" t="s">
        <v>55</v>
      </c>
      <c r="B14" s="1" t="s">
        <v>56</v>
      </c>
      <c r="C14" s="1">
        <v>308.16000000000003</v>
      </c>
      <c r="G14" s="38" t="s">
        <v>57</v>
      </c>
      <c r="H14" s="5" t="s">
        <v>58</v>
      </c>
      <c r="I14" s="5">
        <f>AV38+AV53+BB68+AY85+AY101+BB101+AG69</f>
        <v>28635566.538574331</v>
      </c>
      <c r="J14" s="5" t="s">
        <v>35</v>
      </c>
      <c r="K14" s="5">
        <f>I14/(10000*1000)</f>
        <v>2.8635566538574331</v>
      </c>
      <c r="L14" s="5" t="s">
        <v>59</v>
      </c>
    </row>
    <row r="15" spans="1:41" x14ac:dyDescent="0.15">
      <c r="A15" s="1" t="s">
        <v>60</v>
      </c>
      <c r="B15" s="1" t="s">
        <v>56</v>
      </c>
      <c r="G15" s="38"/>
      <c r="H15" s="5" t="s">
        <v>61</v>
      </c>
      <c r="I15" s="5">
        <v>21799580.802905299</v>
      </c>
      <c r="J15" s="5" t="s">
        <v>35</v>
      </c>
      <c r="K15" s="5">
        <f>I15/(10000*1000)</f>
        <v>2.1799580802905298</v>
      </c>
      <c r="L15" s="5" t="s">
        <v>59</v>
      </c>
    </row>
    <row r="16" spans="1:41" x14ac:dyDescent="0.15">
      <c r="A16" s="1" t="s">
        <v>62</v>
      </c>
      <c r="B16" s="1" t="s">
        <v>63</v>
      </c>
      <c r="C16" s="1">
        <v>19347</v>
      </c>
      <c r="K16" s="1">
        <v>2.8635566538574331</v>
      </c>
    </row>
    <row r="17" spans="1:47" x14ac:dyDescent="0.15">
      <c r="A17" s="1" t="s">
        <v>64</v>
      </c>
      <c r="B17" s="1" t="s">
        <v>65</v>
      </c>
      <c r="C17" s="1">
        <v>1.9870000000000001</v>
      </c>
    </row>
    <row r="18" spans="1:47" x14ac:dyDescent="0.15">
      <c r="A18" s="1" t="s">
        <v>67</v>
      </c>
      <c r="B18" s="1" t="s">
        <v>68</v>
      </c>
      <c r="C18" s="1">
        <v>1</v>
      </c>
    </row>
    <row r="19" spans="1:47" x14ac:dyDescent="0.15">
      <c r="A19" s="1" t="s">
        <v>70</v>
      </c>
      <c r="B19" s="1" t="s">
        <v>68</v>
      </c>
      <c r="C19" s="1">
        <v>3</v>
      </c>
    </row>
    <row r="20" spans="1:47" x14ac:dyDescent="0.15">
      <c r="A20" s="1" t="s">
        <v>73</v>
      </c>
      <c r="B20" s="1" t="s">
        <v>74</v>
      </c>
      <c r="C20" s="1">
        <v>0.13</v>
      </c>
    </row>
    <row r="21" spans="1:47" x14ac:dyDescent="0.15">
      <c r="A21" s="1" t="s">
        <v>75</v>
      </c>
      <c r="B21" s="1" t="s">
        <v>76</v>
      </c>
      <c r="C21" s="1">
        <v>1</v>
      </c>
    </row>
    <row r="22" spans="1:47" x14ac:dyDescent="0.15">
      <c r="A22" s="1" t="s">
        <v>77</v>
      </c>
      <c r="B22" s="1" t="s">
        <v>72</v>
      </c>
      <c r="C22" s="1">
        <v>95</v>
      </c>
    </row>
    <row r="23" spans="1:47" x14ac:dyDescent="0.15">
      <c r="A23" s="1" t="s">
        <v>78</v>
      </c>
      <c r="B23" s="1" t="s">
        <v>79</v>
      </c>
      <c r="C23" s="1">
        <v>0.66200000000000003</v>
      </c>
    </row>
    <row r="25" spans="1:47" x14ac:dyDescent="0.15">
      <c r="S25" s="30" t="s">
        <v>80</v>
      </c>
      <c r="T25" s="30"/>
      <c r="U25" s="30"/>
      <c r="V25" s="30" t="s">
        <v>81</v>
      </c>
      <c r="W25" s="30"/>
      <c r="X25" s="30"/>
      <c r="Y25" s="30" t="s">
        <v>82</v>
      </c>
      <c r="Z25" s="30"/>
      <c r="AA25" s="30"/>
      <c r="AB25" s="30" t="s">
        <v>83</v>
      </c>
      <c r="AC25" s="30"/>
      <c r="AD25" s="30"/>
      <c r="AE25" s="30" t="s">
        <v>84</v>
      </c>
      <c r="AF25" s="30"/>
      <c r="AG25" s="30"/>
      <c r="AH25" s="30" t="s">
        <v>85</v>
      </c>
      <c r="AI25" s="30"/>
      <c r="AJ25" s="30"/>
      <c r="AK25" s="31" t="s">
        <v>86</v>
      </c>
      <c r="AL25" s="32"/>
      <c r="AM25" s="33"/>
      <c r="AN25" s="30" t="s">
        <v>87</v>
      </c>
      <c r="AO25" s="30"/>
      <c r="AP25" s="30"/>
    </row>
    <row r="26" spans="1:47" x14ac:dyDescent="0.15">
      <c r="A26" s="34" t="s">
        <v>41</v>
      </c>
      <c r="B26" s="34"/>
      <c r="C26" s="6" t="s">
        <v>88</v>
      </c>
      <c r="D26" s="6" t="s">
        <v>89</v>
      </c>
      <c r="E26" s="6" t="s">
        <v>90</v>
      </c>
      <c r="F26" s="6" t="s">
        <v>91</v>
      </c>
      <c r="G26" s="1" t="s">
        <v>88</v>
      </c>
      <c r="H26" s="1" t="s">
        <v>90</v>
      </c>
      <c r="I26" s="1" t="s">
        <v>92</v>
      </c>
      <c r="J26" s="1" t="s">
        <v>93</v>
      </c>
      <c r="K26" s="10" t="s">
        <v>94</v>
      </c>
      <c r="L26" s="10" t="s">
        <v>95</v>
      </c>
      <c r="M26" s="1" t="s">
        <v>96</v>
      </c>
      <c r="N26" s="10" t="s">
        <v>97</v>
      </c>
      <c r="O26" s="1" t="s">
        <v>98</v>
      </c>
      <c r="P26" s="1" t="s">
        <v>99</v>
      </c>
      <c r="Q26" s="10" t="s">
        <v>100</v>
      </c>
      <c r="R26" s="10" t="s">
        <v>101</v>
      </c>
      <c r="S26" s="2" t="s">
        <v>102</v>
      </c>
      <c r="T26" s="2" t="s">
        <v>103</v>
      </c>
      <c r="U26" s="2"/>
      <c r="V26" s="2" t="s">
        <v>102</v>
      </c>
      <c r="W26" s="2" t="s">
        <v>103</v>
      </c>
      <c r="X26" s="2"/>
      <c r="Y26" s="2" t="s">
        <v>102</v>
      </c>
      <c r="Z26" s="2" t="s">
        <v>103</v>
      </c>
      <c r="AA26" s="2"/>
      <c r="AB26" s="2" t="s">
        <v>102</v>
      </c>
      <c r="AC26" s="2" t="s">
        <v>103</v>
      </c>
      <c r="AD26" s="2"/>
      <c r="AE26" s="2" t="s">
        <v>102</v>
      </c>
      <c r="AF26" s="2" t="s">
        <v>103</v>
      </c>
      <c r="AG26" s="2"/>
      <c r="AH26" s="2" t="s">
        <v>102</v>
      </c>
      <c r="AI26" s="2" t="s">
        <v>103</v>
      </c>
      <c r="AJ26" s="2"/>
      <c r="AK26" s="2" t="s">
        <v>102</v>
      </c>
      <c r="AL26" s="2" t="s">
        <v>103</v>
      </c>
      <c r="AM26" s="2"/>
      <c r="AN26" s="16" t="s">
        <v>102</v>
      </c>
      <c r="AO26" s="16" t="s">
        <v>103</v>
      </c>
      <c r="AP26" s="16"/>
      <c r="AQ26" s="1" t="s">
        <v>104</v>
      </c>
      <c r="AR26" s="1" t="s">
        <v>105</v>
      </c>
      <c r="AS26" s="1" t="s">
        <v>73</v>
      </c>
      <c r="AT26" s="1" t="s">
        <v>106</v>
      </c>
      <c r="AU26" s="1" t="s">
        <v>107</v>
      </c>
    </row>
    <row r="27" spans="1:47" x14ac:dyDescent="0.15">
      <c r="A27" s="1" t="s">
        <v>108</v>
      </c>
      <c r="B27" s="1">
        <f>G2</f>
        <v>1338.1873333333333</v>
      </c>
      <c r="C27" s="6" t="s">
        <v>109</v>
      </c>
      <c r="D27" s="6">
        <v>-4</v>
      </c>
      <c r="E27" s="6"/>
      <c r="F27" s="6"/>
      <c r="G27" s="1">
        <v>1</v>
      </c>
      <c r="H27" s="7">
        <f t="shared" ref="H27:H38" si="0">E28</f>
        <v>-4</v>
      </c>
      <c r="I27" s="7">
        <f t="shared" ref="I27:I38" si="1">H27+273.15</f>
        <v>269.14999999999998</v>
      </c>
      <c r="J27" s="7">
        <f t="shared" ref="J27:J38" si="2">EXP(($C$16*(I27-$C$14))/($C$17*I27*$C$14))</f>
        <v>1.0259700257866751E-2</v>
      </c>
      <c r="K27" s="7">
        <f t="shared" ref="K27:K38" si="3">$B$27/12</f>
        <v>111.51561111111111</v>
      </c>
      <c r="L27" s="7">
        <f t="shared" ref="L27:L38" si="4">K27*$B$28/100</f>
        <v>1.1151561111111112</v>
      </c>
      <c r="M27" s="1" t="s">
        <v>110</v>
      </c>
      <c r="O27" s="7">
        <f>L27</f>
        <v>1.1151561111111112</v>
      </c>
      <c r="P27" s="7">
        <f t="shared" ref="P27:P38" si="5">O27*J27</f>
        <v>1.144116744072835E-2</v>
      </c>
      <c r="Q27" s="12">
        <f t="shared" ref="Q27:Q38" si="6">P27*$B$29</f>
        <v>1.4873517672946855E-3</v>
      </c>
      <c r="R27" s="7">
        <f t="shared" ref="R27:R38" si="7">L27*$B$29</f>
        <v>0.14497029444444445</v>
      </c>
      <c r="S27" s="13">
        <f t="shared" ref="S27:S38" si="8">Q27/R27</f>
        <v>1.0259700257866751E-2</v>
      </c>
      <c r="T27" s="2">
        <v>0.01</v>
      </c>
      <c r="U27" s="14">
        <f t="shared" ref="U27:U38" si="9">S27*T27</f>
        <v>1.0259700257866751E-4</v>
      </c>
      <c r="V27" s="13"/>
      <c r="W27" s="2"/>
      <c r="X27" s="14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3"/>
      <c r="AF27" s="2"/>
      <c r="AG27" s="14"/>
      <c r="AH27" s="13"/>
      <c r="AI27" s="2"/>
      <c r="AJ27" s="14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2.2002597002578665E-2</v>
      </c>
      <c r="AR27" s="7">
        <f t="shared" ref="AR27:AR38" si="15">$B$27/12</f>
        <v>111.51561111111111</v>
      </c>
      <c r="AS27" s="1">
        <f t="shared" ref="AS27:AS38" si="16">$B$29</f>
        <v>0.13</v>
      </c>
      <c r="AT27" s="1">
        <f>$E$2/12</f>
        <v>12.234999999999999</v>
      </c>
      <c r="AU27" s="1">
        <f t="shared" ref="AU27:AU38" si="17">AT27*10000*AS27*0.67*AR27*AQ27</f>
        <v>26147.594527688183</v>
      </c>
    </row>
    <row r="28" spans="1:47" x14ac:dyDescent="0.15">
      <c r="A28" s="1" t="s">
        <v>111</v>
      </c>
      <c r="B28" s="1">
        <v>1</v>
      </c>
      <c r="C28" s="6">
        <v>1</v>
      </c>
      <c r="D28" s="8">
        <v>-8.1532823796774192</v>
      </c>
      <c r="E28" s="9">
        <f t="shared" ref="E28:E39" si="18">D27</f>
        <v>-4</v>
      </c>
      <c r="F28" s="6" t="s">
        <v>110</v>
      </c>
      <c r="G28" s="1">
        <v>2</v>
      </c>
      <c r="H28" s="7">
        <f t="shared" si="0"/>
        <v>-8.1532823796774192</v>
      </c>
      <c r="I28" s="7">
        <f t="shared" si="1"/>
        <v>264.99671762032256</v>
      </c>
      <c r="J28" s="7">
        <f t="shared" si="2"/>
        <v>5.8196353880696486E-3</v>
      </c>
      <c r="K28" s="7">
        <f t="shared" si="3"/>
        <v>111.51561111111111</v>
      </c>
      <c r="L28" s="7">
        <f t="shared" si="4"/>
        <v>1.1151561111111112</v>
      </c>
      <c r="M28" s="1" t="s">
        <v>110</v>
      </c>
      <c r="O28" s="7">
        <f t="shared" ref="O28:O38" si="19">L28+O27-P27-N28</f>
        <v>2.218871054781494</v>
      </c>
      <c r="P28" s="7">
        <f t="shared" si="5"/>
        <v>1.2913020511969811E-2</v>
      </c>
      <c r="Q28" s="12">
        <f t="shared" si="6"/>
        <v>1.6786926665560756E-3</v>
      </c>
      <c r="R28" s="7">
        <f t="shared" si="7"/>
        <v>0.14497029444444445</v>
      </c>
      <c r="S28" s="13">
        <f t="shared" si="8"/>
        <v>1.1579563061447631E-2</v>
      </c>
      <c r="T28" s="2">
        <v>0.01</v>
      </c>
      <c r="U28" s="14">
        <f t="shared" si="9"/>
        <v>1.1579563061447631E-4</v>
      </c>
      <c r="V28" s="13"/>
      <c r="W28" s="2"/>
      <c r="X28" s="14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3"/>
      <c r="AF28" s="2"/>
      <c r="AG28" s="14"/>
      <c r="AH28" s="13"/>
      <c r="AI28" s="2"/>
      <c r="AJ28" s="14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2.2015795630614475E-2</v>
      </c>
      <c r="AR28" s="7">
        <f t="shared" si="15"/>
        <v>111.51561111111111</v>
      </c>
      <c r="AS28" s="1">
        <f t="shared" si="16"/>
        <v>0.13</v>
      </c>
      <c r="AT28" s="1">
        <f t="shared" ref="AT28:AT38" si="20">$E$2/12</f>
        <v>12.234999999999999</v>
      </c>
      <c r="AU28" s="1">
        <f t="shared" si="17"/>
        <v>26163.279602234685</v>
      </c>
    </row>
    <row r="29" spans="1:47" x14ac:dyDescent="0.15">
      <c r="A29" s="1" t="s">
        <v>73</v>
      </c>
      <c r="B29" s="1">
        <v>0.13</v>
      </c>
      <c r="C29" s="6">
        <v>2</v>
      </c>
      <c r="D29" s="8">
        <v>-3.2698166874137899</v>
      </c>
      <c r="E29" s="9">
        <f t="shared" si="18"/>
        <v>-8.1532823796774192</v>
      </c>
      <c r="F29" s="6" t="s">
        <v>110</v>
      </c>
      <c r="G29" s="1">
        <v>3</v>
      </c>
      <c r="H29" s="7">
        <f t="shared" si="0"/>
        <v>-3.2698166874137899</v>
      </c>
      <c r="I29" s="7">
        <f t="shared" si="1"/>
        <v>269.88018331258621</v>
      </c>
      <c r="J29" s="7">
        <f t="shared" si="2"/>
        <v>1.1314679956853486E-2</v>
      </c>
      <c r="K29" s="7">
        <f t="shared" si="3"/>
        <v>111.51561111111111</v>
      </c>
      <c r="L29" s="7">
        <f t="shared" si="4"/>
        <v>1.1151561111111112</v>
      </c>
      <c r="M29" s="1" t="s">
        <v>110</v>
      </c>
      <c r="O29" s="7">
        <f t="shared" si="19"/>
        <v>3.3211141453806357</v>
      </c>
      <c r="P29" s="7">
        <f t="shared" si="5"/>
        <v>3.7577343655160876E-2</v>
      </c>
      <c r="Q29" s="12">
        <f t="shared" si="6"/>
        <v>4.8850546751709138E-3</v>
      </c>
      <c r="R29" s="7">
        <f t="shared" si="7"/>
        <v>0.14497029444444445</v>
      </c>
      <c r="S29" s="13">
        <f t="shared" si="8"/>
        <v>3.3696935595608969E-2</v>
      </c>
      <c r="T29" s="2">
        <v>0.01</v>
      </c>
      <c r="U29" s="14">
        <f t="shared" si="9"/>
        <v>3.369693559560897E-4</v>
      </c>
      <c r="V29" s="13"/>
      <c r="W29" s="2"/>
      <c r="X29" s="14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3"/>
      <c r="AF29" s="2"/>
      <c r="AG29" s="14"/>
      <c r="AH29" s="13"/>
      <c r="AI29" s="2"/>
      <c r="AJ29" s="14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2.223696935595609E-2</v>
      </c>
      <c r="AR29" s="7">
        <f t="shared" si="15"/>
        <v>111.51561111111111</v>
      </c>
      <c r="AS29" s="1">
        <f t="shared" si="16"/>
        <v>0.13</v>
      </c>
      <c r="AT29" s="1">
        <f t="shared" si="20"/>
        <v>12.234999999999999</v>
      </c>
      <c r="AU29" s="1">
        <f t="shared" si="17"/>
        <v>26426.119524709884</v>
      </c>
    </row>
    <row r="30" spans="1:47" x14ac:dyDescent="0.15">
      <c r="C30" s="6">
        <v>3</v>
      </c>
      <c r="D30" s="8">
        <v>4.9704499708064498</v>
      </c>
      <c r="E30" s="9">
        <f t="shared" si="18"/>
        <v>-3.2698166874137899</v>
      </c>
      <c r="F30" s="6" t="s">
        <v>110</v>
      </c>
      <c r="G30" s="1">
        <v>4</v>
      </c>
      <c r="H30" s="7">
        <f t="shared" si="0"/>
        <v>4.9704499708064498</v>
      </c>
      <c r="I30" s="7">
        <f t="shared" si="1"/>
        <v>278.12044997080642</v>
      </c>
      <c r="J30" s="7">
        <f t="shared" si="2"/>
        <v>3.2951621041840705E-2</v>
      </c>
      <c r="K30" s="7">
        <f t="shared" si="3"/>
        <v>111.51561111111111</v>
      </c>
      <c r="L30" s="7">
        <f t="shared" si="4"/>
        <v>1.1151561111111112</v>
      </c>
      <c r="M30" s="1" t="s">
        <v>110</v>
      </c>
      <c r="O30" s="7">
        <f t="shared" si="19"/>
        <v>4.3986929128365864</v>
      </c>
      <c r="P30" s="7">
        <f t="shared" si="5"/>
        <v>0.14494406194322165</v>
      </c>
      <c r="Q30" s="12">
        <f t="shared" si="6"/>
        <v>1.8842728052618815E-2</v>
      </c>
      <c r="R30" s="7">
        <f t="shared" si="7"/>
        <v>0.14497029444444445</v>
      </c>
      <c r="S30" s="13">
        <f t="shared" si="8"/>
        <v>0.12997647638661403</v>
      </c>
      <c r="T30" s="2">
        <v>0.01</v>
      </c>
      <c r="U30" s="14">
        <f t="shared" si="9"/>
        <v>1.2997647638661404E-3</v>
      </c>
      <c r="V30" s="13"/>
      <c r="W30" s="2"/>
      <c r="X30" s="14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3"/>
      <c r="AF30" s="2"/>
      <c r="AG30" s="14"/>
      <c r="AH30" s="13"/>
      <c r="AI30" s="2"/>
      <c r="AJ30" s="14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2.3199764763866138E-2</v>
      </c>
      <c r="AR30" s="7">
        <f t="shared" si="15"/>
        <v>111.51561111111111</v>
      </c>
      <c r="AS30" s="1">
        <f t="shared" si="16"/>
        <v>0.13</v>
      </c>
      <c r="AT30" s="1">
        <f t="shared" si="20"/>
        <v>12.234999999999999</v>
      </c>
      <c r="AU30" s="1">
        <f t="shared" si="17"/>
        <v>27570.292820989485</v>
      </c>
    </row>
    <row r="31" spans="1:47" x14ac:dyDescent="0.15">
      <c r="C31" s="6">
        <v>4</v>
      </c>
      <c r="D31" s="8">
        <v>12.7322370494333</v>
      </c>
      <c r="E31" s="9">
        <f t="shared" si="18"/>
        <v>4.9704499708064498</v>
      </c>
      <c r="F31" s="6" t="s">
        <v>110</v>
      </c>
      <c r="G31" s="1">
        <v>5</v>
      </c>
      <c r="H31" s="7">
        <f t="shared" si="0"/>
        <v>12.7322370494333</v>
      </c>
      <c r="I31" s="7">
        <f t="shared" si="1"/>
        <v>285.88223704943329</v>
      </c>
      <c r="J31" s="7">
        <f t="shared" si="2"/>
        <v>8.5246920956617234E-2</v>
      </c>
      <c r="K31" s="7">
        <f t="shared" si="3"/>
        <v>111.51561111111111</v>
      </c>
      <c r="L31" s="7">
        <f t="shared" si="4"/>
        <v>1.1151561111111112</v>
      </c>
      <c r="M31" s="1" t="s">
        <v>112</v>
      </c>
      <c r="N31" s="7">
        <f>(O30-P30)*C22/100</f>
        <v>4.0410614083486962</v>
      </c>
      <c r="O31" s="7">
        <f t="shared" si="19"/>
        <v>1.3278435536557796</v>
      </c>
      <c r="P31" s="7">
        <f t="shared" si="5"/>
        <v>0.11319457446124798</v>
      </c>
      <c r="Q31" s="12">
        <f t="shared" si="6"/>
        <v>1.4715294679962238E-2</v>
      </c>
      <c r="R31" s="7">
        <f t="shared" si="7"/>
        <v>0.14497029444444445</v>
      </c>
      <c r="S31" s="13">
        <f t="shared" si="8"/>
        <v>0.10150558592954667</v>
      </c>
      <c r="T31" s="2">
        <v>0.01</v>
      </c>
      <c r="U31" s="14">
        <f t="shared" si="9"/>
        <v>1.0150558592954668E-3</v>
      </c>
      <c r="V31" s="13"/>
      <c r="W31" s="2"/>
      <c r="X31" s="14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3"/>
      <c r="AF31" s="2"/>
      <c r="AG31" s="14"/>
      <c r="AH31" s="13"/>
      <c r="AI31" s="2"/>
      <c r="AJ31" s="14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3.0465055859295462E-2</v>
      </c>
      <c r="AR31" s="7">
        <f t="shared" si="15"/>
        <v>111.51561111111111</v>
      </c>
      <c r="AS31" s="1">
        <f t="shared" si="16"/>
        <v>0.13</v>
      </c>
      <c r="AT31" s="1">
        <f t="shared" si="20"/>
        <v>12.234999999999999</v>
      </c>
      <c r="AU31" s="1">
        <f t="shared" si="17"/>
        <v>36204.268422444409</v>
      </c>
    </row>
    <row r="32" spans="1:47" x14ac:dyDescent="0.15">
      <c r="C32" s="6">
        <v>5</v>
      </c>
      <c r="D32" s="8">
        <v>15.6682133022258</v>
      </c>
      <c r="E32" s="9">
        <f t="shared" si="18"/>
        <v>12.7322370494333</v>
      </c>
      <c r="F32" s="6" t="s">
        <v>112</v>
      </c>
      <c r="G32" s="1">
        <v>6</v>
      </c>
      <c r="H32" s="7">
        <f t="shared" si="0"/>
        <v>15.6682133022258</v>
      </c>
      <c r="I32" s="7">
        <f t="shared" si="1"/>
        <v>288.81821330222579</v>
      </c>
      <c r="J32" s="7">
        <f t="shared" si="2"/>
        <v>0.12051515433701672</v>
      </c>
      <c r="K32" s="7">
        <f t="shared" si="3"/>
        <v>111.51561111111111</v>
      </c>
      <c r="L32" s="7">
        <f t="shared" si="4"/>
        <v>1.1151561111111112</v>
      </c>
      <c r="M32" s="1" t="s">
        <v>110</v>
      </c>
      <c r="O32" s="7">
        <f t="shared" si="19"/>
        <v>2.3298050903056429</v>
      </c>
      <c r="P32" s="7">
        <f t="shared" si="5"/>
        <v>0.28077682003335175</v>
      </c>
      <c r="Q32" s="12">
        <f t="shared" si="6"/>
        <v>3.6500986604335726E-2</v>
      </c>
      <c r="R32" s="7">
        <f t="shared" si="7"/>
        <v>0.14497029444444445</v>
      </c>
      <c r="S32" s="13">
        <f t="shared" si="8"/>
        <v>0.25178252375229632</v>
      </c>
      <c r="T32" s="2">
        <v>0.01</v>
      </c>
      <c r="U32" s="14">
        <f t="shared" si="9"/>
        <v>2.5178252375229631E-3</v>
      </c>
      <c r="V32" s="13"/>
      <c r="W32" s="2"/>
      <c r="X32" s="14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3"/>
      <c r="AF32" s="2"/>
      <c r="AG32" s="14"/>
      <c r="AH32" s="13"/>
      <c r="AI32" s="2"/>
      <c r="AJ32" s="14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3.1967825237522958E-2</v>
      </c>
      <c r="AR32" s="7">
        <f t="shared" si="15"/>
        <v>111.51561111111111</v>
      </c>
      <c r="AS32" s="1">
        <f t="shared" si="16"/>
        <v>0.13</v>
      </c>
      <c r="AT32" s="1">
        <f t="shared" si="20"/>
        <v>12.234999999999999</v>
      </c>
      <c r="AU32" s="1">
        <f t="shared" si="17"/>
        <v>37990.139625098964</v>
      </c>
    </row>
    <row r="33" spans="1:48" x14ac:dyDescent="0.15">
      <c r="C33" s="6">
        <v>6</v>
      </c>
      <c r="D33" s="8">
        <v>20.095932378666699</v>
      </c>
      <c r="E33" s="9">
        <f t="shared" si="18"/>
        <v>15.6682133022258</v>
      </c>
      <c r="F33" s="6" t="s">
        <v>110</v>
      </c>
      <c r="G33" s="1">
        <v>7</v>
      </c>
      <c r="H33" s="7">
        <f t="shared" si="0"/>
        <v>20.095932378666699</v>
      </c>
      <c r="I33" s="7">
        <f t="shared" si="1"/>
        <v>293.24593237866668</v>
      </c>
      <c r="J33" s="7">
        <f t="shared" si="2"/>
        <v>0.20049727738362011</v>
      </c>
      <c r="K33" s="7">
        <f t="shared" si="3"/>
        <v>111.51561111111111</v>
      </c>
      <c r="L33" s="7">
        <f t="shared" si="4"/>
        <v>1.1151561111111112</v>
      </c>
      <c r="M33" s="1" t="s">
        <v>110</v>
      </c>
      <c r="O33" s="7">
        <f t="shared" si="19"/>
        <v>3.1641843813834023</v>
      </c>
      <c r="P33" s="7">
        <f t="shared" si="5"/>
        <v>0.63441035360714637</v>
      </c>
      <c r="Q33" s="12">
        <f t="shared" si="6"/>
        <v>8.2473345968929038E-2</v>
      </c>
      <c r="R33" s="7">
        <f t="shared" si="7"/>
        <v>0.14497029444444445</v>
      </c>
      <c r="S33" s="13">
        <f t="shared" si="8"/>
        <v>0.56889824418846369</v>
      </c>
      <c r="T33" s="2">
        <v>0.01</v>
      </c>
      <c r="U33" s="14">
        <f t="shared" si="9"/>
        <v>5.6889824418846369E-3</v>
      </c>
      <c r="V33" s="13"/>
      <c r="W33" s="2"/>
      <c r="X33" s="14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3"/>
      <c r="AF33" s="2"/>
      <c r="AG33" s="14"/>
      <c r="AH33" s="13"/>
      <c r="AI33" s="2"/>
      <c r="AJ33" s="14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3.5138982441884632E-2</v>
      </c>
      <c r="AR33" s="7">
        <f t="shared" si="15"/>
        <v>111.51561111111111</v>
      </c>
      <c r="AS33" s="1">
        <f t="shared" si="16"/>
        <v>0.13</v>
      </c>
      <c r="AT33" s="1">
        <f t="shared" si="20"/>
        <v>12.234999999999999</v>
      </c>
      <c r="AU33" s="1">
        <f t="shared" si="17"/>
        <v>41758.700797831822</v>
      </c>
    </row>
    <row r="34" spans="1:48" x14ac:dyDescent="0.15">
      <c r="C34" s="6">
        <v>7</v>
      </c>
      <c r="D34" s="8">
        <v>22.3046072148387</v>
      </c>
      <c r="E34" s="9">
        <f t="shared" si="18"/>
        <v>20.095932378666699</v>
      </c>
      <c r="F34" s="6" t="s">
        <v>110</v>
      </c>
      <c r="G34" s="1">
        <v>8</v>
      </c>
      <c r="H34" s="7">
        <f t="shared" si="0"/>
        <v>22.3046072148387</v>
      </c>
      <c r="I34" s="7">
        <f t="shared" si="1"/>
        <v>295.45460721483869</v>
      </c>
      <c r="J34" s="7">
        <f t="shared" si="2"/>
        <v>0.25698399753629436</v>
      </c>
      <c r="K34" s="7">
        <f t="shared" si="3"/>
        <v>111.51561111111111</v>
      </c>
      <c r="L34" s="7">
        <f t="shared" si="4"/>
        <v>1.1151561111111112</v>
      </c>
      <c r="M34" s="1" t="s">
        <v>110</v>
      </c>
      <c r="O34" s="7">
        <f t="shared" si="19"/>
        <v>3.6449301388873678</v>
      </c>
      <c r="P34" s="7">
        <f t="shared" si="5"/>
        <v>0.93668871783179641</v>
      </c>
      <c r="Q34" s="12">
        <f t="shared" si="6"/>
        <v>0.12176953331813353</v>
      </c>
      <c r="R34" s="7">
        <f t="shared" si="7"/>
        <v>0.14497029444444445</v>
      </c>
      <c r="S34" s="13">
        <f t="shared" si="8"/>
        <v>0.83996196451679328</v>
      </c>
      <c r="T34" s="2">
        <v>0.01</v>
      </c>
      <c r="U34" s="14">
        <f t="shared" si="9"/>
        <v>8.3996196451679335E-3</v>
      </c>
      <c r="V34" s="13"/>
      <c r="W34" s="2"/>
      <c r="X34" s="14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3"/>
      <c r="AF34" s="2"/>
      <c r="AG34" s="14"/>
      <c r="AH34" s="13"/>
      <c r="AI34" s="2"/>
      <c r="AJ34" s="14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3.7849619645167934E-2</v>
      </c>
      <c r="AR34" s="7">
        <f t="shared" si="15"/>
        <v>111.51561111111111</v>
      </c>
      <c r="AS34" s="1">
        <f t="shared" si="16"/>
        <v>0.13</v>
      </c>
      <c r="AT34" s="1">
        <f t="shared" si="20"/>
        <v>12.234999999999999</v>
      </c>
      <c r="AU34" s="1">
        <f t="shared" si="17"/>
        <v>44979.98610768919</v>
      </c>
    </row>
    <row r="35" spans="1:48" x14ac:dyDescent="0.15">
      <c r="C35" s="6">
        <v>8</v>
      </c>
      <c r="D35" s="8">
        <v>21.942925558387099</v>
      </c>
      <c r="E35" s="9">
        <f t="shared" si="18"/>
        <v>22.3046072148387</v>
      </c>
      <c r="F35" s="6" t="s">
        <v>110</v>
      </c>
      <c r="G35" s="1">
        <v>9</v>
      </c>
      <c r="H35" s="7">
        <f t="shared" si="0"/>
        <v>21.942925558387099</v>
      </c>
      <c r="I35" s="7">
        <f t="shared" si="1"/>
        <v>295.09292555838709</v>
      </c>
      <c r="J35" s="7">
        <f t="shared" si="2"/>
        <v>0.24681080348548576</v>
      </c>
      <c r="K35" s="7">
        <f t="shared" si="3"/>
        <v>111.51561111111111</v>
      </c>
      <c r="L35" s="7">
        <f t="shared" si="4"/>
        <v>1.1151561111111112</v>
      </c>
      <c r="M35" s="1" t="s">
        <v>110</v>
      </c>
      <c r="O35" s="7">
        <f t="shared" si="19"/>
        <v>3.8233975321666827</v>
      </c>
      <c r="P35" s="7">
        <f t="shared" si="5"/>
        <v>0.94365581695848233</v>
      </c>
      <c r="Q35" s="12">
        <f t="shared" si="6"/>
        <v>0.12267525620460271</v>
      </c>
      <c r="R35" s="7">
        <f t="shared" si="7"/>
        <v>0.14497029444444445</v>
      </c>
      <c r="S35" s="13">
        <f t="shared" si="8"/>
        <v>0.84620960918041277</v>
      </c>
      <c r="T35" s="2">
        <v>0.01</v>
      </c>
      <c r="U35" s="14">
        <f t="shared" si="9"/>
        <v>8.4620960918041273E-3</v>
      </c>
      <c r="V35" s="13"/>
      <c r="W35" s="2"/>
      <c r="X35" s="14"/>
      <c r="Y35" s="2">
        <v>0.02</v>
      </c>
      <c r="Z35" s="2">
        <v>0.21</v>
      </c>
      <c r="AA35" s="2">
        <f t="shared" si="10"/>
        <v>4.1999999999999997E-3</v>
      </c>
      <c r="AB35" s="2">
        <v>0.01</v>
      </c>
      <c r="AC35" s="2">
        <v>0.28999999999999998</v>
      </c>
      <c r="AD35" s="2">
        <f t="shared" si="11"/>
        <v>2.8999999999999998E-3</v>
      </c>
      <c r="AE35" s="13"/>
      <c r="AF35" s="2"/>
      <c r="AG35" s="14"/>
      <c r="AH35" s="13"/>
      <c r="AI35" s="2"/>
      <c r="AJ35" s="14"/>
      <c r="AK35" s="1">
        <v>0.1</v>
      </c>
      <c r="AL35" s="2">
        <v>0.11</v>
      </c>
      <c r="AM35" s="2">
        <f t="shared" si="12"/>
        <v>1.1000000000000001E-2</v>
      </c>
      <c r="AN35" s="2">
        <v>0.01</v>
      </c>
      <c r="AO35" s="2">
        <v>0.38</v>
      </c>
      <c r="AP35" s="2">
        <f t="shared" si="13"/>
        <v>3.8E-3</v>
      </c>
      <c r="AQ35" s="1">
        <f t="shared" si="14"/>
        <v>3.0362096091804125E-2</v>
      </c>
      <c r="AR35" s="7">
        <f t="shared" si="15"/>
        <v>111.51561111111111</v>
      </c>
      <c r="AS35" s="1">
        <f t="shared" si="16"/>
        <v>0.13</v>
      </c>
      <c r="AT35" s="1">
        <f t="shared" si="20"/>
        <v>12.234999999999999</v>
      </c>
      <c r="AU35" s="1">
        <f t="shared" si="17"/>
        <v>36081.912399984285</v>
      </c>
    </row>
    <row r="36" spans="1:48" x14ac:dyDescent="0.15">
      <c r="C36" s="6">
        <v>9</v>
      </c>
      <c r="D36" s="8">
        <v>16.822341025333301</v>
      </c>
      <c r="E36" s="9">
        <f t="shared" si="18"/>
        <v>21.942925558387099</v>
      </c>
      <c r="F36" s="6" t="s">
        <v>110</v>
      </c>
      <c r="G36" s="1">
        <v>10</v>
      </c>
      <c r="H36" s="7">
        <f t="shared" si="0"/>
        <v>16.822341025333301</v>
      </c>
      <c r="I36" s="7">
        <f t="shared" si="1"/>
        <v>289.97234102533326</v>
      </c>
      <c r="J36" s="7">
        <f t="shared" si="2"/>
        <v>0.13782099741246892</v>
      </c>
      <c r="K36" s="7">
        <f t="shared" si="3"/>
        <v>111.51561111111111</v>
      </c>
      <c r="L36" s="7">
        <f t="shared" si="4"/>
        <v>1.1151561111111112</v>
      </c>
      <c r="M36" s="1" t="s">
        <v>110</v>
      </c>
      <c r="O36" s="7">
        <f t="shared" si="19"/>
        <v>3.994897826319312</v>
      </c>
      <c r="P36" s="7">
        <f t="shared" si="5"/>
        <v>0.55058080298423162</v>
      </c>
      <c r="Q36" s="12">
        <f t="shared" si="6"/>
        <v>7.1575504387950115E-2</v>
      </c>
      <c r="R36" s="7">
        <f t="shared" si="7"/>
        <v>0.14497029444444445</v>
      </c>
      <c r="S36" s="13">
        <f t="shared" si="8"/>
        <v>0.49372531567409689</v>
      </c>
      <c r="T36" s="2">
        <v>0.01</v>
      </c>
      <c r="U36" s="14">
        <f t="shared" si="9"/>
        <v>4.9372531567409691E-3</v>
      </c>
      <c r="V36" s="13"/>
      <c r="W36" s="2"/>
      <c r="X36" s="14"/>
      <c r="Y36" s="2">
        <v>0.02</v>
      </c>
      <c r="Z36" s="2">
        <v>0.21</v>
      </c>
      <c r="AA36" s="2">
        <f t="shared" si="10"/>
        <v>4.1999999999999997E-3</v>
      </c>
      <c r="AB36" s="2">
        <v>0.01</v>
      </c>
      <c r="AC36" s="2">
        <v>0.28999999999999998</v>
      </c>
      <c r="AD36" s="2">
        <f t="shared" si="11"/>
        <v>2.8999999999999998E-3</v>
      </c>
      <c r="AE36" s="13"/>
      <c r="AF36" s="2"/>
      <c r="AG36" s="14"/>
      <c r="AH36" s="13"/>
      <c r="AI36" s="2"/>
      <c r="AJ36" s="14"/>
      <c r="AK36" s="2">
        <v>0.1</v>
      </c>
      <c r="AL36" s="2">
        <v>0.11</v>
      </c>
      <c r="AM36" s="2">
        <f t="shared" si="12"/>
        <v>1.1000000000000001E-2</v>
      </c>
      <c r="AN36" s="2">
        <v>0.01</v>
      </c>
      <c r="AO36" s="2">
        <v>0.38</v>
      </c>
      <c r="AP36" s="2">
        <f t="shared" si="13"/>
        <v>3.8E-3</v>
      </c>
      <c r="AQ36" s="1">
        <f t="shared" si="14"/>
        <v>2.6837253156740969E-2</v>
      </c>
      <c r="AR36" s="7">
        <f t="shared" si="15"/>
        <v>111.51561111111111</v>
      </c>
      <c r="AS36" s="1">
        <f t="shared" si="16"/>
        <v>0.13</v>
      </c>
      <c r="AT36" s="1">
        <f t="shared" si="20"/>
        <v>12.234999999999999</v>
      </c>
      <c r="AU36" s="1">
        <f t="shared" si="17"/>
        <v>31893.035794690102</v>
      </c>
    </row>
    <row r="37" spans="1:48" x14ac:dyDescent="0.15">
      <c r="C37" s="6">
        <v>10</v>
      </c>
      <c r="D37" s="8">
        <v>9.9883572576451591</v>
      </c>
      <c r="E37" s="9">
        <f t="shared" si="18"/>
        <v>16.822341025333301</v>
      </c>
      <c r="F37" s="6" t="s">
        <v>110</v>
      </c>
      <c r="G37" s="1">
        <v>11</v>
      </c>
      <c r="H37" s="7">
        <f t="shared" si="0"/>
        <v>9.9883572576451591</v>
      </c>
      <c r="I37" s="7">
        <f t="shared" si="1"/>
        <v>283.13835725764511</v>
      </c>
      <c r="J37" s="7">
        <f t="shared" si="2"/>
        <v>6.1282261190407292E-2</v>
      </c>
      <c r="K37" s="7">
        <f t="shared" si="3"/>
        <v>111.51561111111111</v>
      </c>
      <c r="L37" s="7">
        <f t="shared" si="4"/>
        <v>1.1151561111111112</v>
      </c>
      <c r="M37" s="1" t="s">
        <v>112</v>
      </c>
      <c r="N37" s="7">
        <f>(O36-P36)*C22/100</f>
        <v>3.2721011721683264</v>
      </c>
      <c r="O37" s="7">
        <f t="shared" si="19"/>
        <v>1.2873719622778652</v>
      </c>
      <c r="P37" s="7">
        <f t="shared" si="5"/>
        <v>7.8893064841519298E-2</v>
      </c>
      <c r="Q37" s="12">
        <f t="shared" si="6"/>
        <v>1.0256098429397509E-2</v>
      </c>
      <c r="R37" s="7">
        <f t="shared" si="7"/>
        <v>0.14497029444444445</v>
      </c>
      <c r="S37" s="13">
        <f t="shared" si="8"/>
        <v>7.0746206791542754E-2</v>
      </c>
      <c r="T37" s="2">
        <v>0.01</v>
      </c>
      <c r="U37" s="14">
        <f t="shared" si="9"/>
        <v>7.0746206791542758E-4</v>
      </c>
      <c r="V37" s="13"/>
      <c r="W37" s="2"/>
      <c r="X37" s="14"/>
      <c r="Y37" s="2">
        <v>0.02</v>
      </c>
      <c r="Z37" s="2">
        <v>0.21</v>
      </c>
      <c r="AA37" s="2">
        <f t="shared" si="10"/>
        <v>4.1999999999999997E-3</v>
      </c>
      <c r="AB37" s="2">
        <v>0.01</v>
      </c>
      <c r="AC37" s="2">
        <v>0.28999999999999998</v>
      </c>
      <c r="AD37" s="2">
        <f t="shared" si="11"/>
        <v>2.8999999999999998E-3</v>
      </c>
      <c r="AE37" s="13"/>
      <c r="AF37" s="2"/>
      <c r="AG37" s="14"/>
      <c r="AH37" s="13"/>
      <c r="AI37" s="2"/>
      <c r="AJ37" s="14"/>
      <c r="AK37" s="1">
        <v>0.1</v>
      </c>
      <c r="AL37" s="2">
        <v>0.11</v>
      </c>
      <c r="AM37" s="2">
        <f t="shared" si="12"/>
        <v>1.1000000000000001E-2</v>
      </c>
      <c r="AN37" s="2">
        <v>0.01</v>
      </c>
      <c r="AO37" s="2">
        <v>0.38</v>
      </c>
      <c r="AP37" s="2">
        <f t="shared" si="13"/>
        <v>3.8E-3</v>
      </c>
      <c r="AQ37" s="1">
        <f t="shared" si="14"/>
        <v>2.2607462067915429E-2</v>
      </c>
      <c r="AR37" s="7">
        <f t="shared" si="15"/>
        <v>111.51561111111111</v>
      </c>
      <c r="AS37" s="1">
        <f t="shared" si="16"/>
        <v>0.13</v>
      </c>
      <c r="AT37" s="1">
        <f t="shared" si="20"/>
        <v>12.234999999999999</v>
      </c>
      <c r="AU37" s="1">
        <f t="shared" si="17"/>
        <v>26866.408150940733</v>
      </c>
    </row>
    <row r="38" spans="1:48" x14ac:dyDescent="0.15">
      <c r="C38" s="6">
        <v>11</v>
      </c>
      <c r="D38" s="8">
        <v>2.4566672963666698</v>
      </c>
      <c r="E38" s="9">
        <f t="shared" si="18"/>
        <v>9.9883572576451591</v>
      </c>
      <c r="F38" s="6" t="s">
        <v>112</v>
      </c>
      <c r="G38" s="1">
        <v>12</v>
      </c>
      <c r="H38" s="7">
        <f t="shared" si="0"/>
        <v>2.4566672963666698</v>
      </c>
      <c r="I38" s="7">
        <f t="shared" si="1"/>
        <v>275.60666729636665</v>
      </c>
      <c r="J38" s="7">
        <f t="shared" si="2"/>
        <v>2.3944157102522328E-2</v>
      </c>
      <c r="K38" s="7">
        <f t="shared" si="3"/>
        <v>111.51561111111111</v>
      </c>
      <c r="L38" s="7">
        <f t="shared" si="4"/>
        <v>1.1151561111111112</v>
      </c>
      <c r="M38" s="1" t="s">
        <v>110</v>
      </c>
      <c r="O38" s="7">
        <f t="shared" si="19"/>
        <v>2.3236350085474573</v>
      </c>
      <c r="P38" s="7">
        <f t="shared" si="5"/>
        <v>5.5637481693581133E-2</v>
      </c>
      <c r="Q38" s="12">
        <f t="shared" si="6"/>
        <v>7.2328726201655478E-3</v>
      </c>
      <c r="R38" s="7">
        <f t="shared" si="7"/>
        <v>0.14497029444444445</v>
      </c>
      <c r="S38" s="13">
        <f t="shared" si="8"/>
        <v>4.9892101329333582E-2</v>
      </c>
      <c r="T38" s="2">
        <v>0.01</v>
      </c>
      <c r="U38" s="14">
        <f t="shared" si="9"/>
        <v>4.9892101329333588E-4</v>
      </c>
      <c r="V38" s="13"/>
      <c r="W38" s="2"/>
      <c r="X38" s="14"/>
      <c r="Y38" s="2">
        <v>0.02</v>
      </c>
      <c r="Z38" s="2">
        <v>0.21</v>
      </c>
      <c r="AA38" s="2">
        <f t="shared" si="10"/>
        <v>4.1999999999999997E-3</v>
      </c>
      <c r="AB38" s="2">
        <v>0.01</v>
      </c>
      <c r="AC38" s="2">
        <v>0.28999999999999998</v>
      </c>
      <c r="AD38" s="2">
        <f t="shared" si="11"/>
        <v>2.8999999999999998E-3</v>
      </c>
      <c r="AE38" s="13"/>
      <c r="AF38" s="2"/>
      <c r="AG38" s="14"/>
      <c r="AH38" s="13"/>
      <c r="AI38" s="2"/>
      <c r="AJ38" s="14"/>
      <c r="AK38" s="2">
        <v>0.1</v>
      </c>
      <c r="AL38" s="2">
        <v>0.11</v>
      </c>
      <c r="AM38" s="2">
        <f t="shared" si="12"/>
        <v>1.1000000000000001E-2</v>
      </c>
      <c r="AN38" s="2">
        <v>0.01</v>
      </c>
      <c r="AO38" s="2">
        <v>0.38</v>
      </c>
      <c r="AP38" s="2">
        <f t="shared" si="13"/>
        <v>3.8E-3</v>
      </c>
      <c r="AQ38" s="1">
        <f t="shared" si="14"/>
        <v>2.2398921013293334E-2</v>
      </c>
      <c r="AR38" s="7">
        <f t="shared" si="15"/>
        <v>111.51561111111111</v>
      </c>
      <c r="AS38" s="1">
        <f t="shared" si="16"/>
        <v>0.13</v>
      </c>
      <c r="AT38" s="1">
        <f t="shared" si="20"/>
        <v>12.234999999999999</v>
      </c>
      <c r="AU38" s="1">
        <f t="shared" si="17"/>
        <v>26618.580726841843</v>
      </c>
      <c r="AV38" s="1">
        <f>SUM(AU27:AU38)</f>
        <v>388700.31850114348</v>
      </c>
    </row>
    <row r="39" spans="1:48" x14ac:dyDescent="0.15">
      <c r="C39" s="6">
        <v>12</v>
      </c>
      <c r="D39" s="8">
        <v>-2.2120087616128998</v>
      </c>
      <c r="E39" s="9">
        <f t="shared" si="18"/>
        <v>2.4566672963666698</v>
      </c>
      <c r="F39" s="6" t="s">
        <v>110</v>
      </c>
    </row>
    <row r="40" spans="1:48" x14ac:dyDescent="0.15">
      <c r="S40" s="30" t="s">
        <v>80</v>
      </c>
      <c r="T40" s="30"/>
      <c r="U40" s="30"/>
      <c r="V40" s="30" t="s">
        <v>81</v>
      </c>
      <c r="W40" s="30"/>
      <c r="X40" s="30"/>
      <c r="Y40" s="30" t="s">
        <v>82</v>
      </c>
      <c r="Z40" s="30"/>
      <c r="AA40" s="30"/>
      <c r="AB40" s="30" t="s">
        <v>83</v>
      </c>
      <c r="AC40" s="30"/>
      <c r="AD40" s="30"/>
      <c r="AE40" s="30" t="s">
        <v>84</v>
      </c>
      <c r="AF40" s="30"/>
      <c r="AG40" s="30"/>
      <c r="AH40" s="30" t="s">
        <v>85</v>
      </c>
      <c r="AI40" s="30"/>
      <c r="AJ40" s="30"/>
      <c r="AK40" s="31" t="s">
        <v>86</v>
      </c>
      <c r="AL40" s="32"/>
      <c r="AM40" s="33"/>
      <c r="AN40" s="30" t="s">
        <v>87</v>
      </c>
      <c r="AO40" s="30"/>
      <c r="AP40" s="30"/>
    </row>
    <row r="41" spans="1:48" x14ac:dyDescent="0.15">
      <c r="A41" s="34" t="s">
        <v>45</v>
      </c>
      <c r="B41" s="34"/>
      <c r="C41" s="6" t="s">
        <v>88</v>
      </c>
      <c r="D41" s="6" t="s">
        <v>89</v>
      </c>
      <c r="E41" s="6" t="s">
        <v>90</v>
      </c>
      <c r="F41" s="6" t="s">
        <v>91</v>
      </c>
      <c r="G41" s="1" t="s">
        <v>88</v>
      </c>
      <c r="H41" s="1" t="s">
        <v>90</v>
      </c>
      <c r="I41" s="1" t="s">
        <v>92</v>
      </c>
      <c r="J41" s="1" t="s">
        <v>93</v>
      </c>
      <c r="K41" s="10" t="s">
        <v>94</v>
      </c>
      <c r="L41" s="10" t="s">
        <v>95</v>
      </c>
      <c r="M41" s="1" t="s">
        <v>96</v>
      </c>
      <c r="N41" s="10" t="s">
        <v>97</v>
      </c>
      <c r="O41" s="1" t="s">
        <v>98</v>
      </c>
      <c r="P41" s="1" t="s">
        <v>99</v>
      </c>
      <c r="Q41" s="10" t="s">
        <v>100</v>
      </c>
      <c r="R41" s="10" t="s">
        <v>101</v>
      </c>
      <c r="S41" s="2" t="s">
        <v>102</v>
      </c>
      <c r="T41" s="2" t="s">
        <v>103</v>
      </c>
      <c r="U41" s="2"/>
      <c r="V41" s="2" t="s">
        <v>102</v>
      </c>
      <c r="W41" s="2" t="s">
        <v>103</v>
      </c>
      <c r="X41" s="2"/>
      <c r="Y41" s="2" t="s">
        <v>102</v>
      </c>
      <c r="Z41" s="2" t="s">
        <v>103</v>
      </c>
      <c r="AA41" s="2"/>
      <c r="AB41" s="2" t="s">
        <v>102</v>
      </c>
      <c r="AC41" s="2" t="s">
        <v>103</v>
      </c>
      <c r="AD41" s="2"/>
      <c r="AE41" s="2" t="s">
        <v>102</v>
      </c>
      <c r="AF41" s="2" t="s">
        <v>103</v>
      </c>
      <c r="AG41" s="2"/>
      <c r="AH41" s="2" t="s">
        <v>102</v>
      </c>
      <c r="AI41" s="2" t="s">
        <v>103</v>
      </c>
      <c r="AJ41" s="2"/>
      <c r="AK41" s="2" t="s">
        <v>102</v>
      </c>
      <c r="AL41" s="2" t="s">
        <v>103</v>
      </c>
      <c r="AM41" s="2"/>
      <c r="AN41" s="16" t="s">
        <v>102</v>
      </c>
      <c r="AO41" s="16" t="s">
        <v>103</v>
      </c>
      <c r="AP41" s="16"/>
      <c r="AQ41" s="1" t="s">
        <v>104</v>
      </c>
      <c r="AR41" s="1" t="s">
        <v>105</v>
      </c>
      <c r="AS41" s="1" t="s">
        <v>73</v>
      </c>
      <c r="AT41" s="1" t="s">
        <v>106</v>
      </c>
      <c r="AU41" s="1" t="s">
        <v>107</v>
      </c>
    </row>
    <row r="42" spans="1:48" x14ac:dyDescent="0.15">
      <c r="A42" s="1" t="s">
        <v>108</v>
      </c>
      <c r="B42" s="1">
        <f>G5</f>
        <v>92.509250000000009</v>
      </c>
      <c r="C42" s="6" t="s">
        <v>109</v>
      </c>
      <c r="D42" s="6">
        <v>-4</v>
      </c>
      <c r="E42" s="6"/>
      <c r="F42" s="6"/>
      <c r="G42" s="1">
        <v>1</v>
      </c>
      <c r="H42" s="7">
        <f t="shared" ref="H42:H53" si="21">E43</f>
        <v>-4</v>
      </c>
      <c r="I42" s="7">
        <f t="shared" ref="I42:I53" si="22">H42+273.15</f>
        <v>269.14999999999998</v>
      </c>
      <c r="J42" s="7">
        <f t="shared" ref="J42:J53" si="23">EXP(($C$16*(I42-$C$14))/($C$17*I42*$C$14))</f>
        <v>1.0259700257866751E-2</v>
      </c>
      <c r="K42" s="7">
        <f t="shared" ref="K42:K53" si="24">$B$42/12</f>
        <v>7.7091041666666671</v>
      </c>
      <c r="L42" s="7">
        <f t="shared" ref="L42:L53" si="25">K42*$B$43/100</f>
        <v>7.7091041666666665E-2</v>
      </c>
      <c r="M42" s="1" t="s">
        <v>110</v>
      </c>
      <c r="O42" s="7">
        <f>L42</f>
        <v>7.7091041666666665E-2</v>
      </c>
      <c r="P42" s="7">
        <f t="shared" ref="P42:P53" si="26">O42*J42</f>
        <v>7.9093098006671639E-4</v>
      </c>
      <c r="Q42" s="12">
        <f t="shared" ref="Q42:Q53" si="27">P42*$B$44</f>
        <v>1.0282102740867313E-4</v>
      </c>
      <c r="R42" s="7">
        <f t="shared" ref="R42:R53" si="28">L42*$B$44</f>
        <v>1.0021835416666666E-2</v>
      </c>
      <c r="S42" s="13">
        <f t="shared" ref="S42:S53" si="29">Q42/R42</f>
        <v>1.0259700257866751E-2</v>
      </c>
      <c r="T42" s="2">
        <v>0.01</v>
      </c>
      <c r="U42" s="14">
        <f t="shared" ref="U42:U53" si="30">S42*T42</f>
        <v>1.0259700257866751E-4</v>
      </c>
      <c r="V42" s="13"/>
      <c r="W42" s="2"/>
      <c r="X42" s="14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3"/>
      <c r="AF42" s="2"/>
      <c r="AG42" s="14"/>
      <c r="AH42" s="13"/>
      <c r="AI42" s="2"/>
      <c r="AJ42" s="14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1.4902597002578668E-2</v>
      </c>
      <c r="AR42" s="7">
        <f t="shared" ref="AR42:AR53" si="34">$B$42/12</f>
        <v>7.7091041666666671</v>
      </c>
      <c r="AS42" s="1">
        <f t="shared" ref="AS42:AS53" si="35">$B$44</f>
        <v>0.13</v>
      </c>
      <c r="AT42" s="1">
        <f>$E$5/12</f>
        <v>112.54</v>
      </c>
      <c r="AU42" s="1">
        <f t="shared" ref="AU42:AU53" si="36">AT42*10000*AS42*0.67*AR42*AQ42</f>
        <v>11261.362465306802</v>
      </c>
    </row>
    <row r="43" spans="1:48" x14ac:dyDescent="0.15">
      <c r="A43" s="1" t="s">
        <v>111</v>
      </c>
      <c r="B43" s="1">
        <v>1</v>
      </c>
      <c r="C43" s="6">
        <v>1</v>
      </c>
      <c r="D43" s="8">
        <v>-8.1532823796774192</v>
      </c>
      <c r="E43" s="9">
        <f t="shared" ref="E43:E54" si="37">D42</f>
        <v>-4</v>
      </c>
      <c r="F43" s="6" t="s">
        <v>110</v>
      </c>
      <c r="G43" s="1">
        <v>2</v>
      </c>
      <c r="H43" s="7">
        <f t="shared" si="21"/>
        <v>-8.1532823796774192</v>
      </c>
      <c r="I43" s="7">
        <f t="shared" si="22"/>
        <v>264.99671762032256</v>
      </c>
      <c r="J43" s="7">
        <f t="shared" si="23"/>
        <v>5.8196353880696486E-3</v>
      </c>
      <c r="K43" s="7">
        <f t="shared" si="24"/>
        <v>7.7091041666666671</v>
      </c>
      <c r="L43" s="7">
        <f t="shared" si="25"/>
        <v>7.7091041666666665E-2</v>
      </c>
      <c r="M43" s="1" t="s">
        <v>110</v>
      </c>
      <c r="O43" s="7">
        <f t="shared" ref="O43:O53" si="38">L43+O42-P42-N43</f>
        <v>0.15339115235326661</v>
      </c>
      <c r="P43" s="7">
        <f t="shared" si="26"/>
        <v>8.9268057845185334E-4</v>
      </c>
      <c r="Q43" s="12">
        <f t="shared" si="27"/>
        <v>1.1604847519874094E-4</v>
      </c>
      <c r="R43" s="7">
        <f t="shared" si="28"/>
        <v>1.0021835416666666E-2</v>
      </c>
      <c r="S43" s="13">
        <f t="shared" si="29"/>
        <v>1.1579563061447629E-2</v>
      </c>
      <c r="T43" s="2">
        <v>0.01</v>
      </c>
      <c r="U43" s="14">
        <f t="shared" si="30"/>
        <v>1.157956306144763E-4</v>
      </c>
      <c r="V43" s="13"/>
      <c r="W43" s="2"/>
      <c r="X43" s="14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3"/>
      <c r="AF43" s="2"/>
      <c r="AG43" s="14"/>
      <c r="AH43" s="13"/>
      <c r="AI43" s="2"/>
      <c r="AJ43" s="14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1.4915795630614476E-2</v>
      </c>
      <c r="AR43" s="7">
        <f t="shared" si="34"/>
        <v>7.7091041666666671</v>
      </c>
      <c r="AS43" s="1">
        <f t="shared" si="35"/>
        <v>0.13</v>
      </c>
      <c r="AT43" s="1">
        <f t="shared" ref="AT43:AT53" si="39">$E$5/12</f>
        <v>112.54</v>
      </c>
      <c r="AU43" s="1">
        <f t="shared" si="36"/>
        <v>11271.336199034573</v>
      </c>
    </row>
    <row r="44" spans="1:48" x14ac:dyDescent="0.15">
      <c r="A44" s="1" t="s">
        <v>73</v>
      </c>
      <c r="B44" s="1">
        <v>0.13</v>
      </c>
      <c r="C44" s="6">
        <v>2</v>
      </c>
      <c r="D44" s="8">
        <v>-3.2698166874137899</v>
      </c>
      <c r="E44" s="9">
        <f t="shared" si="37"/>
        <v>-8.1532823796774192</v>
      </c>
      <c r="F44" s="6" t="s">
        <v>110</v>
      </c>
      <c r="G44" s="1">
        <v>3</v>
      </c>
      <c r="H44" s="7">
        <f t="shared" si="21"/>
        <v>-3.2698166874137899</v>
      </c>
      <c r="I44" s="7">
        <f t="shared" si="22"/>
        <v>269.88018331258621</v>
      </c>
      <c r="J44" s="7">
        <f t="shared" si="23"/>
        <v>1.1314679956853486E-2</v>
      </c>
      <c r="K44" s="7">
        <f t="shared" si="24"/>
        <v>7.7091041666666671</v>
      </c>
      <c r="L44" s="7">
        <f t="shared" si="25"/>
        <v>7.7091041666666665E-2</v>
      </c>
      <c r="M44" s="1" t="s">
        <v>110</v>
      </c>
      <c r="O44" s="7">
        <f t="shared" si="38"/>
        <v>0.22958951344148143</v>
      </c>
      <c r="P44" s="7">
        <f t="shared" si="26"/>
        <v>2.5977318660400741E-3</v>
      </c>
      <c r="Q44" s="12">
        <f t="shared" si="27"/>
        <v>3.3770514258520964E-4</v>
      </c>
      <c r="R44" s="7">
        <f t="shared" si="28"/>
        <v>1.0021835416666666E-2</v>
      </c>
      <c r="S44" s="13">
        <f t="shared" si="29"/>
        <v>3.3696935595608969E-2</v>
      </c>
      <c r="T44" s="2">
        <v>0.01</v>
      </c>
      <c r="U44" s="14">
        <f t="shared" si="30"/>
        <v>3.369693559560897E-4</v>
      </c>
      <c r="V44" s="13"/>
      <c r="W44" s="2"/>
      <c r="X44" s="14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3"/>
      <c r="AF44" s="2"/>
      <c r="AG44" s="14"/>
      <c r="AH44" s="13"/>
      <c r="AI44" s="2"/>
      <c r="AJ44" s="14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1.5136969355956091E-2</v>
      </c>
      <c r="AR44" s="7">
        <f t="shared" si="34"/>
        <v>7.7091041666666671</v>
      </c>
      <c r="AS44" s="1">
        <f t="shared" si="35"/>
        <v>0.13</v>
      </c>
      <c r="AT44" s="1">
        <f t="shared" si="39"/>
        <v>112.54</v>
      </c>
      <c r="AU44" s="1">
        <f t="shared" si="36"/>
        <v>11438.469316063984</v>
      </c>
    </row>
    <row r="45" spans="1:48" x14ac:dyDescent="0.15">
      <c r="C45" s="6">
        <v>3</v>
      </c>
      <c r="D45" s="8">
        <v>4.9704499708064498</v>
      </c>
      <c r="E45" s="9">
        <f t="shared" si="37"/>
        <v>-3.2698166874137899</v>
      </c>
      <c r="F45" s="6" t="s">
        <v>110</v>
      </c>
      <c r="G45" s="1">
        <v>4</v>
      </c>
      <c r="H45" s="7">
        <f t="shared" si="21"/>
        <v>4.9704499708064498</v>
      </c>
      <c r="I45" s="7">
        <f t="shared" si="22"/>
        <v>278.12044997080642</v>
      </c>
      <c r="J45" s="7">
        <f t="shared" si="23"/>
        <v>3.2951621041840705E-2</v>
      </c>
      <c r="K45" s="7">
        <f t="shared" si="24"/>
        <v>7.7091041666666671</v>
      </c>
      <c r="L45" s="7">
        <f t="shared" si="25"/>
        <v>7.7091041666666665E-2</v>
      </c>
      <c r="M45" s="1" t="s">
        <v>110</v>
      </c>
      <c r="O45" s="7">
        <f t="shared" si="38"/>
        <v>0.304082823242108</v>
      </c>
      <c r="P45" s="7">
        <f t="shared" si="26"/>
        <v>1.0020021956806974E-2</v>
      </c>
      <c r="Q45" s="12">
        <f t="shared" si="27"/>
        <v>1.3026028543849067E-3</v>
      </c>
      <c r="R45" s="7">
        <f t="shared" si="28"/>
        <v>1.0021835416666666E-2</v>
      </c>
      <c r="S45" s="13">
        <f t="shared" si="29"/>
        <v>0.129976476386614</v>
      </c>
      <c r="T45" s="2">
        <v>0.01</v>
      </c>
      <c r="U45" s="14">
        <f t="shared" si="30"/>
        <v>1.29976476386614E-3</v>
      </c>
      <c r="V45" s="13"/>
      <c r="W45" s="2"/>
      <c r="X45" s="14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3"/>
      <c r="AF45" s="2"/>
      <c r="AG45" s="14"/>
      <c r="AH45" s="13"/>
      <c r="AI45" s="2"/>
      <c r="AJ45" s="14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1.609976476386614E-2</v>
      </c>
      <c r="AR45" s="7">
        <f t="shared" si="34"/>
        <v>7.7091041666666671</v>
      </c>
      <c r="AS45" s="1">
        <f t="shared" si="35"/>
        <v>0.13</v>
      </c>
      <c r="AT45" s="1">
        <f t="shared" si="39"/>
        <v>112.54</v>
      </c>
      <c r="AU45" s="1">
        <f t="shared" si="36"/>
        <v>12166.019558919766</v>
      </c>
    </row>
    <row r="46" spans="1:48" x14ac:dyDescent="0.15">
      <c r="C46" s="6">
        <v>4</v>
      </c>
      <c r="D46" s="8">
        <v>12.7322370494333</v>
      </c>
      <c r="E46" s="9">
        <f t="shared" si="37"/>
        <v>4.9704499708064498</v>
      </c>
      <c r="F46" s="6" t="s">
        <v>110</v>
      </c>
      <c r="G46" s="1">
        <v>5</v>
      </c>
      <c r="H46" s="7">
        <f t="shared" si="21"/>
        <v>12.7322370494333</v>
      </c>
      <c r="I46" s="7">
        <f t="shared" si="22"/>
        <v>285.88223704943329</v>
      </c>
      <c r="J46" s="7">
        <f t="shared" si="23"/>
        <v>8.5246920956617234E-2</v>
      </c>
      <c r="K46" s="7">
        <f t="shared" si="24"/>
        <v>7.7091041666666671</v>
      </c>
      <c r="L46" s="7">
        <f t="shared" si="25"/>
        <v>7.7091041666666665E-2</v>
      </c>
      <c r="M46" s="1" t="s">
        <v>112</v>
      </c>
      <c r="N46" s="7">
        <f>(O45-P45)*$C$22/100</f>
        <v>0.279359661221036</v>
      </c>
      <c r="O46" s="7">
        <f t="shared" si="38"/>
        <v>9.1794181730931734E-2</v>
      </c>
      <c r="P46" s="7">
        <f t="shared" si="26"/>
        <v>7.8251713542940946E-3</v>
      </c>
      <c r="Q46" s="12">
        <f t="shared" si="27"/>
        <v>1.0172722760582323E-3</v>
      </c>
      <c r="R46" s="7">
        <f t="shared" si="28"/>
        <v>1.0021835416666666E-2</v>
      </c>
      <c r="S46" s="13">
        <f t="shared" si="29"/>
        <v>0.10150558592954666</v>
      </c>
      <c r="T46" s="2">
        <v>0.01</v>
      </c>
      <c r="U46" s="14">
        <f t="shared" si="30"/>
        <v>1.0150558592954665E-3</v>
      </c>
      <c r="V46" s="13"/>
      <c r="W46" s="2"/>
      <c r="X46" s="14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3"/>
      <c r="AF46" s="2"/>
      <c r="AG46" s="14"/>
      <c r="AH46" s="13"/>
      <c r="AI46" s="2"/>
      <c r="AJ46" s="14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2.8115055859295465E-2</v>
      </c>
      <c r="AR46" s="7">
        <f t="shared" si="34"/>
        <v>7.7091041666666671</v>
      </c>
      <c r="AS46" s="1">
        <f t="shared" si="35"/>
        <v>0.13</v>
      </c>
      <c r="AT46" s="1">
        <f t="shared" si="39"/>
        <v>112.54</v>
      </c>
      <c r="AU46" s="1">
        <f t="shared" si="36"/>
        <v>21245.547652472171</v>
      </c>
    </row>
    <row r="47" spans="1:48" x14ac:dyDescent="0.15">
      <c r="C47" s="6">
        <v>5</v>
      </c>
      <c r="D47" s="8">
        <v>15.6682133022258</v>
      </c>
      <c r="E47" s="9">
        <f t="shared" si="37"/>
        <v>12.7322370494333</v>
      </c>
      <c r="F47" s="6" t="s">
        <v>112</v>
      </c>
      <c r="G47" s="1">
        <v>6</v>
      </c>
      <c r="H47" s="7">
        <f t="shared" si="21"/>
        <v>15.6682133022258</v>
      </c>
      <c r="I47" s="7">
        <f t="shared" si="22"/>
        <v>288.81821330222579</v>
      </c>
      <c r="J47" s="7">
        <f t="shared" si="23"/>
        <v>0.12051515433701672</v>
      </c>
      <c r="K47" s="7">
        <f t="shared" si="24"/>
        <v>7.7091041666666671</v>
      </c>
      <c r="L47" s="7">
        <f t="shared" si="25"/>
        <v>7.7091041666666665E-2</v>
      </c>
      <c r="M47" s="1" t="s">
        <v>110</v>
      </c>
      <c r="O47" s="7">
        <f t="shared" si="38"/>
        <v>0.16106005204330431</v>
      </c>
      <c r="P47" s="7">
        <f t="shared" si="26"/>
        <v>1.9410177029526764E-2</v>
      </c>
      <c r="Q47" s="12">
        <f t="shared" si="27"/>
        <v>2.5233230138384795E-3</v>
      </c>
      <c r="R47" s="7">
        <f t="shared" si="28"/>
        <v>1.0021835416666666E-2</v>
      </c>
      <c r="S47" s="13">
        <f t="shared" si="29"/>
        <v>0.25178252375229632</v>
      </c>
      <c r="T47" s="2">
        <v>0.01</v>
      </c>
      <c r="U47" s="14">
        <f t="shared" si="30"/>
        <v>2.5178252375229631E-3</v>
      </c>
      <c r="V47" s="13"/>
      <c r="W47" s="2"/>
      <c r="X47" s="14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3"/>
      <c r="AF47" s="2"/>
      <c r="AG47" s="14"/>
      <c r="AH47" s="13"/>
      <c r="AI47" s="2"/>
      <c r="AJ47" s="14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2.9617825237522964E-2</v>
      </c>
      <c r="AR47" s="7">
        <f t="shared" si="34"/>
        <v>7.7091041666666671</v>
      </c>
      <c r="AS47" s="1">
        <f t="shared" si="35"/>
        <v>0.13</v>
      </c>
      <c r="AT47" s="1">
        <f t="shared" si="39"/>
        <v>112.54</v>
      </c>
      <c r="AU47" s="1">
        <f t="shared" si="36"/>
        <v>22381.137017671757</v>
      </c>
    </row>
    <row r="48" spans="1:48" x14ac:dyDescent="0.15">
      <c r="C48" s="6">
        <v>6</v>
      </c>
      <c r="D48" s="8">
        <v>20.095932378666699</v>
      </c>
      <c r="E48" s="9">
        <f t="shared" si="37"/>
        <v>15.6682133022258</v>
      </c>
      <c r="F48" s="6" t="s">
        <v>110</v>
      </c>
      <c r="G48" s="1">
        <v>7</v>
      </c>
      <c r="H48" s="7">
        <f t="shared" si="21"/>
        <v>20.095932378666699</v>
      </c>
      <c r="I48" s="7">
        <f t="shared" si="22"/>
        <v>293.24593237866668</v>
      </c>
      <c r="J48" s="7">
        <f t="shared" si="23"/>
        <v>0.20049727738362011</v>
      </c>
      <c r="K48" s="7">
        <f t="shared" si="24"/>
        <v>7.7091041666666671</v>
      </c>
      <c r="L48" s="7">
        <f t="shared" si="25"/>
        <v>7.7091041666666665E-2</v>
      </c>
      <c r="M48" s="1" t="s">
        <v>110</v>
      </c>
      <c r="O48" s="7">
        <f t="shared" si="38"/>
        <v>0.21874091668044421</v>
      </c>
      <c r="P48" s="7">
        <f t="shared" si="26"/>
        <v>4.3856958246826359E-2</v>
      </c>
      <c r="Q48" s="12">
        <f t="shared" si="27"/>
        <v>5.7014045720874271E-3</v>
      </c>
      <c r="R48" s="7">
        <f t="shared" si="28"/>
        <v>1.0021835416666666E-2</v>
      </c>
      <c r="S48" s="13">
        <f t="shared" si="29"/>
        <v>0.56889824418846369</v>
      </c>
      <c r="T48" s="2">
        <v>0.01</v>
      </c>
      <c r="U48" s="14">
        <f t="shared" si="30"/>
        <v>5.6889824418846369E-3</v>
      </c>
      <c r="V48" s="13"/>
      <c r="W48" s="2"/>
      <c r="X48" s="14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3"/>
      <c r="AF48" s="2"/>
      <c r="AG48" s="14"/>
      <c r="AH48" s="13"/>
      <c r="AI48" s="2"/>
      <c r="AJ48" s="14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3.2788982441884634E-2</v>
      </c>
      <c r="AR48" s="7">
        <f t="shared" si="34"/>
        <v>7.7091041666666671</v>
      </c>
      <c r="AS48" s="1">
        <f t="shared" si="35"/>
        <v>0.13</v>
      </c>
      <c r="AT48" s="1">
        <f t="shared" si="39"/>
        <v>112.54</v>
      </c>
      <c r="AU48" s="1">
        <f t="shared" si="36"/>
        <v>24777.46771805951</v>
      </c>
    </row>
    <row r="49" spans="1:52" x14ac:dyDescent="0.15">
      <c r="C49" s="6">
        <v>7</v>
      </c>
      <c r="D49" s="8">
        <v>22.3046072148387</v>
      </c>
      <c r="E49" s="9">
        <f t="shared" si="37"/>
        <v>20.095932378666699</v>
      </c>
      <c r="F49" s="6" t="s">
        <v>110</v>
      </c>
      <c r="G49" s="1">
        <v>8</v>
      </c>
      <c r="H49" s="7">
        <f t="shared" si="21"/>
        <v>22.3046072148387</v>
      </c>
      <c r="I49" s="7">
        <f t="shared" si="22"/>
        <v>295.45460721483869</v>
      </c>
      <c r="J49" s="7">
        <f t="shared" si="23"/>
        <v>0.25698399753629436</v>
      </c>
      <c r="K49" s="7">
        <f t="shared" si="24"/>
        <v>7.7091041666666671</v>
      </c>
      <c r="L49" s="7">
        <f t="shared" si="25"/>
        <v>7.7091041666666665E-2</v>
      </c>
      <c r="M49" s="1" t="s">
        <v>110</v>
      </c>
      <c r="O49" s="7">
        <f t="shared" si="38"/>
        <v>0.25197500010028451</v>
      </c>
      <c r="P49" s="7">
        <f t="shared" si="26"/>
        <v>6.4753542804979289E-2</v>
      </c>
      <c r="Q49" s="12">
        <f t="shared" si="27"/>
        <v>8.4179605646473084E-3</v>
      </c>
      <c r="R49" s="7">
        <f t="shared" si="28"/>
        <v>1.0021835416666666E-2</v>
      </c>
      <c r="S49" s="13">
        <f t="shared" si="29"/>
        <v>0.83996196451679328</v>
      </c>
      <c r="T49" s="2">
        <v>0.01</v>
      </c>
      <c r="U49" s="14">
        <f t="shared" si="30"/>
        <v>8.3996196451679335E-3</v>
      </c>
      <c r="V49" s="13"/>
      <c r="W49" s="2"/>
      <c r="X49" s="14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3"/>
      <c r="AF49" s="2"/>
      <c r="AG49" s="14"/>
      <c r="AH49" s="13"/>
      <c r="AI49" s="2"/>
      <c r="AJ49" s="14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3.5499619645167929E-2</v>
      </c>
      <c r="AR49" s="7">
        <f t="shared" si="34"/>
        <v>7.7091041666666671</v>
      </c>
      <c r="AS49" s="1">
        <f t="shared" si="35"/>
        <v>0.13</v>
      </c>
      <c r="AT49" s="1">
        <f t="shared" si="39"/>
        <v>112.54</v>
      </c>
      <c r="AU49" s="1">
        <f t="shared" si="36"/>
        <v>26825.799834457528</v>
      </c>
    </row>
    <row r="50" spans="1:52" x14ac:dyDescent="0.15">
      <c r="C50" s="6">
        <v>8</v>
      </c>
      <c r="D50" s="8">
        <v>21.942925558387099</v>
      </c>
      <c r="E50" s="9">
        <f t="shared" si="37"/>
        <v>22.3046072148387</v>
      </c>
      <c r="F50" s="6" t="s">
        <v>110</v>
      </c>
      <c r="G50" s="1">
        <v>9</v>
      </c>
      <c r="H50" s="7">
        <f t="shared" si="21"/>
        <v>21.942925558387099</v>
      </c>
      <c r="I50" s="7">
        <f t="shared" si="22"/>
        <v>295.09292555838709</v>
      </c>
      <c r="J50" s="7">
        <f t="shared" si="23"/>
        <v>0.24681080348548576</v>
      </c>
      <c r="K50" s="7">
        <f t="shared" si="24"/>
        <v>7.7091041666666671</v>
      </c>
      <c r="L50" s="7">
        <f t="shared" si="25"/>
        <v>7.7091041666666665E-2</v>
      </c>
      <c r="M50" s="1" t="s">
        <v>110</v>
      </c>
      <c r="O50" s="7">
        <f t="shared" si="38"/>
        <v>0.2643124989619719</v>
      </c>
      <c r="P50" s="7">
        <f t="shared" si="26"/>
        <v>6.5235180240060905E-2</v>
      </c>
      <c r="Q50" s="12">
        <f t="shared" si="27"/>
        <v>8.4805734312079183E-3</v>
      </c>
      <c r="R50" s="7">
        <f t="shared" si="28"/>
        <v>1.0021835416666666E-2</v>
      </c>
      <c r="S50" s="13">
        <f t="shared" si="29"/>
        <v>0.84620960918041277</v>
      </c>
      <c r="T50" s="2">
        <v>0.01</v>
      </c>
      <c r="U50" s="14">
        <f t="shared" si="30"/>
        <v>8.4620960918041273E-3</v>
      </c>
      <c r="V50" s="13"/>
      <c r="W50" s="2"/>
      <c r="X50" s="14"/>
      <c r="Y50" s="2">
        <v>0.02</v>
      </c>
      <c r="Z50" s="2">
        <v>0.49</v>
      </c>
      <c r="AA50" s="2">
        <f t="shared" si="31"/>
        <v>9.7999999999999997E-3</v>
      </c>
      <c r="AB50" s="2"/>
      <c r="AC50" s="2"/>
      <c r="AD50" s="2"/>
      <c r="AE50" s="13"/>
      <c r="AF50" s="2"/>
      <c r="AG50" s="14"/>
      <c r="AH50" s="13"/>
      <c r="AI50" s="2"/>
      <c r="AJ50" s="14"/>
      <c r="AL50" s="2"/>
      <c r="AM50" s="2"/>
      <c r="AN50" s="2">
        <v>0.01</v>
      </c>
      <c r="AO50" s="2">
        <v>0.5</v>
      </c>
      <c r="AP50" s="2">
        <f t="shared" si="32"/>
        <v>5.0000000000000001E-3</v>
      </c>
      <c r="AQ50" s="1">
        <f t="shared" si="33"/>
        <v>2.326209609180413E-2</v>
      </c>
      <c r="AR50" s="7">
        <f t="shared" si="34"/>
        <v>7.7091041666666671</v>
      </c>
      <c r="AS50" s="1">
        <f t="shared" si="35"/>
        <v>0.13</v>
      </c>
      <c r="AT50" s="1">
        <f t="shared" si="39"/>
        <v>112.54</v>
      </c>
      <c r="AU50" s="1">
        <f t="shared" si="36"/>
        <v>17578.338577314702</v>
      </c>
    </row>
    <row r="51" spans="1:52" x14ac:dyDescent="0.15">
      <c r="C51" s="6">
        <v>9</v>
      </c>
      <c r="D51" s="8">
        <v>16.822341025333301</v>
      </c>
      <c r="E51" s="9">
        <f t="shared" si="37"/>
        <v>21.942925558387099</v>
      </c>
      <c r="F51" s="6" t="s">
        <v>110</v>
      </c>
      <c r="G51" s="1">
        <v>10</v>
      </c>
      <c r="H51" s="7">
        <f t="shared" si="21"/>
        <v>16.822341025333301</v>
      </c>
      <c r="I51" s="7">
        <f t="shared" si="22"/>
        <v>289.97234102533326</v>
      </c>
      <c r="J51" s="7">
        <f t="shared" si="23"/>
        <v>0.13782099741246892</v>
      </c>
      <c r="K51" s="7">
        <f t="shared" si="24"/>
        <v>7.7091041666666671</v>
      </c>
      <c r="L51" s="7">
        <f t="shared" si="25"/>
        <v>7.7091041666666665E-2</v>
      </c>
      <c r="M51" s="1" t="s">
        <v>110</v>
      </c>
      <c r="O51" s="7">
        <f t="shared" si="38"/>
        <v>0.27616836038857762</v>
      </c>
      <c r="P51" s="7">
        <f t="shared" si="26"/>
        <v>3.806179888251994E-2</v>
      </c>
      <c r="Q51" s="12">
        <f t="shared" si="27"/>
        <v>4.9480338547275926E-3</v>
      </c>
      <c r="R51" s="7">
        <f t="shared" si="28"/>
        <v>1.0021835416666666E-2</v>
      </c>
      <c r="S51" s="13">
        <f t="shared" si="29"/>
        <v>0.49372531567409672</v>
      </c>
      <c r="T51" s="2">
        <v>0.01</v>
      </c>
      <c r="U51" s="14">
        <f t="shared" si="30"/>
        <v>4.9372531567409674E-3</v>
      </c>
      <c r="V51" s="13"/>
      <c r="W51" s="2"/>
      <c r="X51" s="14"/>
      <c r="Y51" s="2">
        <v>0.02</v>
      </c>
      <c r="Z51" s="2">
        <v>0.49</v>
      </c>
      <c r="AA51" s="2">
        <f t="shared" si="31"/>
        <v>9.7999999999999997E-3</v>
      </c>
      <c r="AB51" s="2"/>
      <c r="AC51" s="2"/>
      <c r="AD51" s="2"/>
      <c r="AE51" s="13"/>
      <c r="AF51" s="2"/>
      <c r="AG51" s="14"/>
      <c r="AH51" s="13"/>
      <c r="AI51" s="2"/>
      <c r="AJ51" s="14"/>
      <c r="AK51" s="2"/>
      <c r="AL51" s="2"/>
      <c r="AM51" s="2"/>
      <c r="AN51" s="2">
        <v>0.01</v>
      </c>
      <c r="AO51" s="2">
        <v>0.5</v>
      </c>
      <c r="AP51" s="2">
        <f t="shared" si="32"/>
        <v>5.0000000000000001E-3</v>
      </c>
      <c r="AQ51" s="1">
        <f t="shared" si="33"/>
        <v>1.9737253156740967E-2</v>
      </c>
      <c r="AR51" s="7">
        <f t="shared" si="34"/>
        <v>7.7091041666666671</v>
      </c>
      <c r="AS51" s="1">
        <f t="shared" si="35"/>
        <v>0.13</v>
      </c>
      <c r="AT51" s="1">
        <f t="shared" si="39"/>
        <v>112.54</v>
      </c>
      <c r="AU51" s="1">
        <f t="shared" si="36"/>
        <v>14914.740150936159</v>
      </c>
    </row>
    <row r="52" spans="1:52" x14ac:dyDescent="0.15">
      <c r="C52" s="6">
        <v>10</v>
      </c>
      <c r="D52" s="8">
        <v>9.9883572576451591</v>
      </c>
      <c r="E52" s="9">
        <f t="shared" si="37"/>
        <v>16.822341025333301</v>
      </c>
      <c r="F52" s="6" t="s">
        <v>110</v>
      </c>
      <c r="G52" s="1">
        <v>11</v>
      </c>
      <c r="H52" s="7">
        <f t="shared" si="21"/>
        <v>9.9883572576451591</v>
      </c>
      <c r="I52" s="7">
        <f t="shared" si="22"/>
        <v>283.13835725764511</v>
      </c>
      <c r="J52" s="7">
        <f t="shared" si="23"/>
        <v>6.1282261190407292E-2</v>
      </c>
      <c r="K52" s="7">
        <f t="shared" si="24"/>
        <v>7.7091041666666671</v>
      </c>
      <c r="L52" s="7">
        <f t="shared" si="25"/>
        <v>7.7091041666666665E-2</v>
      </c>
      <c r="M52" s="1" t="s">
        <v>112</v>
      </c>
      <c r="N52" s="7">
        <f>(O51-P51)*$C$22/100</f>
        <v>0.22620123343075479</v>
      </c>
      <c r="O52" s="7">
        <f t="shared" si="38"/>
        <v>8.8996369741969589E-2</v>
      </c>
      <c r="P52" s="7">
        <f t="shared" si="26"/>
        <v>5.4538987755254403E-3</v>
      </c>
      <c r="Q52" s="12">
        <f t="shared" si="27"/>
        <v>7.0900684081830721E-4</v>
      </c>
      <c r="R52" s="7">
        <f t="shared" si="28"/>
        <v>1.0021835416666666E-2</v>
      </c>
      <c r="S52" s="13">
        <f t="shared" si="29"/>
        <v>7.0746206791542768E-2</v>
      </c>
      <c r="T52" s="2">
        <v>0.01</v>
      </c>
      <c r="U52" s="14">
        <f t="shared" si="30"/>
        <v>7.0746206791542769E-4</v>
      </c>
      <c r="V52" s="13"/>
      <c r="W52" s="2"/>
      <c r="X52" s="14"/>
      <c r="Y52" s="2">
        <v>0.02</v>
      </c>
      <c r="Z52" s="2">
        <v>0.49</v>
      </c>
      <c r="AA52" s="2">
        <f t="shared" si="31"/>
        <v>9.7999999999999997E-3</v>
      </c>
      <c r="AB52" s="2"/>
      <c r="AC52" s="2"/>
      <c r="AD52" s="2"/>
      <c r="AE52" s="13"/>
      <c r="AF52" s="2"/>
      <c r="AG52" s="14"/>
      <c r="AH52" s="13"/>
      <c r="AI52" s="2"/>
      <c r="AJ52" s="14"/>
      <c r="AL52" s="2"/>
      <c r="AM52" s="2"/>
      <c r="AN52" s="2">
        <v>0.01</v>
      </c>
      <c r="AO52" s="2">
        <v>0.5</v>
      </c>
      <c r="AP52" s="2">
        <f t="shared" si="32"/>
        <v>5.0000000000000001E-3</v>
      </c>
      <c r="AQ52" s="1">
        <f t="shared" si="33"/>
        <v>1.5507462067915428E-2</v>
      </c>
      <c r="AR52" s="7">
        <f t="shared" si="34"/>
        <v>7.7091041666666671</v>
      </c>
      <c r="AS52" s="1">
        <f t="shared" si="35"/>
        <v>0.13</v>
      </c>
      <c r="AT52" s="1">
        <f t="shared" si="39"/>
        <v>112.54</v>
      </c>
      <c r="AU52" s="1">
        <f t="shared" si="36"/>
        <v>11718.437479962307</v>
      </c>
    </row>
    <row r="53" spans="1:52" x14ac:dyDescent="0.15">
      <c r="C53" s="6">
        <v>11</v>
      </c>
      <c r="D53" s="8">
        <v>2.4566672963666698</v>
      </c>
      <c r="E53" s="9">
        <f t="shared" si="37"/>
        <v>9.9883572576451591</v>
      </c>
      <c r="F53" s="6" t="s">
        <v>112</v>
      </c>
      <c r="G53" s="1">
        <v>12</v>
      </c>
      <c r="H53" s="7">
        <f t="shared" si="21"/>
        <v>2.4566672963666698</v>
      </c>
      <c r="I53" s="7">
        <f t="shared" si="22"/>
        <v>275.60666729636665</v>
      </c>
      <c r="J53" s="7">
        <f t="shared" si="23"/>
        <v>2.3944157102522328E-2</v>
      </c>
      <c r="K53" s="7">
        <f t="shared" si="24"/>
        <v>7.7091041666666671</v>
      </c>
      <c r="L53" s="7">
        <f t="shared" si="25"/>
        <v>7.7091041666666665E-2</v>
      </c>
      <c r="M53" s="1" t="s">
        <v>110</v>
      </c>
      <c r="O53" s="7">
        <f t="shared" si="38"/>
        <v>0.16063351263311082</v>
      </c>
      <c r="P53" s="7">
        <f t="shared" si="26"/>
        <v>3.8462340624172107E-3</v>
      </c>
      <c r="Q53" s="12">
        <f t="shared" si="27"/>
        <v>5.0001042811423737E-4</v>
      </c>
      <c r="R53" s="7">
        <f t="shared" si="28"/>
        <v>1.0021835416666666E-2</v>
      </c>
      <c r="S53" s="13">
        <f t="shared" si="29"/>
        <v>4.9892101329333582E-2</v>
      </c>
      <c r="T53" s="2">
        <v>0.01</v>
      </c>
      <c r="U53" s="14">
        <f t="shared" si="30"/>
        <v>4.9892101329333588E-4</v>
      </c>
      <c r="V53" s="13"/>
      <c r="W53" s="2"/>
      <c r="X53" s="14"/>
      <c r="Y53" s="2">
        <v>0.02</v>
      </c>
      <c r="Z53" s="2">
        <v>0.49</v>
      </c>
      <c r="AA53" s="2">
        <f t="shared" si="31"/>
        <v>9.7999999999999997E-3</v>
      </c>
      <c r="AB53" s="2"/>
      <c r="AC53" s="2"/>
      <c r="AD53" s="2"/>
      <c r="AE53" s="13"/>
      <c r="AF53" s="2"/>
      <c r="AG53" s="14"/>
      <c r="AH53" s="13"/>
      <c r="AI53" s="2"/>
      <c r="AJ53" s="14"/>
      <c r="AK53" s="2"/>
      <c r="AL53" s="2"/>
      <c r="AM53" s="2"/>
      <c r="AN53" s="2">
        <v>0.01</v>
      </c>
      <c r="AO53" s="2">
        <v>0.5</v>
      </c>
      <c r="AP53" s="2">
        <f t="shared" si="32"/>
        <v>5.0000000000000001E-3</v>
      </c>
      <c r="AQ53" s="1">
        <f t="shared" si="33"/>
        <v>1.5298921013293337E-2</v>
      </c>
      <c r="AR53" s="7">
        <f t="shared" si="34"/>
        <v>7.7091041666666671</v>
      </c>
      <c r="AS53" s="1">
        <f t="shared" si="35"/>
        <v>0.13</v>
      </c>
      <c r="AT53" s="1">
        <f t="shared" si="39"/>
        <v>112.54</v>
      </c>
      <c r="AU53" s="1">
        <f t="shared" si="36"/>
        <v>11560.850422848011</v>
      </c>
      <c r="AV53" s="1">
        <f>SUM(AU42:AU53)</f>
        <v>197139.50639304725</v>
      </c>
    </row>
    <row r="54" spans="1:52" x14ac:dyDescent="0.15">
      <c r="C54" s="6">
        <v>12</v>
      </c>
      <c r="D54" s="8">
        <v>-2.2120087616128998</v>
      </c>
      <c r="E54" s="9">
        <f t="shared" si="37"/>
        <v>2.4566672963666698</v>
      </c>
      <c r="F54" s="6" t="s">
        <v>110</v>
      </c>
    </row>
    <row r="55" spans="1:52" x14ac:dyDescent="0.15"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</row>
    <row r="56" spans="1:52" x14ac:dyDescent="0.15">
      <c r="S56" s="30" t="s">
        <v>80</v>
      </c>
      <c r="T56" s="30"/>
      <c r="U56" s="30"/>
      <c r="V56" s="11" t="s">
        <v>81</v>
      </c>
      <c r="W56" s="11" t="s">
        <v>82</v>
      </c>
      <c r="X56" s="11" t="s">
        <v>83</v>
      </c>
      <c r="Y56" s="11" t="s">
        <v>84</v>
      </c>
      <c r="Z56" s="11" t="s">
        <v>85</v>
      </c>
      <c r="AA56" s="11" t="s">
        <v>86</v>
      </c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</row>
    <row r="57" spans="1:52" x14ac:dyDescent="0.15">
      <c r="A57" s="34" t="s">
        <v>48</v>
      </c>
      <c r="B57" s="34"/>
      <c r="C57" s="6" t="s">
        <v>88</v>
      </c>
      <c r="D57" s="6" t="s">
        <v>89</v>
      </c>
      <c r="E57" s="6" t="s">
        <v>90</v>
      </c>
      <c r="F57" s="6" t="s">
        <v>91</v>
      </c>
      <c r="G57" s="1" t="s">
        <v>88</v>
      </c>
      <c r="H57" s="1" t="s">
        <v>90</v>
      </c>
      <c r="I57" s="1" t="s">
        <v>92</v>
      </c>
      <c r="J57" s="1" t="s">
        <v>93</v>
      </c>
      <c r="K57" s="10" t="s">
        <v>94</v>
      </c>
      <c r="L57" s="10" t="s">
        <v>95</v>
      </c>
      <c r="M57" s="1" t="s">
        <v>96</v>
      </c>
      <c r="N57" s="10" t="s">
        <v>97</v>
      </c>
      <c r="O57" s="1" t="s">
        <v>98</v>
      </c>
      <c r="P57" s="1" t="s">
        <v>99</v>
      </c>
      <c r="Q57" s="10" t="s">
        <v>100</v>
      </c>
      <c r="R57" s="10" t="s">
        <v>101</v>
      </c>
      <c r="S57" s="2" t="s">
        <v>102</v>
      </c>
      <c r="T57" s="2" t="s">
        <v>103</v>
      </c>
      <c r="U57" s="2"/>
      <c r="V57" s="2" t="s">
        <v>113</v>
      </c>
      <c r="W57" s="2" t="s">
        <v>113</v>
      </c>
      <c r="X57" s="2" t="s">
        <v>113</v>
      </c>
      <c r="Y57" s="2" t="s">
        <v>113</v>
      </c>
      <c r="Z57" s="2" t="s">
        <v>113</v>
      </c>
      <c r="AA57" s="2" t="s">
        <v>113</v>
      </c>
      <c r="AB57" s="1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 s="15"/>
    </row>
    <row r="58" spans="1:52" x14ac:dyDescent="0.15">
      <c r="A58" s="1" t="s">
        <v>108</v>
      </c>
      <c r="B58" s="1">
        <f>F7</f>
        <v>122.786</v>
      </c>
      <c r="C58" s="6" t="s">
        <v>109</v>
      </c>
      <c r="D58" s="6">
        <v>-4</v>
      </c>
      <c r="E58" s="6"/>
      <c r="F58" s="6"/>
      <c r="G58" s="1">
        <v>1</v>
      </c>
      <c r="H58" s="7">
        <f t="shared" ref="H58:H69" si="40">E59</f>
        <v>-4</v>
      </c>
      <c r="I58" s="7">
        <f t="shared" ref="I58:I69" si="41">H58+273.15</f>
        <v>269.14999999999998</v>
      </c>
      <c r="J58" s="7">
        <f t="shared" ref="J58:J69" si="42">EXP(($C$16*(I58-$C$14))/($C$17*I58*$C$14))</f>
        <v>1.0259700257866751E-2</v>
      </c>
      <c r="K58" s="7">
        <f t="shared" ref="K58:K69" si="43">$B$58/12</f>
        <v>10.232166666666666</v>
      </c>
      <c r="L58" s="7">
        <f t="shared" ref="L58:L69" si="44">K58*$B$59/100</f>
        <v>2.7626849999999994</v>
      </c>
      <c r="M58" s="1" t="s">
        <v>110</v>
      </c>
      <c r="O58" s="7">
        <f>L58</f>
        <v>2.7626849999999994</v>
      </c>
      <c r="P58" s="7">
        <f t="shared" ref="P58:P69" si="45">O58*J58</f>
        <v>2.8344320006904598E-2</v>
      </c>
      <c r="Q58" s="12">
        <f t="shared" ref="Q58:Q69" si="46">P58*$B$60</f>
        <v>8.2198528020023323E-3</v>
      </c>
      <c r="R58" s="7">
        <f t="shared" ref="R58:R69" si="47">L58*$B$60</f>
        <v>0.80117864999999977</v>
      </c>
      <c r="S58" s="13">
        <f t="shared" ref="S58:S69" si="48">Q58/R58</f>
        <v>1.0259700257866751E-2</v>
      </c>
      <c r="T58" s="2">
        <v>0.27</v>
      </c>
      <c r="U58" s="14">
        <f t="shared" ref="U58:U69" si="49">S58*T58</f>
        <v>2.7701190696240228E-3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0.22693823413522796</v>
      </c>
      <c r="AC58" s="7">
        <f t="shared" ref="AC58:AC69" si="51">$B$58/12</f>
        <v>10.232166666666666</v>
      </c>
      <c r="AD58" s="1">
        <f t="shared" ref="AD58:AD69" si="52">$B$60</f>
        <v>0.28999999999999998</v>
      </c>
      <c r="AE58" s="15">
        <f t="shared" ref="AE58:AE69" si="53">$E$7/12</f>
        <v>88.664228142339155</v>
      </c>
      <c r="AF58" s="1">
        <f t="shared" ref="AF58:AF69" si="54">AE58*10000*AC58*AB58</f>
        <v>2058845.2958723104</v>
      </c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 s="15"/>
    </row>
    <row r="59" spans="1:52" x14ac:dyDescent="0.15">
      <c r="A59" s="1" t="s">
        <v>111</v>
      </c>
      <c r="B59" s="1">
        <v>27</v>
      </c>
      <c r="C59" s="6">
        <v>1</v>
      </c>
      <c r="D59" s="8">
        <v>-8.1532823796774192</v>
      </c>
      <c r="E59" s="9">
        <f t="shared" ref="E59:E70" si="55">D58</f>
        <v>-4</v>
      </c>
      <c r="F59" s="6" t="s">
        <v>110</v>
      </c>
      <c r="G59" s="1">
        <v>2</v>
      </c>
      <c r="H59" s="7">
        <f t="shared" si="40"/>
        <v>-8.1532823796774192</v>
      </c>
      <c r="I59" s="7">
        <f t="shared" si="41"/>
        <v>264.99671762032256</v>
      </c>
      <c r="J59" s="7">
        <f t="shared" si="42"/>
        <v>5.8196353880696486E-3</v>
      </c>
      <c r="K59" s="7">
        <f t="shared" si="43"/>
        <v>10.232166666666666</v>
      </c>
      <c r="L59" s="7">
        <f t="shared" si="44"/>
        <v>2.7626849999999994</v>
      </c>
      <c r="M59" s="1" t="s">
        <v>110</v>
      </c>
      <c r="O59" s="7">
        <f t="shared" ref="O59:O69" si="56">L59+O58-P58-N59</f>
        <v>5.4970256799930945</v>
      </c>
      <c r="P59" s="7">
        <f t="shared" si="45"/>
        <v>3.1990685176415436E-2</v>
      </c>
      <c r="Q59" s="12">
        <f t="shared" si="46"/>
        <v>9.277298701160475E-3</v>
      </c>
      <c r="R59" s="7">
        <f t="shared" si="47"/>
        <v>0.80117864999999977</v>
      </c>
      <c r="S59" s="13">
        <f t="shared" si="48"/>
        <v>1.1579563061447628E-2</v>
      </c>
      <c r="T59" s="2">
        <v>0.27</v>
      </c>
      <c r="U59" s="14">
        <f t="shared" si="49"/>
        <v>3.1264820265908596E-3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0.22700747545776662</v>
      </c>
      <c r="AC59" s="7">
        <f t="shared" si="51"/>
        <v>10.232166666666666</v>
      </c>
      <c r="AD59" s="1">
        <f t="shared" si="52"/>
        <v>0.28999999999999998</v>
      </c>
      <c r="AE59" s="15">
        <f t="shared" si="53"/>
        <v>88.664228142339155</v>
      </c>
      <c r="AF59" s="1">
        <f t="shared" si="54"/>
        <v>2059473.4719561329</v>
      </c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 s="15"/>
    </row>
    <row r="60" spans="1:52" x14ac:dyDescent="0.15">
      <c r="A60" s="1" t="s">
        <v>73</v>
      </c>
      <c r="B60" s="1">
        <v>0.28999999999999998</v>
      </c>
      <c r="C60" s="6">
        <v>2</v>
      </c>
      <c r="D60" s="8">
        <v>-3.2698166874137899</v>
      </c>
      <c r="E60" s="9">
        <f t="shared" si="55"/>
        <v>-8.1532823796774192</v>
      </c>
      <c r="F60" s="6" t="s">
        <v>110</v>
      </c>
      <c r="G60" s="1">
        <v>3</v>
      </c>
      <c r="H60" s="7">
        <f t="shared" si="40"/>
        <v>-3.2698166874137899</v>
      </c>
      <c r="I60" s="7">
        <f t="shared" si="41"/>
        <v>269.88018331258621</v>
      </c>
      <c r="J60" s="7">
        <f t="shared" si="42"/>
        <v>1.1314679956853486E-2</v>
      </c>
      <c r="K60" s="7">
        <f t="shared" si="43"/>
        <v>10.232166666666666</v>
      </c>
      <c r="L60" s="7">
        <f t="shared" si="44"/>
        <v>2.7626849999999994</v>
      </c>
      <c r="M60" s="1" t="s">
        <v>110</v>
      </c>
      <c r="O60" s="7">
        <f t="shared" si="56"/>
        <v>8.2277199948166793</v>
      </c>
      <c r="P60" s="7">
        <f t="shared" si="45"/>
        <v>9.3094018515954946E-2</v>
      </c>
      <c r="Q60" s="12">
        <f t="shared" si="46"/>
        <v>2.6997265369626933E-2</v>
      </c>
      <c r="R60" s="7">
        <f t="shared" si="47"/>
        <v>0.80117864999999977</v>
      </c>
      <c r="S60" s="13">
        <f t="shared" si="48"/>
        <v>3.3696935595608969E-2</v>
      </c>
      <c r="T60" s="2">
        <v>0.27</v>
      </c>
      <c r="U60" s="14">
        <f t="shared" si="49"/>
        <v>9.0981726108144215E-3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0.22816777493828125</v>
      </c>
      <c r="AC60" s="7">
        <f t="shared" si="51"/>
        <v>10.232166666666666</v>
      </c>
      <c r="AD60" s="1">
        <f t="shared" si="52"/>
        <v>0.28999999999999998</v>
      </c>
      <c r="AE60" s="15">
        <f t="shared" si="53"/>
        <v>88.664228142339155</v>
      </c>
      <c r="AF60" s="1">
        <f t="shared" si="54"/>
        <v>2070000.0239774955</v>
      </c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 s="15"/>
    </row>
    <row r="61" spans="1:52" x14ac:dyDescent="0.15">
      <c r="C61" s="6">
        <v>3</v>
      </c>
      <c r="D61" s="8">
        <v>4.9704499708064498</v>
      </c>
      <c r="E61" s="9">
        <f t="shared" si="55"/>
        <v>-3.2698166874137899</v>
      </c>
      <c r="F61" s="6" t="s">
        <v>110</v>
      </c>
      <c r="G61" s="1">
        <v>4</v>
      </c>
      <c r="H61" s="7">
        <f t="shared" si="40"/>
        <v>4.9704499708064498</v>
      </c>
      <c r="I61" s="7">
        <f t="shared" si="41"/>
        <v>278.12044997080642</v>
      </c>
      <c r="J61" s="7">
        <f t="shared" si="42"/>
        <v>3.2951621041840705E-2</v>
      </c>
      <c r="K61" s="7">
        <f t="shared" si="43"/>
        <v>10.232166666666666</v>
      </c>
      <c r="L61" s="7">
        <f t="shared" si="44"/>
        <v>2.7626849999999994</v>
      </c>
      <c r="M61" s="1" t="s">
        <v>110</v>
      </c>
      <c r="O61" s="7">
        <f t="shared" si="56"/>
        <v>10.897310976300723</v>
      </c>
      <c r="P61" s="7">
        <f t="shared" si="45"/>
        <v>0.35908406166615259</v>
      </c>
      <c r="Q61" s="12">
        <f t="shared" si="46"/>
        <v>0.10413437788318425</v>
      </c>
      <c r="R61" s="7">
        <f t="shared" si="47"/>
        <v>0.80117864999999977</v>
      </c>
      <c r="S61" s="13">
        <f t="shared" si="48"/>
        <v>0.129976476386614</v>
      </c>
      <c r="T61" s="2">
        <v>0.27</v>
      </c>
      <c r="U61" s="14">
        <f t="shared" si="49"/>
        <v>3.5093648624385784E-2</v>
      </c>
      <c r="V61" s="2">
        <v>180.9</v>
      </c>
      <c r="W61" s="2">
        <v>6</v>
      </c>
      <c r="X61" s="2">
        <v>3</v>
      </c>
      <c r="Y61" s="2">
        <v>0.3</v>
      </c>
      <c r="Z61" s="2">
        <v>6</v>
      </c>
      <c r="AA61" s="2">
        <v>30.2</v>
      </c>
      <c r="AB61" s="1">
        <f t="shared" si="50"/>
        <v>0.23321869592771818</v>
      </c>
      <c r="AC61" s="7">
        <f t="shared" si="51"/>
        <v>10.232166666666666</v>
      </c>
      <c r="AD61" s="1">
        <f t="shared" si="52"/>
        <v>0.28999999999999998</v>
      </c>
      <c r="AE61" s="15">
        <f t="shared" si="53"/>
        <v>88.664228142339155</v>
      </c>
      <c r="AF61" s="1">
        <f t="shared" si="54"/>
        <v>2115823.351009856</v>
      </c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 s="15"/>
    </row>
    <row r="62" spans="1:52" x14ac:dyDescent="0.15">
      <c r="C62" s="6">
        <v>4</v>
      </c>
      <c r="D62" s="8">
        <v>12.7322370494333</v>
      </c>
      <c r="E62" s="9">
        <f t="shared" si="55"/>
        <v>4.9704499708064498</v>
      </c>
      <c r="F62" s="6" t="s">
        <v>110</v>
      </c>
      <c r="G62" s="1">
        <v>5</v>
      </c>
      <c r="H62" s="7">
        <f t="shared" si="40"/>
        <v>12.7322370494333</v>
      </c>
      <c r="I62" s="7">
        <f t="shared" si="41"/>
        <v>285.88223704943329</v>
      </c>
      <c r="J62" s="7">
        <f t="shared" si="42"/>
        <v>8.5246920956617234E-2</v>
      </c>
      <c r="K62" s="7">
        <f t="shared" si="43"/>
        <v>10.232166666666666</v>
      </c>
      <c r="L62" s="7">
        <f t="shared" si="44"/>
        <v>2.7626849999999994</v>
      </c>
      <c r="M62" s="1" t="s">
        <v>112</v>
      </c>
      <c r="N62" s="7">
        <f>(O61-P61)*$C$22/100</f>
        <v>10.011315568902841</v>
      </c>
      <c r="O62" s="7">
        <f t="shared" si="56"/>
        <v>3.289596345731729</v>
      </c>
      <c r="P62" s="7">
        <f t="shared" si="45"/>
        <v>0.2804279596637696</v>
      </c>
      <c r="Q62" s="12">
        <f t="shared" si="46"/>
        <v>8.1324108302493175E-2</v>
      </c>
      <c r="R62" s="7">
        <f t="shared" si="47"/>
        <v>0.80117864999999977</v>
      </c>
      <c r="S62" s="13">
        <f t="shared" si="48"/>
        <v>0.10150558592954667</v>
      </c>
      <c r="T62" s="2">
        <v>0.27</v>
      </c>
      <c r="U62" s="14">
        <f t="shared" si="49"/>
        <v>2.7406508200977602E-2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0.28052508454344993</v>
      </c>
      <c r="AC62" s="7">
        <f t="shared" si="51"/>
        <v>10.232166666666666</v>
      </c>
      <c r="AD62" s="1">
        <f t="shared" si="52"/>
        <v>0.28999999999999998</v>
      </c>
      <c r="AE62" s="15">
        <f t="shared" si="53"/>
        <v>88.664228142339155</v>
      </c>
      <c r="AF62" s="1">
        <f t="shared" si="54"/>
        <v>2544999.7568162489</v>
      </c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 s="15"/>
    </row>
    <row r="63" spans="1:52" x14ac:dyDescent="0.15">
      <c r="C63" s="6">
        <v>5</v>
      </c>
      <c r="D63" s="8">
        <v>15.6682133022258</v>
      </c>
      <c r="E63" s="9">
        <f t="shared" si="55"/>
        <v>12.7322370494333</v>
      </c>
      <c r="F63" s="6" t="s">
        <v>112</v>
      </c>
      <c r="G63" s="1">
        <v>6</v>
      </c>
      <c r="H63" s="7">
        <f t="shared" si="40"/>
        <v>15.6682133022258</v>
      </c>
      <c r="I63" s="7">
        <f t="shared" si="41"/>
        <v>288.81821330222579</v>
      </c>
      <c r="J63" s="7">
        <f t="shared" si="42"/>
        <v>0.12051515433701672</v>
      </c>
      <c r="K63" s="7">
        <f t="shared" si="43"/>
        <v>10.232166666666666</v>
      </c>
      <c r="L63" s="7">
        <f t="shared" si="44"/>
        <v>2.7626849999999994</v>
      </c>
      <c r="M63" s="1" t="s">
        <v>110</v>
      </c>
      <c r="O63" s="7">
        <f t="shared" si="56"/>
        <v>5.7718533860679591</v>
      </c>
      <c r="P63" s="7">
        <f t="shared" si="45"/>
        <v>0.69559580163261259</v>
      </c>
      <c r="Q63" s="12">
        <f t="shared" si="46"/>
        <v>0.20172278247345762</v>
      </c>
      <c r="R63" s="7">
        <f t="shared" si="47"/>
        <v>0.80117864999999977</v>
      </c>
      <c r="S63" s="13">
        <f t="shared" si="48"/>
        <v>0.25178252375229632</v>
      </c>
      <c r="T63" s="2">
        <v>0.27</v>
      </c>
      <c r="U63" s="14">
        <f t="shared" si="49"/>
        <v>6.7981281413120015E-2</v>
      </c>
      <c r="V63" s="2">
        <v>220.1</v>
      </c>
      <c r="W63" s="2">
        <v>12.1</v>
      </c>
      <c r="X63" s="2">
        <v>4.5</v>
      </c>
      <c r="Y63" s="2">
        <v>1.5</v>
      </c>
      <c r="Z63" s="2">
        <v>6.8</v>
      </c>
      <c r="AA63" s="2">
        <v>30.2</v>
      </c>
      <c r="AB63" s="1">
        <f t="shared" si="50"/>
        <v>0.28840876297856921</v>
      </c>
      <c r="AC63" s="7">
        <f t="shared" si="51"/>
        <v>10.232166666666666</v>
      </c>
      <c r="AD63" s="1">
        <f t="shared" si="52"/>
        <v>0.28999999999999998</v>
      </c>
      <c r="AE63" s="15">
        <f t="shared" si="53"/>
        <v>88.664228142339155</v>
      </c>
      <c r="AF63" s="1">
        <f t="shared" si="54"/>
        <v>2616522.6287649367</v>
      </c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 s="15"/>
    </row>
    <row r="64" spans="1:52" x14ac:dyDescent="0.15">
      <c r="C64" s="6">
        <v>6</v>
      </c>
      <c r="D64" s="8">
        <v>20.095932378666699</v>
      </c>
      <c r="E64" s="9">
        <f t="shared" si="55"/>
        <v>15.6682133022258</v>
      </c>
      <c r="F64" s="6" t="s">
        <v>110</v>
      </c>
      <c r="G64" s="1">
        <v>7</v>
      </c>
      <c r="H64" s="7">
        <f t="shared" si="40"/>
        <v>20.095932378666699</v>
      </c>
      <c r="I64" s="7">
        <f t="shared" si="41"/>
        <v>293.24593237866668</v>
      </c>
      <c r="J64" s="7">
        <f t="shared" si="42"/>
        <v>0.20049727738362011</v>
      </c>
      <c r="K64" s="7">
        <f t="shared" si="43"/>
        <v>10.232166666666666</v>
      </c>
      <c r="L64" s="7">
        <f t="shared" si="44"/>
        <v>2.7626849999999994</v>
      </c>
      <c r="M64" s="1" t="s">
        <v>110</v>
      </c>
      <c r="O64" s="7">
        <f t="shared" si="56"/>
        <v>7.8389425844353449</v>
      </c>
      <c r="P64" s="7">
        <f t="shared" si="45"/>
        <v>1.5716866457458052</v>
      </c>
      <c r="Q64" s="12">
        <f t="shared" si="46"/>
        <v>0.45578912726628346</v>
      </c>
      <c r="R64" s="7">
        <f t="shared" si="47"/>
        <v>0.80117864999999977</v>
      </c>
      <c r="S64" s="13">
        <f t="shared" si="48"/>
        <v>0.56889824418846358</v>
      </c>
      <c r="T64" s="2">
        <v>0.27</v>
      </c>
      <c r="U64" s="14">
        <f t="shared" si="49"/>
        <v>0.15360252593088516</v>
      </c>
      <c r="V64" s="2">
        <v>220.1</v>
      </c>
      <c r="W64" s="2">
        <v>12.1</v>
      </c>
      <c r="X64" s="2">
        <v>4.5</v>
      </c>
      <c r="Y64" s="2">
        <v>1.5</v>
      </c>
      <c r="Z64" s="2">
        <v>6.8</v>
      </c>
      <c r="AA64" s="2">
        <v>30.2</v>
      </c>
      <c r="AB64" s="1">
        <f t="shared" si="50"/>
        <v>0.30504497078837101</v>
      </c>
      <c r="AC64" s="7">
        <f t="shared" si="51"/>
        <v>10.232166666666666</v>
      </c>
      <c r="AD64" s="1">
        <f t="shared" si="52"/>
        <v>0.28999999999999998</v>
      </c>
      <c r="AE64" s="15">
        <f t="shared" si="53"/>
        <v>88.664228142339155</v>
      </c>
      <c r="AF64" s="1">
        <f t="shared" si="54"/>
        <v>2767450.824363546</v>
      </c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 s="15"/>
    </row>
    <row r="65" spans="1:52" x14ac:dyDescent="0.15">
      <c r="C65" s="6">
        <v>7</v>
      </c>
      <c r="D65" s="8">
        <v>22.3046072148387</v>
      </c>
      <c r="E65" s="9">
        <f t="shared" si="55"/>
        <v>20.095932378666699</v>
      </c>
      <c r="F65" s="6" t="s">
        <v>110</v>
      </c>
      <c r="G65" s="1">
        <v>8</v>
      </c>
      <c r="H65" s="7">
        <f t="shared" si="40"/>
        <v>22.3046072148387</v>
      </c>
      <c r="I65" s="7">
        <f t="shared" si="41"/>
        <v>295.45460721483869</v>
      </c>
      <c r="J65" s="7">
        <f t="shared" si="42"/>
        <v>0.25698399753629436</v>
      </c>
      <c r="K65" s="7">
        <f t="shared" si="43"/>
        <v>10.232166666666666</v>
      </c>
      <c r="L65" s="7">
        <f t="shared" si="44"/>
        <v>2.7626849999999994</v>
      </c>
      <c r="M65" s="1" t="s">
        <v>110</v>
      </c>
      <c r="O65" s="7">
        <f t="shared" si="56"/>
        <v>9.0299409386895402</v>
      </c>
      <c r="P65" s="7">
        <f t="shared" si="45"/>
        <v>2.3205503199410762</v>
      </c>
      <c r="Q65" s="12">
        <f t="shared" si="46"/>
        <v>0.67295959278291206</v>
      </c>
      <c r="R65" s="7">
        <f t="shared" si="47"/>
        <v>0.80117864999999977</v>
      </c>
      <c r="S65" s="13">
        <f t="shared" si="48"/>
        <v>0.83996196451679317</v>
      </c>
      <c r="T65" s="2">
        <v>0.27</v>
      </c>
      <c r="U65" s="14">
        <f t="shared" si="49"/>
        <v>0.22678973041953418</v>
      </c>
      <c r="V65" s="2">
        <v>220.1</v>
      </c>
      <c r="W65" s="2">
        <v>12.1</v>
      </c>
      <c r="X65" s="2">
        <v>4.5</v>
      </c>
      <c r="Y65" s="2">
        <v>1.5</v>
      </c>
      <c r="Z65" s="2">
        <v>6.8</v>
      </c>
      <c r="AA65" s="2">
        <v>30.2</v>
      </c>
      <c r="AB65" s="1">
        <f t="shared" si="50"/>
        <v>0.31926524462051548</v>
      </c>
      <c r="AC65" s="7">
        <f t="shared" si="51"/>
        <v>10.232166666666666</v>
      </c>
      <c r="AD65" s="1">
        <f t="shared" si="52"/>
        <v>0.28999999999999998</v>
      </c>
      <c r="AE65" s="15">
        <f t="shared" si="53"/>
        <v>88.664228142339155</v>
      </c>
      <c r="AF65" s="1">
        <f t="shared" si="54"/>
        <v>2896461.0107558528</v>
      </c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 s="15"/>
    </row>
    <row r="66" spans="1:52" x14ac:dyDescent="0.15">
      <c r="C66" s="6">
        <v>8</v>
      </c>
      <c r="D66" s="8">
        <v>21.942925558387099</v>
      </c>
      <c r="E66" s="9">
        <f t="shared" si="55"/>
        <v>22.3046072148387</v>
      </c>
      <c r="F66" s="6" t="s">
        <v>110</v>
      </c>
      <c r="G66" s="1">
        <v>9</v>
      </c>
      <c r="H66" s="7">
        <f t="shared" si="40"/>
        <v>21.942925558387099</v>
      </c>
      <c r="I66" s="7">
        <f t="shared" si="41"/>
        <v>295.09292555838709</v>
      </c>
      <c r="J66" s="7">
        <f t="shared" si="42"/>
        <v>0.24681080348548576</v>
      </c>
      <c r="K66" s="7">
        <f t="shared" si="43"/>
        <v>10.232166666666666</v>
      </c>
      <c r="L66" s="7">
        <f t="shared" si="44"/>
        <v>2.7626849999999994</v>
      </c>
      <c r="M66" s="1" t="s">
        <v>110</v>
      </c>
      <c r="O66" s="7">
        <f t="shared" si="56"/>
        <v>9.4720756187484625</v>
      </c>
      <c r="P66" s="7">
        <f t="shared" si="45"/>
        <v>2.3378105941385878</v>
      </c>
      <c r="Q66" s="12">
        <f t="shared" si="46"/>
        <v>0.67796507230019043</v>
      </c>
      <c r="R66" s="7">
        <f t="shared" si="47"/>
        <v>0.80117864999999977</v>
      </c>
      <c r="S66" s="13">
        <f t="shared" si="48"/>
        <v>0.84620960918041266</v>
      </c>
      <c r="T66" s="2">
        <v>0.27</v>
      </c>
      <c r="U66" s="14">
        <f t="shared" si="49"/>
        <v>0.22847659447871144</v>
      </c>
      <c r="V66" s="2">
        <v>180.9</v>
      </c>
      <c r="W66" s="2">
        <v>6</v>
      </c>
      <c r="X66" s="2">
        <v>3</v>
      </c>
      <c r="Y66" s="2">
        <v>0.3</v>
      </c>
      <c r="Z66" s="2">
        <v>6</v>
      </c>
      <c r="AA66" s="2">
        <v>30.2</v>
      </c>
      <c r="AB66" s="1">
        <f t="shared" si="50"/>
        <v>0.27079300230721365</v>
      </c>
      <c r="AC66" s="7">
        <f t="shared" si="51"/>
        <v>10.232166666666666</v>
      </c>
      <c r="AD66" s="1">
        <f t="shared" si="52"/>
        <v>0.28999999999999998</v>
      </c>
      <c r="AE66" s="15">
        <f t="shared" si="53"/>
        <v>88.664228142339155</v>
      </c>
      <c r="AF66" s="1">
        <f t="shared" si="54"/>
        <v>2456707.6635624603</v>
      </c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 s="15"/>
    </row>
    <row r="67" spans="1:52" x14ac:dyDescent="0.15">
      <c r="C67" s="6">
        <v>9</v>
      </c>
      <c r="D67" s="8">
        <v>16.822341025333301</v>
      </c>
      <c r="E67" s="9">
        <f t="shared" si="55"/>
        <v>21.942925558387099</v>
      </c>
      <c r="F67" s="6" t="s">
        <v>110</v>
      </c>
      <c r="G67" s="1">
        <v>10</v>
      </c>
      <c r="H67" s="7">
        <f t="shared" si="40"/>
        <v>16.822341025333301</v>
      </c>
      <c r="I67" s="7">
        <f t="shared" si="41"/>
        <v>289.97234102533326</v>
      </c>
      <c r="J67" s="7">
        <f t="shared" si="42"/>
        <v>0.13782099741246892</v>
      </c>
      <c r="K67" s="7">
        <f t="shared" si="43"/>
        <v>10.232166666666666</v>
      </c>
      <c r="L67" s="7">
        <f t="shared" si="44"/>
        <v>2.7626849999999994</v>
      </c>
      <c r="M67" s="1" t="s">
        <v>110</v>
      </c>
      <c r="O67" s="7">
        <f t="shared" si="56"/>
        <v>9.8969500246098736</v>
      </c>
      <c r="P67" s="7">
        <f t="shared" si="45"/>
        <v>1.3640075237330915</v>
      </c>
      <c r="Q67" s="12">
        <f t="shared" si="46"/>
        <v>0.39556218188259651</v>
      </c>
      <c r="R67" s="7">
        <f t="shared" si="47"/>
        <v>0.80117864999999977</v>
      </c>
      <c r="S67" s="13">
        <f t="shared" si="48"/>
        <v>0.49372531567409667</v>
      </c>
      <c r="T67" s="2">
        <v>0.27</v>
      </c>
      <c r="U67" s="14">
        <f t="shared" si="49"/>
        <v>0.13330583523200612</v>
      </c>
      <c r="V67" s="2">
        <v>180.9</v>
      </c>
      <c r="W67" s="2">
        <v>6</v>
      </c>
      <c r="X67" s="2">
        <v>3</v>
      </c>
      <c r="Y67" s="2">
        <v>0.3</v>
      </c>
      <c r="Z67" s="2">
        <v>6</v>
      </c>
      <c r="AA67" s="2">
        <v>30.2</v>
      </c>
      <c r="AB67" s="1">
        <f t="shared" si="50"/>
        <v>0.25230132378557879</v>
      </c>
      <c r="AC67" s="7">
        <f t="shared" si="51"/>
        <v>10.232166666666666</v>
      </c>
      <c r="AD67" s="1">
        <f t="shared" si="52"/>
        <v>0.28999999999999998</v>
      </c>
      <c r="AE67" s="15">
        <f t="shared" si="53"/>
        <v>88.664228142339155</v>
      </c>
      <c r="AF67" s="1">
        <f t="shared" si="54"/>
        <v>2288946.1337253819</v>
      </c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 s="15"/>
    </row>
    <row r="68" spans="1:52" x14ac:dyDescent="0.15">
      <c r="C68" s="6">
        <v>10</v>
      </c>
      <c r="D68" s="8">
        <v>9.9883572576451591</v>
      </c>
      <c r="E68" s="9">
        <f t="shared" si="55"/>
        <v>16.822341025333301</v>
      </c>
      <c r="F68" s="6" t="s">
        <v>110</v>
      </c>
      <c r="G68" s="1">
        <v>11</v>
      </c>
      <c r="H68" s="7">
        <f t="shared" si="40"/>
        <v>9.9883572576451591</v>
      </c>
      <c r="I68" s="7">
        <f t="shared" si="41"/>
        <v>283.13835725764511</v>
      </c>
      <c r="J68" s="7">
        <f t="shared" si="42"/>
        <v>6.1282261190407292E-2</v>
      </c>
      <c r="K68" s="7">
        <f t="shared" si="43"/>
        <v>10.232166666666666</v>
      </c>
      <c r="L68" s="7">
        <f t="shared" si="44"/>
        <v>2.7626849999999994</v>
      </c>
      <c r="M68" s="1" t="s">
        <v>112</v>
      </c>
      <c r="N68" s="7">
        <f>(O67-P67)*$C$22/100</f>
        <v>8.1062953758329428</v>
      </c>
      <c r="O68" s="7">
        <f t="shared" si="56"/>
        <v>3.1893321250438387</v>
      </c>
      <c r="P68" s="7">
        <f t="shared" si="45"/>
        <v>0.19544948430989326</v>
      </c>
      <c r="Q68" s="12">
        <f t="shared" si="46"/>
        <v>5.6680350449869042E-2</v>
      </c>
      <c r="R68" s="7">
        <f t="shared" si="47"/>
        <v>0.80117864999999977</v>
      </c>
      <c r="S68" s="13">
        <f t="shared" si="48"/>
        <v>7.0746206791542754E-2</v>
      </c>
      <c r="T68" s="2">
        <v>0.27</v>
      </c>
      <c r="U68" s="14">
        <f t="shared" si="49"/>
        <v>1.9101475833716543E-2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0.23011141675449115</v>
      </c>
      <c r="AC68" s="7">
        <f t="shared" si="51"/>
        <v>10.232166666666666</v>
      </c>
      <c r="AD68" s="1">
        <f t="shared" si="52"/>
        <v>0.28999999999999998</v>
      </c>
      <c r="AE68" s="15">
        <f t="shared" si="53"/>
        <v>88.664228142339155</v>
      </c>
      <c r="AF68" s="1">
        <f t="shared" si="54"/>
        <v>2087633.2704219001</v>
      </c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 s="15"/>
    </row>
    <row r="69" spans="1:52" x14ac:dyDescent="0.15">
      <c r="C69" s="6">
        <v>11</v>
      </c>
      <c r="D69" s="8">
        <v>2.4566672963666698</v>
      </c>
      <c r="E69" s="9">
        <f t="shared" si="55"/>
        <v>9.9883572576451591</v>
      </c>
      <c r="F69" s="6" t="s">
        <v>112</v>
      </c>
      <c r="G69" s="1">
        <v>12</v>
      </c>
      <c r="H69" s="7">
        <f t="shared" si="40"/>
        <v>2.4566672963666698</v>
      </c>
      <c r="I69" s="7">
        <f t="shared" si="41"/>
        <v>275.60666729636665</v>
      </c>
      <c r="J69" s="7">
        <f t="shared" si="42"/>
        <v>2.3944157102522328E-2</v>
      </c>
      <c r="K69" s="7">
        <f t="shared" si="43"/>
        <v>10.232166666666666</v>
      </c>
      <c r="L69" s="7">
        <f t="shared" si="44"/>
        <v>2.7626849999999994</v>
      </c>
      <c r="M69" s="1" t="s">
        <v>110</v>
      </c>
      <c r="O69" s="7">
        <f t="shared" si="56"/>
        <v>5.7565676407339446</v>
      </c>
      <c r="P69" s="7">
        <f t="shared" si="45"/>
        <v>0.13783615996102988</v>
      </c>
      <c r="Q69" s="12">
        <f t="shared" si="46"/>
        <v>3.9972486388698665E-2</v>
      </c>
      <c r="R69" s="7">
        <f t="shared" si="47"/>
        <v>0.80117864999999977</v>
      </c>
      <c r="S69" s="13">
        <f t="shared" si="48"/>
        <v>4.9892101329333569E-2</v>
      </c>
      <c r="T69" s="2">
        <v>0.27</v>
      </c>
      <c r="U69" s="14">
        <f t="shared" si="49"/>
        <v>1.3470867358920065E-2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0.22901738952783818</v>
      </c>
      <c r="AC69" s="7">
        <f t="shared" si="51"/>
        <v>10.232166666666666</v>
      </c>
      <c r="AD69" s="1">
        <f t="shared" si="52"/>
        <v>0.28999999999999998</v>
      </c>
      <c r="AE69" s="15">
        <f t="shared" si="53"/>
        <v>88.664228142339155</v>
      </c>
      <c r="AF69" s="1">
        <f t="shared" si="54"/>
        <v>2077707.9582869317</v>
      </c>
      <c r="AG69" s="1">
        <f>SUM(AF58:AF69)</f>
        <v>28040571.389513053</v>
      </c>
    </row>
    <row r="70" spans="1:52" x14ac:dyDescent="0.15">
      <c r="C70" s="6">
        <v>12</v>
      </c>
      <c r="D70" s="8">
        <v>-2.2120087616128998</v>
      </c>
      <c r="E70" s="9">
        <f t="shared" si="55"/>
        <v>2.4566672963666698</v>
      </c>
      <c r="F70" s="6" t="s">
        <v>110</v>
      </c>
    </row>
    <row r="72" spans="1:52" x14ac:dyDescent="0.15">
      <c r="S72" s="30" t="s">
        <v>80</v>
      </c>
      <c r="T72" s="30"/>
      <c r="U72" s="30"/>
      <c r="V72" s="30" t="s">
        <v>81</v>
      </c>
      <c r="W72" s="30"/>
      <c r="X72" s="30"/>
      <c r="Y72" s="30" t="s">
        <v>82</v>
      </c>
      <c r="Z72" s="30"/>
      <c r="AA72" s="30"/>
      <c r="AB72" s="30" t="s">
        <v>83</v>
      </c>
      <c r="AC72" s="30"/>
      <c r="AD72" s="30"/>
      <c r="AE72" s="30" t="s">
        <v>84</v>
      </c>
      <c r="AF72" s="30"/>
      <c r="AG72" s="30"/>
      <c r="AH72" s="30" t="s">
        <v>85</v>
      </c>
      <c r="AI72" s="30"/>
      <c r="AJ72" s="30"/>
      <c r="AK72" s="31" t="s">
        <v>115</v>
      </c>
      <c r="AL72" s="32"/>
      <c r="AM72" s="33"/>
      <c r="AN72" s="32" t="s">
        <v>116</v>
      </c>
      <c r="AO72" s="32"/>
      <c r="AP72" s="33"/>
      <c r="AQ72" s="30" t="s">
        <v>87</v>
      </c>
      <c r="AR72" s="30"/>
      <c r="AS72" s="30"/>
    </row>
    <row r="73" spans="1:52" x14ac:dyDescent="0.15">
      <c r="A73" s="34" t="s">
        <v>49</v>
      </c>
      <c r="B73" s="34"/>
      <c r="C73" s="6" t="s">
        <v>88</v>
      </c>
      <c r="D73" s="6" t="s">
        <v>89</v>
      </c>
      <c r="E73" s="6" t="s">
        <v>90</v>
      </c>
      <c r="F73" s="6" t="s">
        <v>91</v>
      </c>
      <c r="G73" s="1" t="s">
        <v>88</v>
      </c>
      <c r="H73" s="1" t="s">
        <v>90</v>
      </c>
      <c r="I73" s="1" t="s">
        <v>92</v>
      </c>
      <c r="J73" s="1" t="s">
        <v>93</v>
      </c>
      <c r="K73" s="10" t="s">
        <v>94</v>
      </c>
      <c r="L73" s="10" t="s">
        <v>95</v>
      </c>
      <c r="M73" s="1" t="s">
        <v>96</v>
      </c>
      <c r="N73" s="10" t="s">
        <v>97</v>
      </c>
      <c r="O73" s="1" t="s">
        <v>98</v>
      </c>
      <c r="P73" s="1" t="s">
        <v>99</v>
      </c>
      <c r="Q73" s="10" t="s">
        <v>100</v>
      </c>
      <c r="R73" s="10" t="s">
        <v>101</v>
      </c>
      <c r="S73" s="2" t="s">
        <v>102</v>
      </c>
      <c r="T73" s="2" t="s">
        <v>103</v>
      </c>
      <c r="U73" s="2"/>
      <c r="V73" s="2" t="s">
        <v>102</v>
      </c>
      <c r="W73" s="2" t="s">
        <v>103</v>
      </c>
      <c r="X73" s="2"/>
      <c r="Y73" s="2" t="s">
        <v>102</v>
      </c>
      <c r="Z73" s="2" t="s">
        <v>103</v>
      </c>
      <c r="AA73" s="2"/>
      <c r="AB73" s="2" t="s">
        <v>102</v>
      </c>
      <c r="AC73" s="2" t="s">
        <v>103</v>
      </c>
      <c r="AD73" s="2"/>
      <c r="AE73" s="2" t="s">
        <v>102</v>
      </c>
      <c r="AF73" s="2" t="s">
        <v>103</v>
      </c>
      <c r="AG73" s="2"/>
      <c r="AH73" s="2" t="s">
        <v>102</v>
      </c>
      <c r="AI73" s="2" t="s">
        <v>103</v>
      </c>
      <c r="AJ73" s="2"/>
      <c r="AK73" s="2" t="s">
        <v>102</v>
      </c>
      <c r="AL73" s="2" t="s">
        <v>103</v>
      </c>
      <c r="AM73" s="2"/>
      <c r="AN73" s="2" t="s">
        <v>102</v>
      </c>
      <c r="AO73" s="2" t="s">
        <v>103</v>
      </c>
      <c r="AP73" s="2"/>
      <c r="AQ73" s="16" t="s">
        <v>102</v>
      </c>
      <c r="AR73" s="16" t="s">
        <v>103</v>
      </c>
      <c r="AS73" s="16"/>
      <c r="AT73" s="1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pans="1:52" x14ac:dyDescent="0.15">
      <c r="A74" s="1" t="s">
        <v>108</v>
      </c>
      <c r="B74" s="1">
        <f>F8</f>
        <v>625.46400000000006</v>
      </c>
      <c r="C74" s="6" t="s">
        <v>109</v>
      </c>
      <c r="D74" s="6">
        <v>-4</v>
      </c>
      <c r="E74" s="6"/>
      <c r="F74" s="6"/>
      <c r="G74" s="1">
        <v>1</v>
      </c>
      <c r="H74" s="7">
        <f t="shared" ref="H74:H85" si="57">E75</f>
        <v>-4</v>
      </c>
      <c r="I74" s="7">
        <f t="shared" ref="I74:I85" si="58">H74+273.15</f>
        <v>269.14999999999998</v>
      </c>
      <c r="J74" s="7">
        <f t="shared" ref="J74:J85" si="59">EXP(($C$16*(I74-$C$14))/($C$17*I74*$C$14))</f>
        <v>1.0259700257866751E-2</v>
      </c>
      <c r="K74" s="7">
        <f t="shared" ref="K74:K85" si="60">$B$74/12</f>
        <v>52.122000000000007</v>
      </c>
      <c r="L74" s="7">
        <f t="shared" ref="L74:L85" si="61">K74*$B$75/100</f>
        <v>0.52122000000000002</v>
      </c>
      <c r="M74" s="1" t="s">
        <v>110</v>
      </c>
      <c r="O74" s="7">
        <f>L74</f>
        <v>0.52122000000000002</v>
      </c>
      <c r="P74" s="7">
        <f t="shared" ref="P74:P85" si="62">O74*J74</f>
        <v>5.3475609684053077E-3</v>
      </c>
      <c r="Q74" s="12">
        <f t="shared" ref="Q74:Q85" si="63">P74*$B$76</f>
        <v>1.39036585178538E-3</v>
      </c>
      <c r="R74" s="7">
        <f t="shared" ref="R74:R85" si="64">L74*$B$76</f>
        <v>0.1355172</v>
      </c>
      <c r="S74" s="13">
        <f t="shared" ref="S74:S85" si="65">Q74/R74</f>
        <v>1.0259700257866751E-2</v>
      </c>
      <c r="T74" s="2">
        <v>0.01</v>
      </c>
      <c r="U74" s="14">
        <f t="shared" ref="U74:U85" si="66">S74*T74</f>
        <v>1.0259700257866751E-4</v>
      </c>
      <c r="V74" s="13"/>
      <c r="W74" s="2"/>
      <c r="X74" s="2"/>
      <c r="Y74" s="2"/>
      <c r="Z74" s="2"/>
      <c r="AA74" s="2"/>
      <c r="AB74" s="2"/>
      <c r="AC74" s="2"/>
      <c r="AD74" s="2"/>
      <c r="AE74" s="13">
        <v>1E-3</v>
      </c>
      <c r="AF74" s="2">
        <v>0.49</v>
      </c>
      <c r="AG74" s="14">
        <f t="shared" ref="AG74:AG85" si="67">AF74*AE74</f>
        <v>4.8999999999999998E-4</v>
      </c>
      <c r="AH74" s="17"/>
      <c r="AI74" s="2"/>
      <c r="AJ74" s="14"/>
      <c r="AK74" s="13"/>
      <c r="AL74" s="2"/>
      <c r="AM74" s="2"/>
      <c r="AN74" s="13"/>
      <c r="AO74" s="2"/>
      <c r="AP74" s="14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5.5925970025786677E-3</v>
      </c>
      <c r="AU74" s="7">
        <f t="shared" ref="AU74:AU85" si="70">$B$74/12</f>
        <v>52.122000000000007</v>
      </c>
      <c r="AV74" s="1">
        <f t="shared" ref="AV74:AV85" si="71">$B$76</f>
        <v>0.26</v>
      </c>
      <c r="AW74" s="1">
        <f>$E$8/12</f>
        <v>9.085E-2</v>
      </c>
      <c r="AX74" s="1">
        <f t="shared" ref="AX74:AX85" si="72">AW74*10000*AV74*0.67*AU74*AT74</f>
        <v>46.13257322979851</v>
      </c>
    </row>
    <row r="75" spans="1:52" x14ac:dyDescent="0.15">
      <c r="A75" s="1" t="s">
        <v>111</v>
      </c>
      <c r="B75" s="1">
        <v>1</v>
      </c>
      <c r="C75" s="6">
        <v>1</v>
      </c>
      <c r="D75" s="8">
        <v>-8.1532823796774192</v>
      </c>
      <c r="E75" s="9">
        <f t="shared" ref="E75:E86" si="73">D74</f>
        <v>-4</v>
      </c>
      <c r="F75" s="6" t="s">
        <v>110</v>
      </c>
      <c r="G75" s="1">
        <v>2</v>
      </c>
      <c r="H75" s="7">
        <f t="shared" si="57"/>
        <v>-8.1532823796774192</v>
      </c>
      <c r="I75" s="7">
        <f t="shared" si="58"/>
        <v>264.99671762032256</v>
      </c>
      <c r="J75" s="7">
        <f t="shared" si="59"/>
        <v>5.8196353880696486E-3</v>
      </c>
      <c r="K75" s="7">
        <f t="shared" si="60"/>
        <v>52.122000000000007</v>
      </c>
      <c r="L75" s="7">
        <f t="shared" si="61"/>
        <v>0.52122000000000002</v>
      </c>
      <c r="M75" s="1" t="s">
        <v>110</v>
      </c>
      <c r="O75" s="7">
        <f t="shared" ref="O75:O85" si="74">L75+O74-P74-N75</f>
        <v>1.0370924390315948</v>
      </c>
      <c r="P75" s="7">
        <f t="shared" si="62"/>
        <v>6.0354998588877332E-3</v>
      </c>
      <c r="Q75" s="12">
        <f t="shared" si="63"/>
        <v>1.5692299633108108E-3</v>
      </c>
      <c r="R75" s="7">
        <f t="shared" si="64"/>
        <v>0.1355172</v>
      </c>
      <c r="S75" s="13">
        <f t="shared" si="65"/>
        <v>1.1579563061447629E-2</v>
      </c>
      <c r="T75" s="2">
        <v>0.01</v>
      </c>
      <c r="U75" s="14">
        <f t="shared" si="66"/>
        <v>1.157956306144763E-4</v>
      </c>
      <c r="V75" s="13"/>
      <c r="W75" s="2"/>
      <c r="X75" s="2"/>
      <c r="Y75" s="2"/>
      <c r="Z75" s="2"/>
      <c r="AA75" s="2"/>
      <c r="AB75" s="2"/>
      <c r="AC75" s="2"/>
      <c r="AD75" s="2"/>
      <c r="AE75" s="13">
        <v>1E-3</v>
      </c>
      <c r="AF75" s="2">
        <v>0.49</v>
      </c>
      <c r="AG75" s="14">
        <f t="shared" si="67"/>
        <v>4.8999999999999998E-4</v>
      </c>
      <c r="AH75" s="17"/>
      <c r="AI75" s="2"/>
      <c r="AJ75" s="14"/>
      <c r="AK75" s="13"/>
      <c r="AL75" s="2"/>
      <c r="AM75" s="2"/>
      <c r="AN75" s="13"/>
      <c r="AO75" s="2"/>
      <c r="AP75" s="14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5.6057956306144767E-3</v>
      </c>
      <c r="AU75" s="7">
        <f t="shared" si="70"/>
        <v>52.122000000000007</v>
      </c>
      <c r="AV75" s="1">
        <f t="shared" si="71"/>
        <v>0.26</v>
      </c>
      <c r="AW75" s="1">
        <f t="shared" ref="AW75:AW85" si="75">$E$8/12</f>
        <v>9.085E-2</v>
      </c>
      <c r="AX75" s="1">
        <f t="shared" si="72"/>
        <v>46.241446920163483</v>
      </c>
    </row>
    <row r="76" spans="1:52" x14ac:dyDescent="0.15">
      <c r="A76" s="1" t="s">
        <v>73</v>
      </c>
      <c r="B76" s="1">
        <v>0.26</v>
      </c>
      <c r="C76" s="6">
        <v>2</v>
      </c>
      <c r="D76" s="8">
        <v>-3.2698166874137899</v>
      </c>
      <c r="E76" s="9">
        <f t="shared" si="73"/>
        <v>-8.1532823796774192</v>
      </c>
      <c r="F76" s="6" t="s">
        <v>110</v>
      </c>
      <c r="G76" s="1">
        <v>3</v>
      </c>
      <c r="H76" s="7">
        <f t="shared" si="57"/>
        <v>-3.2698166874137899</v>
      </c>
      <c r="I76" s="7">
        <f t="shared" si="58"/>
        <v>269.88018331258621</v>
      </c>
      <c r="J76" s="7">
        <f t="shared" si="59"/>
        <v>1.1314679956853486E-2</v>
      </c>
      <c r="K76" s="7">
        <f t="shared" si="60"/>
        <v>52.122000000000007</v>
      </c>
      <c r="L76" s="7">
        <f t="shared" si="61"/>
        <v>0.52122000000000002</v>
      </c>
      <c r="M76" s="1" t="s">
        <v>110</v>
      </c>
      <c r="O76" s="7">
        <f t="shared" si="74"/>
        <v>1.5522769391727071</v>
      </c>
      <c r="P76" s="7">
        <f t="shared" si="62"/>
        <v>1.7563516771143307E-2</v>
      </c>
      <c r="Q76" s="12">
        <f t="shared" si="63"/>
        <v>4.5665143604972595E-3</v>
      </c>
      <c r="R76" s="7">
        <f t="shared" si="64"/>
        <v>0.1355172</v>
      </c>
      <c r="S76" s="13">
        <f t="shared" si="65"/>
        <v>3.3696935595608962E-2</v>
      </c>
      <c r="T76" s="2">
        <v>0.01</v>
      </c>
      <c r="U76" s="14">
        <f t="shared" si="66"/>
        <v>3.3696935595608964E-4</v>
      </c>
      <c r="V76" s="13"/>
      <c r="W76" s="2"/>
      <c r="X76" s="2"/>
      <c r="Y76" s="2"/>
      <c r="Z76" s="2"/>
      <c r="AA76" s="2"/>
      <c r="AB76" s="2"/>
      <c r="AC76" s="2"/>
      <c r="AD76" s="2"/>
      <c r="AE76" s="13">
        <v>1E-3</v>
      </c>
      <c r="AF76" s="2">
        <v>0.49</v>
      </c>
      <c r="AG76" s="14">
        <f t="shared" si="67"/>
        <v>4.8999999999999998E-4</v>
      </c>
      <c r="AH76" s="17"/>
      <c r="AI76" s="2"/>
      <c r="AJ76" s="14"/>
      <c r="AK76" s="13"/>
      <c r="AL76" s="2"/>
      <c r="AM76" s="2"/>
      <c r="AN76" s="13"/>
      <c r="AO76" s="2"/>
      <c r="AP76" s="14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5.8269693559560897E-3</v>
      </c>
      <c r="AU76" s="7">
        <f t="shared" si="70"/>
        <v>52.122000000000007</v>
      </c>
      <c r="AV76" s="1">
        <f t="shared" si="71"/>
        <v>0.26</v>
      </c>
      <c r="AW76" s="1">
        <f t="shared" si="75"/>
        <v>9.085E-2</v>
      </c>
      <c r="AX76" s="1">
        <f t="shared" si="72"/>
        <v>48.065878946308885</v>
      </c>
    </row>
    <row r="77" spans="1:52" x14ac:dyDescent="0.15">
      <c r="C77" s="6">
        <v>3</v>
      </c>
      <c r="D77" s="8">
        <v>4.9704499708064498</v>
      </c>
      <c r="E77" s="9">
        <f t="shared" si="73"/>
        <v>-3.2698166874137899</v>
      </c>
      <c r="F77" s="6" t="s">
        <v>110</v>
      </c>
      <c r="G77" s="1">
        <v>4</v>
      </c>
      <c r="H77" s="7">
        <f t="shared" si="57"/>
        <v>4.9704499708064498</v>
      </c>
      <c r="I77" s="7">
        <f t="shared" si="58"/>
        <v>278.12044997080642</v>
      </c>
      <c r="J77" s="7">
        <f t="shared" si="59"/>
        <v>3.2951621041840705E-2</v>
      </c>
      <c r="K77" s="7">
        <f t="shared" si="60"/>
        <v>52.122000000000007</v>
      </c>
      <c r="L77" s="7">
        <f t="shared" si="61"/>
        <v>0.52122000000000002</v>
      </c>
      <c r="M77" s="1" t="s">
        <v>110</v>
      </c>
      <c r="O77" s="7">
        <f t="shared" si="74"/>
        <v>2.055933422401564</v>
      </c>
      <c r="P77" s="7">
        <f t="shared" si="62"/>
        <v>6.7746339022230956E-2</v>
      </c>
      <c r="Q77" s="12">
        <f t="shared" si="63"/>
        <v>1.7614048145780048E-2</v>
      </c>
      <c r="R77" s="7">
        <f t="shared" si="64"/>
        <v>0.1355172</v>
      </c>
      <c r="S77" s="13">
        <f t="shared" si="65"/>
        <v>0.129976476386614</v>
      </c>
      <c r="T77" s="2">
        <v>0.01</v>
      </c>
      <c r="U77" s="14">
        <f t="shared" si="66"/>
        <v>1.29976476386614E-3</v>
      </c>
      <c r="V77" s="13"/>
      <c r="W77" s="2"/>
      <c r="X77" s="2"/>
      <c r="Y77" s="2"/>
      <c r="Z77" s="2"/>
      <c r="AA77" s="2"/>
      <c r="AB77" s="2"/>
      <c r="AC77" s="2"/>
      <c r="AD77" s="2"/>
      <c r="AE77" s="13">
        <v>1E-3</v>
      </c>
      <c r="AF77" s="2">
        <v>0.49</v>
      </c>
      <c r="AG77" s="14">
        <f t="shared" si="67"/>
        <v>4.8999999999999998E-4</v>
      </c>
      <c r="AH77" s="17"/>
      <c r="AI77" s="2"/>
      <c r="AJ77" s="14"/>
      <c r="AK77" s="13"/>
      <c r="AL77" s="2"/>
      <c r="AM77" s="2"/>
      <c r="AN77" s="13"/>
      <c r="AO77" s="2"/>
      <c r="AP77" s="14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6.7897647638661398E-3</v>
      </c>
      <c r="AU77" s="7">
        <f t="shared" si="70"/>
        <v>52.122000000000007</v>
      </c>
      <c r="AV77" s="1">
        <f t="shared" si="71"/>
        <v>0.26</v>
      </c>
      <c r="AW77" s="1">
        <f t="shared" si="75"/>
        <v>9.085E-2</v>
      </c>
      <c r="AX77" s="1">
        <f t="shared" si="72"/>
        <v>56.007847523741589</v>
      </c>
    </row>
    <row r="78" spans="1:52" x14ac:dyDescent="0.15">
      <c r="C78" s="6">
        <v>4</v>
      </c>
      <c r="D78" s="8">
        <v>12.7322370494333</v>
      </c>
      <c r="E78" s="9">
        <f t="shared" si="73"/>
        <v>4.9704499708064498</v>
      </c>
      <c r="F78" s="6" t="s">
        <v>110</v>
      </c>
      <c r="G78" s="1">
        <v>5</v>
      </c>
      <c r="H78" s="7">
        <f t="shared" si="57"/>
        <v>12.7322370494333</v>
      </c>
      <c r="I78" s="7">
        <f t="shared" si="58"/>
        <v>285.88223704943329</v>
      </c>
      <c r="J78" s="7">
        <f t="shared" si="59"/>
        <v>8.5246920956617234E-2</v>
      </c>
      <c r="K78" s="7">
        <f t="shared" si="60"/>
        <v>52.122000000000007</v>
      </c>
      <c r="L78" s="7">
        <f t="shared" si="61"/>
        <v>0.52122000000000002</v>
      </c>
      <c r="M78" s="1" t="s">
        <v>112</v>
      </c>
      <c r="N78" s="7">
        <f>(O77-P77)*$C$22/100</f>
        <v>1.8887777292103665</v>
      </c>
      <c r="O78" s="7">
        <f t="shared" si="74"/>
        <v>0.6206293541689667</v>
      </c>
      <c r="P78" s="7">
        <f t="shared" si="62"/>
        <v>5.2906741498198309E-2</v>
      </c>
      <c r="Q78" s="12">
        <f t="shared" si="63"/>
        <v>1.3755752789531561E-2</v>
      </c>
      <c r="R78" s="7">
        <f t="shared" si="64"/>
        <v>0.1355172</v>
      </c>
      <c r="S78" s="13">
        <f t="shared" si="65"/>
        <v>0.10150558592954666</v>
      </c>
      <c r="T78" s="2">
        <v>0.01</v>
      </c>
      <c r="U78" s="14">
        <f t="shared" si="66"/>
        <v>1.0150558592954665E-3</v>
      </c>
      <c r="V78" s="13"/>
      <c r="W78" s="2"/>
      <c r="X78" s="2"/>
      <c r="Y78" s="2"/>
      <c r="Z78" s="2"/>
      <c r="AA78" s="2"/>
      <c r="AB78" s="2"/>
      <c r="AC78" s="2"/>
      <c r="AD78" s="2"/>
      <c r="AE78" s="13">
        <v>5.0000000000000001E-3</v>
      </c>
      <c r="AF78" s="2">
        <v>0.49</v>
      </c>
      <c r="AG78" s="14">
        <f t="shared" si="67"/>
        <v>2.4499999999999999E-3</v>
      </c>
      <c r="AH78" s="17"/>
      <c r="AI78" s="2"/>
      <c r="AJ78" s="14"/>
      <c r="AK78" s="13"/>
      <c r="AL78" s="2"/>
      <c r="AM78" s="2"/>
      <c r="AN78" s="13"/>
      <c r="AO78" s="2"/>
      <c r="AP78" s="14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1.0965055859295466E-2</v>
      </c>
      <c r="AU78" s="7">
        <f t="shared" si="70"/>
        <v>52.122000000000007</v>
      </c>
      <c r="AV78" s="1">
        <f t="shared" si="71"/>
        <v>0.26</v>
      </c>
      <c r="AW78" s="1">
        <f t="shared" si="75"/>
        <v>9.085E-2</v>
      </c>
      <c r="AX78" s="1">
        <f t="shared" si="72"/>
        <v>90.449256787953914</v>
      </c>
    </row>
    <row r="79" spans="1:52" x14ac:dyDescent="0.15">
      <c r="C79" s="6">
        <v>5</v>
      </c>
      <c r="D79" s="8">
        <v>15.6682133022258</v>
      </c>
      <c r="E79" s="9">
        <f t="shared" si="73"/>
        <v>12.7322370494333</v>
      </c>
      <c r="F79" s="6" t="s">
        <v>112</v>
      </c>
      <c r="G79" s="1">
        <v>6</v>
      </c>
      <c r="H79" s="7">
        <f t="shared" si="57"/>
        <v>15.6682133022258</v>
      </c>
      <c r="I79" s="7">
        <f t="shared" si="58"/>
        <v>288.81821330222579</v>
      </c>
      <c r="J79" s="7">
        <f t="shared" si="59"/>
        <v>0.12051515433701672</v>
      </c>
      <c r="K79" s="7">
        <f t="shared" si="60"/>
        <v>52.122000000000007</v>
      </c>
      <c r="L79" s="7">
        <f t="shared" si="61"/>
        <v>0.52122000000000002</v>
      </c>
      <c r="M79" s="1" t="s">
        <v>110</v>
      </c>
      <c r="O79" s="7">
        <f t="shared" si="74"/>
        <v>1.0889426126707684</v>
      </c>
      <c r="P79" s="7">
        <f t="shared" si="62"/>
        <v>0.13123408703017186</v>
      </c>
      <c r="Q79" s="12">
        <f t="shared" si="63"/>
        <v>3.4120862627844688E-2</v>
      </c>
      <c r="R79" s="7">
        <f t="shared" si="64"/>
        <v>0.1355172</v>
      </c>
      <c r="S79" s="13">
        <f t="shared" si="65"/>
        <v>0.25178252375229632</v>
      </c>
      <c r="T79" s="2">
        <v>0.01</v>
      </c>
      <c r="U79" s="14">
        <f t="shared" si="66"/>
        <v>2.5178252375229631E-3</v>
      </c>
      <c r="V79" s="13"/>
      <c r="W79" s="2"/>
      <c r="X79" s="2"/>
      <c r="Y79" s="2"/>
      <c r="Z79" s="2"/>
      <c r="AA79" s="2"/>
      <c r="AB79" s="2"/>
      <c r="AC79" s="2"/>
      <c r="AD79" s="2"/>
      <c r="AE79" s="13">
        <v>5.0000000000000001E-3</v>
      </c>
      <c r="AF79" s="2">
        <v>0.49</v>
      </c>
      <c r="AG79" s="14">
        <f t="shared" si="67"/>
        <v>2.4499999999999999E-3</v>
      </c>
      <c r="AH79" s="17"/>
      <c r="AI79" s="2"/>
      <c r="AJ79" s="14"/>
      <c r="AK79" s="13"/>
      <c r="AL79" s="2"/>
      <c r="AM79" s="2"/>
      <c r="AN79" s="13"/>
      <c r="AO79" s="2"/>
      <c r="AP79" s="14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1.2467825237522961E-2</v>
      </c>
      <c r="AU79" s="7">
        <f t="shared" si="70"/>
        <v>52.122000000000007</v>
      </c>
      <c r="AV79" s="1">
        <f t="shared" si="71"/>
        <v>0.26</v>
      </c>
      <c r="AW79" s="1">
        <f t="shared" si="75"/>
        <v>9.085E-2</v>
      </c>
      <c r="AX79" s="1">
        <f t="shared" si="72"/>
        <v>102.84539732098592</v>
      </c>
    </row>
    <row r="80" spans="1:52" x14ac:dyDescent="0.15">
      <c r="C80" s="6">
        <v>6</v>
      </c>
      <c r="D80" s="8">
        <v>20.095932378666699</v>
      </c>
      <c r="E80" s="9">
        <f t="shared" si="73"/>
        <v>15.6682133022258</v>
      </c>
      <c r="F80" s="6" t="s">
        <v>110</v>
      </c>
      <c r="G80" s="1">
        <v>7</v>
      </c>
      <c r="H80" s="7">
        <f t="shared" si="57"/>
        <v>20.095932378666699</v>
      </c>
      <c r="I80" s="7">
        <f t="shared" si="58"/>
        <v>293.24593237866668</v>
      </c>
      <c r="J80" s="7">
        <f t="shared" si="59"/>
        <v>0.20049727738362011</v>
      </c>
      <c r="K80" s="7">
        <f t="shared" si="60"/>
        <v>52.122000000000007</v>
      </c>
      <c r="L80" s="7">
        <f t="shared" si="61"/>
        <v>0.52122000000000002</v>
      </c>
      <c r="M80" s="1" t="s">
        <v>110</v>
      </c>
      <c r="O80" s="7">
        <f t="shared" si="74"/>
        <v>1.4789285256405966</v>
      </c>
      <c r="P80" s="7">
        <f t="shared" si="62"/>
        <v>0.29652114283591102</v>
      </c>
      <c r="Q80" s="12">
        <f t="shared" si="63"/>
        <v>7.7095497137336863E-2</v>
      </c>
      <c r="R80" s="7">
        <f t="shared" si="64"/>
        <v>0.1355172</v>
      </c>
      <c r="S80" s="13">
        <f t="shared" si="65"/>
        <v>0.56889824418846358</v>
      </c>
      <c r="T80" s="2">
        <v>0.01</v>
      </c>
      <c r="U80" s="14">
        <f t="shared" si="66"/>
        <v>5.6889824418846361E-3</v>
      </c>
      <c r="V80" s="13"/>
      <c r="W80" s="2"/>
      <c r="X80" s="2"/>
      <c r="Y80" s="2"/>
      <c r="Z80" s="2"/>
      <c r="AA80" s="2"/>
      <c r="AB80" s="2"/>
      <c r="AC80" s="2"/>
      <c r="AD80" s="2"/>
      <c r="AE80" s="13">
        <v>5.0000000000000001E-3</v>
      </c>
      <c r="AF80" s="2">
        <v>0.49</v>
      </c>
      <c r="AG80" s="14">
        <f t="shared" si="67"/>
        <v>2.4499999999999999E-3</v>
      </c>
      <c r="AH80" s="17"/>
      <c r="AI80" s="2"/>
      <c r="AJ80" s="14"/>
      <c r="AK80" s="13"/>
      <c r="AL80" s="2"/>
      <c r="AM80" s="2"/>
      <c r="AN80" s="13"/>
      <c r="AO80" s="2"/>
      <c r="AP80" s="14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1.5638982441884636E-2</v>
      </c>
      <c r="AU80" s="7">
        <f t="shared" si="70"/>
        <v>52.122000000000007</v>
      </c>
      <c r="AV80" s="1">
        <f t="shared" si="71"/>
        <v>0.26</v>
      </c>
      <c r="AW80" s="1">
        <f t="shared" si="75"/>
        <v>9.085E-2</v>
      </c>
      <c r="AX80" s="1">
        <f t="shared" si="72"/>
        <v>129.00384247374129</v>
      </c>
    </row>
    <row r="81" spans="1:53" x14ac:dyDescent="0.15">
      <c r="C81" s="6">
        <v>7</v>
      </c>
      <c r="D81" s="8">
        <v>22.3046072148387</v>
      </c>
      <c r="E81" s="9">
        <f t="shared" si="73"/>
        <v>20.095932378666699</v>
      </c>
      <c r="F81" s="6" t="s">
        <v>110</v>
      </c>
      <c r="G81" s="1">
        <v>8</v>
      </c>
      <c r="H81" s="7">
        <f t="shared" si="57"/>
        <v>22.3046072148387</v>
      </c>
      <c r="I81" s="7">
        <f t="shared" si="58"/>
        <v>295.45460721483869</v>
      </c>
      <c r="J81" s="7">
        <f t="shared" si="59"/>
        <v>0.25698399753629436</v>
      </c>
      <c r="K81" s="7">
        <f t="shared" si="60"/>
        <v>52.122000000000007</v>
      </c>
      <c r="L81" s="7">
        <f t="shared" si="61"/>
        <v>0.52122000000000002</v>
      </c>
      <c r="M81" s="1" t="s">
        <v>110</v>
      </c>
      <c r="O81" s="7">
        <f t="shared" si="74"/>
        <v>1.7036273828046857</v>
      </c>
      <c r="P81" s="7">
        <f t="shared" si="62"/>
        <v>0.43780497514544298</v>
      </c>
      <c r="Q81" s="12">
        <f t="shared" si="63"/>
        <v>0.11382929353781518</v>
      </c>
      <c r="R81" s="7">
        <f t="shared" si="64"/>
        <v>0.1355172</v>
      </c>
      <c r="S81" s="13">
        <f t="shared" si="65"/>
        <v>0.83996196451679328</v>
      </c>
      <c r="T81" s="2">
        <v>0.01</v>
      </c>
      <c r="U81" s="14">
        <f t="shared" si="66"/>
        <v>8.3996196451679335E-3</v>
      </c>
      <c r="V81" s="13"/>
      <c r="W81" s="2"/>
      <c r="X81" s="2"/>
      <c r="Y81" s="2"/>
      <c r="Z81" s="2"/>
      <c r="AA81" s="2"/>
      <c r="AB81" s="2"/>
      <c r="AC81" s="2"/>
      <c r="AD81" s="2"/>
      <c r="AE81" s="13">
        <v>5.0000000000000001E-3</v>
      </c>
      <c r="AF81" s="2">
        <v>0.49</v>
      </c>
      <c r="AG81" s="14">
        <f t="shared" si="67"/>
        <v>2.4499999999999999E-3</v>
      </c>
      <c r="AH81" s="17"/>
      <c r="AI81" s="2"/>
      <c r="AJ81" s="14"/>
      <c r="AK81" s="13"/>
      <c r="AL81" s="2"/>
      <c r="AM81" s="2"/>
      <c r="AN81" s="13"/>
      <c r="AO81" s="2"/>
      <c r="AP81" s="14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1.8349619645167934E-2</v>
      </c>
      <c r="AU81" s="7">
        <f t="shared" si="70"/>
        <v>52.122000000000007</v>
      </c>
      <c r="AV81" s="1">
        <f t="shared" si="71"/>
        <v>0.26</v>
      </c>
      <c r="AW81" s="1">
        <f t="shared" si="75"/>
        <v>9.085E-2</v>
      </c>
      <c r="AX81" s="1">
        <f t="shared" si="72"/>
        <v>151.36352067373045</v>
      </c>
    </row>
    <row r="82" spans="1:53" x14ac:dyDescent="0.15">
      <c r="C82" s="6">
        <v>8</v>
      </c>
      <c r="D82" s="8">
        <v>21.942925558387099</v>
      </c>
      <c r="E82" s="9">
        <f t="shared" si="73"/>
        <v>22.3046072148387</v>
      </c>
      <c r="F82" s="6" t="s">
        <v>110</v>
      </c>
      <c r="G82" s="1">
        <v>9</v>
      </c>
      <c r="H82" s="7">
        <f t="shared" si="57"/>
        <v>21.942925558387099</v>
      </c>
      <c r="I82" s="7">
        <f t="shared" si="58"/>
        <v>295.09292555838709</v>
      </c>
      <c r="J82" s="7">
        <f t="shared" si="59"/>
        <v>0.24681080348548576</v>
      </c>
      <c r="K82" s="7">
        <f t="shared" si="60"/>
        <v>52.122000000000007</v>
      </c>
      <c r="L82" s="7">
        <f t="shared" si="61"/>
        <v>0.52122000000000002</v>
      </c>
      <c r="M82" s="1" t="s">
        <v>110</v>
      </c>
      <c r="O82" s="7">
        <f t="shared" si="74"/>
        <v>1.7870424076592428</v>
      </c>
      <c r="P82" s="7">
        <f t="shared" si="62"/>
        <v>0.44106137249701471</v>
      </c>
      <c r="Q82" s="12">
        <f t="shared" si="63"/>
        <v>0.11467595684922383</v>
      </c>
      <c r="R82" s="7">
        <f t="shared" si="64"/>
        <v>0.1355172</v>
      </c>
      <c r="S82" s="13">
        <f t="shared" si="65"/>
        <v>0.84620960918041266</v>
      </c>
      <c r="T82" s="2">
        <v>0.01</v>
      </c>
      <c r="U82" s="14">
        <f t="shared" si="66"/>
        <v>8.4620960918041273E-3</v>
      </c>
      <c r="V82" s="13"/>
      <c r="W82" s="2"/>
      <c r="X82" s="2"/>
      <c r="Y82" s="2"/>
      <c r="Z82" s="2"/>
      <c r="AA82" s="2"/>
      <c r="AB82" s="2"/>
      <c r="AC82" s="2"/>
      <c r="AD82" s="2"/>
      <c r="AE82" s="13">
        <v>1E-3</v>
      </c>
      <c r="AF82" s="2">
        <v>0.49</v>
      </c>
      <c r="AG82" s="14">
        <f t="shared" si="67"/>
        <v>4.8999999999999998E-4</v>
      </c>
      <c r="AH82" s="17"/>
      <c r="AI82" s="2"/>
      <c r="AJ82" s="14"/>
      <c r="AK82" s="13"/>
      <c r="AL82" s="2"/>
      <c r="AM82" s="2"/>
      <c r="AN82" s="13"/>
      <c r="AO82" s="2"/>
      <c r="AP82" s="14"/>
      <c r="AQ82" s="2">
        <v>0.01</v>
      </c>
      <c r="AR82" s="2">
        <v>0.5</v>
      </c>
      <c r="AS82" s="2">
        <f t="shared" si="68"/>
        <v>5.0000000000000001E-3</v>
      </c>
      <c r="AT82" s="1">
        <f t="shared" si="69"/>
        <v>1.3952096091804127E-2</v>
      </c>
      <c r="AU82" s="7">
        <f t="shared" si="70"/>
        <v>52.122000000000007</v>
      </c>
      <c r="AV82" s="1">
        <f t="shared" si="71"/>
        <v>0.26</v>
      </c>
      <c r="AW82" s="1">
        <f t="shared" si="75"/>
        <v>9.085E-2</v>
      </c>
      <c r="AX82" s="1">
        <f t="shared" si="72"/>
        <v>115.08894604198431</v>
      </c>
    </row>
    <row r="83" spans="1:53" x14ac:dyDescent="0.15">
      <c r="C83" s="6">
        <v>9</v>
      </c>
      <c r="D83" s="8">
        <v>16.822341025333301</v>
      </c>
      <c r="E83" s="9">
        <f t="shared" si="73"/>
        <v>21.942925558387099</v>
      </c>
      <c r="F83" s="6" t="s">
        <v>110</v>
      </c>
      <c r="G83" s="1">
        <v>10</v>
      </c>
      <c r="H83" s="7">
        <f t="shared" si="57"/>
        <v>16.822341025333301</v>
      </c>
      <c r="I83" s="7">
        <f t="shared" si="58"/>
        <v>289.97234102533326</v>
      </c>
      <c r="J83" s="7">
        <f t="shared" si="59"/>
        <v>0.13782099741246892</v>
      </c>
      <c r="K83" s="7">
        <f t="shared" si="60"/>
        <v>52.122000000000007</v>
      </c>
      <c r="L83" s="7">
        <f t="shared" si="61"/>
        <v>0.52122000000000002</v>
      </c>
      <c r="M83" s="1" t="s">
        <v>110</v>
      </c>
      <c r="O83" s="7">
        <f t="shared" si="74"/>
        <v>1.8672010351622281</v>
      </c>
      <c r="P83" s="7">
        <f t="shared" si="62"/>
        <v>0.25733950903565272</v>
      </c>
      <c r="Q83" s="12">
        <f t="shared" si="63"/>
        <v>6.6908272349269715E-2</v>
      </c>
      <c r="R83" s="7">
        <f t="shared" si="64"/>
        <v>0.1355172</v>
      </c>
      <c r="S83" s="13">
        <f t="shared" si="65"/>
        <v>0.49372531567409683</v>
      </c>
      <c r="T83" s="2">
        <v>0.01</v>
      </c>
      <c r="U83" s="14">
        <f t="shared" si="66"/>
        <v>4.9372531567409682E-3</v>
      </c>
      <c r="V83" s="13"/>
      <c r="W83" s="2"/>
      <c r="X83" s="2"/>
      <c r="Y83" s="2"/>
      <c r="Z83" s="2"/>
      <c r="AA83" s="2"/>
      <c r="AB83" s="2"/>
      <c r="AC83" s="2"/>
      <c r="AD83" s="2"/>
      <c r="AE83" s="13">
        <v>1E-3</v>
      </c>
      <c r="AF83" s="2">
        <v>0.49</v>
      </c>
      <c r="AG83" s="14">
        <f t="shared" si="67"/>
        <v>4.8999999999999998E-4</v>
      </c>
      <c r="AH83" s="17"/>
      <c r="AI83" s="2"/>
      <c r="AJ83" s="14"/>
      <c r="AK83" s="13"/>
      <c r="AL83" s="2"/>
      <c r="AM83" s="2"/>
      <c r="AN83" s="13"/>
      <c r="AO83" s="2"/>
      <c r="AP83" s="14"/>
      <c r="AQ83" s="2">
        <v>0.01</v>
      </c>
      <c r="AR83" s="2">
        <v>0.5</v>
      </c>
      <c r="AS83" s="2">
        <f t="shared" si="68"/>
        <v>5.0000000000000001E-3</v>
      </c>
      <c r="AT83" s="1">
        <f t="shared" si="69"/>
        <v>1.0427253156740968E-2</v>
      </c>
      <c r="AU83" s="7">
        <f t="shared" si="70"/>
        <v>52.122000000000007</v>
      </c>
      <c r="AV83" s="1">
        <f t="shared" si="71"/>
        <v>0.26</v>
      </c>
      <c r="AW83" s="1">
        <f t="shared" si="75"/>
        <v>9.085E-2</v>
      </c>
      <c r="AX83" s="1">
        <f t="shared" si="72"/>
        <v>86.012995325284734</v>
      </c>
    </row>
    <row r="84" spans="1:53" x14ac:dyDescent="0.15">
      <c r="C84" s="6">
        <v>10</v>
      </c>
      <c r="D84" s="8">
        <v>9.9883572576451591</v>
      </c>
      <c r="E84" s="9">
        <f t="shared" si="73"/>
        <v>16.822341025333301</v>
      </c>
      <c r="F84" s="6" t="s">
        <v>110</v>
      </c>
      <c r="G84" s="1">
        <v>11</v>
      </c>
      <c r="H84" s="7">
        <f t="shared" si="57"/>
        <v>9.9883572576451591</v>
      </c>
      <c r="I84" s="7">
        <f t="shared" si="58"/>
        <v>283.13835725764511</v>
      </c>
      <c r="J84" s="7">
        <f t="shared" si="59"/>
        <v>6.1282261190407292E-2</v>
      </c>
      <c r="K84" s="7">
        <f t="shared" si="60"/>
        <v>52.122000000000007</v>
      </c>
      <c r="L84" s="7">
        <f t="shared" si="61"/>
        <v>0.52122000000000002</v>
      </c>
      <c r="M84" s="1" t="s">
        <v>112</v>
      </c>
      <c r="N84" s="7">
        <f>(O83-P83)*$C$22/100</f>
        <v>1.5293684498202467</v>
      </c>
      <c r="O84" s="7">
        <f t="shared" si="74"/>
        <v>0.60171307630632853</v>
      </c>
      <c r="P84" s="7">
        <f t="shared" si="62"/>
        <v>3.6874337903887895E-2</v>
      </c>
      <c r="Q84" s="12">
        <f t="shared" si="63"/>
        <v>9.5873278550108534E-3</v>
      </c>
      <c r="R84" s="7">
        <f t="shared" si="64"/>
        <v>0.1355172</v>
      </c>
      <c r="S84" s="13">
        <f t="shared" si="65"/>
        <v>7.0746206791542726E-2</v>
      </c>
      <c r="T84" s="2">
        <v>0.01</v>
      </c>
      <c r="U84" s="14">
        <f t="shared" si="66"/>
        <v>7.0746206791542725E-4</v>
      </c>
      <c r="V84" s="13"/>
      <c r="W84" s="2"/>
      <c r="X84" s="2"/>
      <c r="Y84" s="2"/>
      <c r="Z84" s="2"/>
      <c r="AA84" s="2"/>
      <c r="AB84" s="2"/>
      <c r="AC84" s="2"/>
      <c r="AD84" s="2"/>
      <c r="AE84" s="13">
        <v>1E-3</v>
      </c>
      <c r="AF84" s="2">
        <v>0.49</v>
      </c>
      <c r="AG84" s="14">
        <f t="shared" si="67"/>
        <v>4.8999999999999998E-4</v>
      </c>
      <c r="AH84" s="17"/>
      <c r="AI84" s="2"/>
      <c r="AJ84" s="14"/>
      <c r="AK84" s="13"/>
      <c r="AL84" s="2"/>
      <c r="AM84" s="2"/>
      <c r="AN84" s="13"/>
      <c r="AO84" s="2"/>
      <c r="AP84" s="14"/>
      <c r="AQ84" s="2">
        <v>0.01</v>
      </c>
      <c r="AR84" s="2">
        <v>0.5</v>
      </c>
      <c r="AS84" s="2">
        <f t="shared" si="68"/>
        <v>5.0000000000000001E-3</v>
      </c>
      <c r="AT84" s="1">
        <f t="shared" si="69"/>
        <v>6.1974620679154276E-3</v>
      </c>
      <c r="AU84" s="7">
        <f t="shared" si="70"/>
        <v>52.122000000000007</v>
      </c>
      <c r="AV84" s="1">
        <f t="shared" si="71"/>
        <v>0.26</v>
      </c>
      <c r="AW84" s="1">
        <f t="shared" si="75"/>
        <v>9.085E-2</v>
      </c>
      <c r="AX84" s="1">
        <f t="shared" si="72"/>
        <v>51.122023016351839</v>
      </c>
    </row>
    <row r="85" spans="1:53" x14ac:dyDescent="0.15">
      <c r="C85" s="6">
        <v>11</v>
      </c>
      <c r="D85" s="8">
        <v>2.4566672963666698</v>
      </c>
      <c r="E85" s="9">
        <f t="shared" si="73"/>
        <v>9.9883572576451591</v>
      </c>
      <c r="F85" s="6" t="s">
        <v>112</v>
      </c>
      <c r="G85" s="1">
        <v>12</v>
      </c>
      <c r="H85" s="7">
        <f t="shared" si="57"/>
        <v>2.4566672963666698</v>
      </c>
      <c r="I85" s="7">
        <f t="shared" si="58"/>
        <v>275.60666729636665</v>
      </c>
      <c r="J85" s="7">
        <f t="shared" si="59"/>
        <v>2.3944157102522328E-2</v>
      </c>
      <c r="K85" s="7">
        <f t="shared" si="60"/>
        <v>52.122000000000007</v>
      </c>
      <c r="L85" s="7">
        <f t="shared" si="61"/>
        <v>0.52122000000000002</v>
      </c>
      <c r="M85" s="1" t="s">
        <v>110</v>
      </c>
      <c r="O85" s="7">
        <f t="shared" si="74"/>
        <v>1.0860587384024407</v>
      </c>
      <c r="P85" s="7">
        <f t="shared" si="62"/>
        <v>2.6004761054875241E-2</v>
      </c>
      <c r="Q85" s="12">
        <f t="shared" si="63"/>
        <v>6.7612378742675627E-3</v>
      </c>
      <c r="R85" s="7">
        <f t="shared" si="64"/>
        <v>0.1355172</v>
      </c>
      <c r="S85" s="13">
        <f t="shared" si="65"/>
        <v>4.9892101329333562E-2</v>
      </c>
      <c r="T85" s="2">
        <v>0.01</v>
      </c>
      <c r="U85" s="14">
        <f t="shared" si="66"/>
        <v>4.9892101329333566E-4</v>
      </c>
      <c r="V85" s="13"/>
      <c r="W85" s="2"/>
      <c r="X85" s="2"/>
      <c r="Y85" s="2"/>
      <c r="Z85" s="2"/>
      <c r="AA85" s="2"/>
      <c r="AB85" s="2"/>
      <c r="AC85" s="2"/>
      <c r="AD85" s="2"/>
      <c r="AE85" s="13">
        <v>1E-3</v>
      </c>
      <c r="AF85" s="2">
        <v>0.49</v>
      </c>
      <c r="AG85" s="14">
        <f t="shared" si="67"/>
        <v>4.8999999999999998E-4</v>
      </c>
      <c r="AH85" s="17"/>
      <c r="AI85" s="2"/>
      <c r="AJ85" s="14"/>
      <c r="AK85" s="13"/>
      <c r="AL85" s="2"/>
      <c r="AM85" s="2"/>
      <c r="AN85" s="13"/>
      <c r="AO85" s="2"/>
      <c r="AP85" s="14"/>
      <c r="AQ85" s="2">
        <v>0.01</v>
      </c>
      <c r="AR85" s="2">
        <v>0.5</v>
      </c>
      <c r="AS85" s="2">
        <f t="shared" si="68"/>
        <v>5.0000000000000001E-3</v>
      </c>
      <c r="AT85" s="1">
        <f t="shared" si="69"/>
        <v>5.9889210132933355E-3</v>
      </c>
      <c r="AU85" s="7">
        <f t="shared" si="70"/>
        <v>52.122000000000007</v>
      </c>
      <c r="AV85" s="1">
        <f t="shared" si="71"/>
        <v>0.26</v>
      </c>
      <c r="AW85" s="1">
        <f t="shared" si="75"/>
        <v>9.085E-2</v>
      </c>
      <c r="AX85" s="1">
        <f t="shared" si="72"/>
        <v>49.401796175523302</v>
      </c>
      <c r="AY85" s="1">
        <f>SUM(AX74:AX85)</f>
        <v>971.7355244355681</v>
      </c>
    </row>
    <row r="86" spans="1:53" x14ac:dyDescent="0.15">
      <c r="C86" s="6">
        <v>12</v>
      </c>
      <c r="D86" s="8">
        <v>-2.2120087616128998</v>
      </c>
      <c r="E86" s="9">
        <f t="shared" si="73"/>
        <v>2.4566672963666698</v>
      </c>
      <c r="F86" s="6" t="s">
        <v>110</v>
      </c>
    </row>
    <row r="88" spans="1:53" x14ac:dyDescent="0.15">
      <c r="S88" s="30" t="s">
        <v>80</v>
      </c>
      <c r="T88" s="30"/>
      <c r="U88" s="30"/>
      <c r="V88" s="30" t="s">
        <v>81</v>
      </c>
      <c r="W88" s="30"/>
      <c r="X88" s="30"/>
      <c r="Y88" s="30" t="s">
        <v>82</v>
      </c>
      <c r="Z88" s="30"/>
      <c r="AA88" s="30"/>
      <c r="AB88" s="30" t="s">
        <v>83</v>
      </c>
      <c r="AC88" s="30"/>
      <c r="AD88" s="30"/>
      <c r="AE88" s="30" t="s">
        <v>84</v>
      </c>
      <c r="AF88" s="30"/>
      <c r="AG88" s="30"/>
      <c r="AH88" s="30" t="s">
        <v>85</v>
      </c>
      <c r="AI88" s="30"/>
      <c r="AJ88" s="30"/>
      <c r="AK88" s="31" t="s">
        <v>115</v>
      </c>
      <c r="AL88" s="32"/>
      <c r="AM88" s="33"/>
      <c r="AN88" s="32" t="s">
        <v>116</v>
      </c>
      <c r="AO88" s="32"/>
      <c r="AP88" s="33"/>
      <c r="AQ88" s="30" t="s">
        <v>87</v>
      </c>
      <c r="AR88" s="30"/>
      <c r="AS88" s="30"/>
    </row>
    <row r="89" spans="1:53" x14ac:dyDescent="0.15">
      <c r="A89" s="34" t="s">
        <v>117</v>
      </c>
      <c r="B89" s="34"/>
      <c r="C89" s="6" t="s">
        <v>88</v>
      </c>
      <c r="D89" s="6" t="s">
        <v>89</v>
      </c>
      <c r="E89" s="6" t="s">
        <v>90</v>
      </c>
      <c r="F89" s="6" t="s">
        <v>91</v>
      </c>
      <c r="G89" s="1" t="s">
        <v>88</v>
      </c>
      <c r="H89" s="1" t="s">
        <v>90</v>
      </c>
      <c r="I89" s="1" t="s">
        <v>92</v>
      </c>
      <c r="J89" s="1" t="s">
        <v>93</v>
      </c>
      <c r="K89" s="10" t="s">
        <v>94</v>
      </c>
      <c r="L89" s="10" t="s">
        <v>95</v>
      </c>
      <c r="M89" s="1" t="s">
        <v>96</v>
      </c>
      <c r="N89" s="10" t="s">
        <v>97</v>
      </c>
      <c r="O89" s="1" t="s">
        <v>98</v>
      </c>
      <c r="P89" s="1" t="s">
        <v>99</v>
      </c>
      <c r="Q89" s="10" t="s">
        <v>100</v>
      </c>
      <c r="R89" s="10" t="s">
        <v>101</v>
      </c>
      <c r="S89" s="2" t="s">
        <v>102</v>
      </c>
      <c r="T89" s="2" t="s">
        <v>103</v>
      </c>
      <c r="U89" s="2"/>
      <c r="V89" s="2" t="s">
        <v>102</v>
      </c>
      <c r="W89" s="2" t="s">
        <v>103</v>
      </c>
      <c r="X89" s="2"/>
      <c r="Y89" s="2" t="s">
        <v>102</v>
      </c>
      <c r="Z89" s="2" t="s">
        <v>103</v>
      </c>
      <c r="AA89" s="2"/>
      <c r="AB89" s="2" t="s">
        <v>102</v>
      </c>
      <c r="AC89" s="2" t="s">
        <v>103</v>
      </c>
      <c r="AD89" s="2"/>
      <c r="AE89" s="2" t="s">
        <v>102</v>
      </c>
      <c r="AF89" s="2" t="s">
        <v>103</v>
      </c>
      <c r="AG89" s="2"/>
      <c r="AH89" s="2" t="s">
        <v>102</v>
      </c>
      <c r="AI89" s="2" t="s">
        <v>103</v>
      </c>
      <c r="AJ89" s="2"/>
      <c r="AK89" s="2" t="s">
        <v>102</v>
      </c>
      <c r="AL89" s="2" t="s">
        <v>103</v>
      </c>
      <c r="AM89" s="2"/>
      <c r="AN89" s="2" t="s">
        <v>102</v>
      </c>
      <c r="AO89" s="2" t="s">
        <v>103</v>
      </c>
      <c r="AP89" s="2"/>
      <c r="AQ89" s="16" t="s">
        <v>102</v>
      </c>
      <c r="AR89" s="16" t="s">
        <v>103</v>
      </c>
      <c r="AS89" s="16"/>
      <c r="AT89" s="1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pans="1:53" x14ac:dyDescent="0.15">
      <c r="A90" s="1" t="s">
        <v>108</v>
      </c>
      <c r="B90" s="1">
        <f>F9</f>
        <v>341.64</v>
      </c>
      <c r="C90" s="6" t="s">
        <v>109</v>
      </c>
      <c r="D90" s="6">
        <v>-4</v>
      </c>
      <c r="E90" s="6"/>
      <c r="F90" s="6"/>
      <c r="G90" s="1">
        <v>1</v>
      </c>
      <c r="H90" s="7">
        <f t="shared" ref="H90:H101" si="76">E91</f>
        <v>-4</v>
      </c>
      <c r="I90" s="7">
        <f t="shared" ref="I90:I101" si="77">H90+273.15</f>
        <v>269.14999999999998</v>
      </c>
      <c r="J90" s="7">
        <f t="shared" ref="J90:J101" si="78">EXP(($C$16*(I90-$C$14))/($C$17*I90*$C$14))</f>
        <v>1.0259700257866751E-2</v>
      </c>
      <c r="K90" s="7">
        <f t="shared" ref="K90:K101" si="79">$B$90/12</f>
        <v>28.47</v>
      </c>
      <c r="L90" s="7">
        <f t="shared" ref="L90:L101" si="80">K90*$B$75/100</f>
        <v>0.28470000000000001</v>
      </c>
      <c r="M90" s="1" t="s">
        <v>110</v>
      </c>
      <c r="O90" s="7">
        <f>L90</f>
        <v>0.28470000000000001</v>
      </c>
      <c r="P90" s="7">
        <f t="shared" ref="P90:P101" si="81">O90*J90</f>
        <v>2.9209366634146642E-3</v>
      </c>
      <c r="Q90" s="12">
        <f t="shared" ref="Q90:Q101" si="82">P90*$B$76</f>
        <v>7.5944353248781269E-4</v>
      </c>
      <c r="R90" s="7">
        <f t="shared" ref="R90:R101" si="83">L90*$B$76</f>
        <v>7.4022000000000004E-2</v>
      </c>
      <c r="S90" s="13">
        <f t="shared" ref="S90:S101" si="84">Q90/R90</f>
        <v>1.0259700257866751E-2</v>
      </c>
      <c r="T90" s="2">
        <v>0.01</v>
      </c>
      <c r="U90" s="14">
        <f t="shared" ref="U90:U101" si="85">S90*T90</f>
        <v>1.0259700257866751E-4</v>
      </c>
      <c r="V90" s="13"/>
      <c r="W90" s="2"/>
      <c r="X90" s="2"/>
      <c r="Y90" s="2"/>
      <c r="Z90" s="2"/>
      <c r="AA90" s="2"/>
      <c r="AB90" s="2"/>
      <c r="AC90" s="2"/>
      <c r="AD90" s="2"/>
      <c r="AE90" s="13">
        <v>1E-3</v>
      </c>
      <c r="AF90" s="2">
        <v>0.49</v>
      </c>
      <c r="AG90" s="14">
        <f t="shared" ref="AG90:AG101" si="86">AF90*AE90</f>
        <v>4.8999999999999998E-4</v>
      </c>
      <c r="AH90" s="17"/>
      <c r="AI90" s="2"/>
      <c r="AJ90" s="14"/>
      <c r="AK90" s="13"/>
      <c r="AL90" s="2"/>
      <c r="AM90" s="2"/>
      <c r="AN90" s="13"/>
      <c r="AO90" s="2"/>
      <c r="AP90" s="14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5.5925970025786677E-3</v>
      </c>
      <c r="AU90" s="7">
        <f t="shared" ref="AU90:AU101" si="89">$B$90/12</f>
        <v>28.47</v>
      </c>
      <c r="AV90" s="1">
        <f t="shared" ref="AV90:AV101" si="90">$B$76</f>
        <v>0.26</v>
      </c>
      <c r="AW90" s="1">
        <f>$E$9/12</f>
        <v>1.0402488873231917</v>
      </c>
      <c r="AX90" s="1">
        <f t="shared" ref="AX90:AX101" si="91">AW90*10000*AV90*0.67*AU90*AT90</f>
        <v>288.52696227112568</v>
      </c>
      <c r="AZ90" s="1">
        <f>$E$10/12</f>
        <v>0.36048052340140835</v>
      </c>
      <c r="BA90" s="1">
        <f t="shared" ref="BA90:BA101" si="92">AZ90*10000*AV90*0.67*AU90*AT90</f>
        <v>99.984101538000274</v>
      </c>
    </row>
    <row r="91" spans="1:53" x14ac:dyDescent="0.15">
      <c r="A91" s="1" t="s">
        <v>111</v>
      </c>
      <c r="B91" s="1">
        <v>1</v>
      </c>
      <c r="C91" s="6">
        <v>1</v>
      </c>
      <c r="D91" s="8">
        <v>-8.1532823796774192</v>
      </c>
      <c r="E91" s="9">
        <f t="shared" ref="E91:E102" si="93">D90</f>
        <v>-4</v>
      </c>
      <c r="F91" s="6" t="s">
        <v>110</v>
      </c>
      <c r="G91" s="1">
        <v>2</v>
      </c>
      <c r="H91" s="7">
        <f t="shared" si="76"/>
        <v>-8.1532823796774192</v>
      </c>
      <c r="I91" s="7">
        <f t="shared" si="77"/>
        <v>264.99671762032256</v>
      </c>
      <c r="J91" s="7">
        <f t="shared" si="78"/>
        <v>5.8196353880696486E-3</v>
      </c>
      <c r="K91" s="7">
        <f t="shared" si="79"/>
        <v>28.47</v>
      </c>
      <c r="L91" s="7">
        <f t="shared" si="80"/>
        <v>0.28470000000000001</v>
      </c>
      <c r="M91" s="1" t="s">
        <v>110</v>
      </c>
      <c r="O91" s="7">
        <f t="shared" ref="O91:O101" si="94">L91+O90-P90-N91</f>
        <v>0.56647906333658538</v>
      </c>
      <c r="P91" s="7">
        <f t="shared" si="81"/>
        <v>3.2967016035941399E-3</v>
      </c>
      <c r="Q91" s="12">
        <f t="shared" si="82"/>
        <v>8.5714241693447639E-4</v>
      </c>
      <c r="R91" s="7">
        <f t="shared" si="83"/>
        <v>7.4022000000000004E-2</v>
      </c>
      <c r="S91" s="13">
        <f t="shared" si="84"/>
        <v>1.1579563061447628E-2</v>
      </c>
      <c r="T91" s="2">
        <v>0.01</v>
      </c>
      <c r="U91" s="14">
        <f t="shared" si="85"/>
        <v>1.1579563061447627E-4</v>
      </c>
      <c r="V91" s="13"/>
      <c r="W91" s="2"/>
      <c r="X91" s="2"/>
      <c r="Y91" s="2"/>
      <c r="Z91" s="2"/>
      <c r="AA91" s="2"/>
      <c r="AB91" s="2"/>
      <c r="AC91" s="2"/>
      <c r="AD91" s="2"/>
      <c r="AE91" s="13">
        <v>1E-3</v>
      </c>
      <c r="AF91" s="2">
        <v>0.49</v>
      </c>
      <c r="AG91" s="14">
        <f t="shared" si="86"/>
        <v>4.8999999999999998E-4</v>
      </c>
      <c r="AH91" s="17"/>
      <c r="AI91" s="2"/>
      <c r="AJ91" s="14"/>
      <c r="AK91" s="13"/>
      <c r="AL91" s="2"/>
      <c r="AM91" s="2"/>
      <c r="AN91" s="13"/>
      <c r="AO91" s="2"/>
      <c r="AP91" s="14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5.6057956306144767E-3</v>
      </c>
      <c r="AU91" s="7">
        <f t="shared" si="89"/>
        <v>28.47</v>
      </c>
      <c r="AV91" s="1">
        <f t="shared" si="90"/>
        <v>0.26</v>
      </c>
      <c r="AW91" s="1">
        <f t="shared" ref="AW91:AW101" si="95">$E$9/12</f>
        <v>1.0402488873231917</v>
      </c>
      <c r="AX91" s="1">
        <f t="shared" si="91"/>
        <v>289.20789101524269</v>
      </c>
      <c r="AZ91" s="1">
        <f t="shared" ref="AZ91:AZ101" si="96">$E$10/12</f>
        <v>0.36048052340140835</v>
      </c>
      <c r="BA91" s="1">
        <f t="shared" si="92"/>
        <v>100.22006578950743</v>
      </c>
    </row>
    <row r="92" spans="1:53" x14ac:dyDescent="0.15">
      <c r="A92" s="1" t="s">
        <v>73</v>
      </c>
      <c r="B92" s="1">
        <v>0.26</v>
      </c>
      <c r="C92" s="6">
        <v>2</v>
      </c>
      <c r="D92" s="8">
        <v>-3.2698166874137899</v>
      </c>
      <c r="E92" s="9">
        <f t="shared" si="93"/>
        <v>-8.1532823796774192</v>
      </c>
      <c r="F92" s="6" t="s">
        <v>110</v>
      </c>
      <c r="G92" s="1">
        <v>3</v>
      </c>
      <c r="H92" s="7">
        <f t="shared" si="76"/>
        <v>-3.2698166874137899</v>
      </c>
      <c r="I92" s="7">
        <f t="shared" si="77"/>
        <v>269.88018331258621</v>
      </c>
      <c r="J92" s="7">
        <f t="shared" si="78"/>
        <v>1.1314679956853486E-2</v>
      </c>
      <c r="K92" s="7">
        <f t="shared" si="79"/>
        <v>28.47</v>
      </c>
      <c r="L92" s="7">
        <f t="shared" si="80"/>
        <v>0.28470000000000001</v>
      </c>
      <c r="M92" s="1" t="s">
        <v>110</v>
      </c>
      <c r="O92" s="7">
        <f t="shared" si="94"/>
        <v>0.84788236173299125</v>
      </c>
      <c r="P92" s="7">
        <f t="shared" si="81"/>
        <v>9.5935175640698735E-3</v>
      </c>
      <c r="Q92" s="12">
        <f t="shared" si="82"/>
        <v>2.4943145666581671E-3</v>
      </c>
      <c r="R92" s="7">
        <f t="shared" si="83"/>
        <v>7.4022000000000004E-2</v>
      </c>
      <c r="S92" s="13">
        <f t="shared" si="84"/>
        <v>3.3696935595608969E-2</v>
      </c>
      <c r="T92" s="2">
        <v>0.01</v>
      </c>
      <c r="U92" s="14">
        <f t="shared" si="85"/>
        <v>3.369693559560897E-4</v>
      </c>
      <c r="V92" s="13"/>
      <c r="W92" s="2"/>
      <c r="X92" s="2"/>
      <c r="Y92" s="2"/>
      <c r="Z92" s="2"/>
      <c r="AA92" s="2"/>
      <c r="AB92" s="2"/>
      <c r="AC92" s="2"/>
      <c r="AD92" s="2"/>
      <c r="AE92" s="13">
        <v>1E-3</v>
      </c>
      <c r="AF92" s="2">
        <v>0.49</v>
      </c>
      <c r="AG92" s="14">
        <f t="shared" si="86"/>
        <v>4.8999999999999998E-4</v>
      </c>
      <c r="AH92" s="17"/>
      <c r="AI92" s="2"/>
      <c r="AJ92" s="14"/>
      <c r="AK92" s="13"/>
      <c r="AL92" s="2"/>
      <c r="AM92" s="2"/>
      <c r="AN92" s="13"/>
      <c r="AO92" s="2"/>
      <c r="AP92" s="14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5.8269693559560897E-3</v>
      </c>
      <c r="AU92" s="7">
        <f t="shared" si="89"/>
        <v>28.47</v>
      </c>
      <c r="AV92" s="1">
        <f t="shared" si="90"/>
        <v>0.26</v>
      </c>
      <c r="AW92" s="1">
        <f t="shared" si="95"/>
        <v>1.0402488873231917</v>
      </c>
      <c r="AX92" s="1">
        <f t="shared" si="91"/>
        <v>300.61843661285684</v>
      </c>
      <c r="AZ92" s="1">
        <f t="shared" si="96"/>
        <v>0.36048052340140835</v>
      </c>
      <c r="BA92" s="1">
        <f t="shared" si="92"/>
        <v>104.17419590149248</v>
      </c>
    </row>
    <row r="93" spans="1:53" x14ac:dyDescent="0.15">
      <c r="C93" s="6">
        <v>3</v>
      </c>
      <c r="D93" s="8">
        <v>4.9704499708064498</v>
      </c>
      <c r="E93" s="9">
        <f t="shared" si="93"/>
        <v>-3.2698166874137899</v>
      </c>
      <c r="F93" s="6" t="s">
        <v>110</v>
      </c>
      <c r="G93" s="1">
        <v>4</v>
      </c>
      <c r="H93" s="7">
        <f t="shared" si="76"/>
        <v>4.9704499708064498</v>
      </c>
      <c r="I93" s="7">
        <f t="shared" si="77"/>
        <v>278.12044997080642</v>
      </c>
      <c r="J93" s="7">
        <f t="shared" si="78"/>
        <v>3.2951621041840705E-2</v>
      </c>
      <c r="K93" s="7">
        <f t="shared" si="79"/>
        <v>28.47</v>
      </c>
      <c r="L93" s="7">
        <f t="shared" si="80"/>
        <v>0.28470000000000001</v>
      </c>
      <c r="M93" s="1" t="s">
        <v>110</v>
      </c>
      <c r="O93" s="7">
        <f t="shared" si="94"/>
        <v>1.1229888441689215</v>
      </c>
      <c r="P93" s="7">
        <f t="shared" si="81"/>
        <v>3.7004302827269006E-2</v>
      </c>
      <c r="Q93" s="12">
        <f t="shared" si="82"/>
        <v>9.6211187350899417E-3</v>
      </c>
      <c r="R93" s="7">
        <f t="shared" si="83"/>
        <v>7.4022000000000004E-2</v>
      </c>
      <c r="S93" s="13">
        <f t="shared" si="84"/>
        <v>0.129976476386614</v>
      </c>
      <c r="T93" s="2">
        <v>0.01</v>
      </c>
      <c r="U93" s="14">
        <f t="shared" si="85"/>
        <v>1.29976476386614E-3</v>
      </c>
      <c r="V93" s="13"/>
      <c r="W93" s="2"/>
      <c r="X93" s="2"/>
      <c r="Y93" s="2"/>
      <c r="Z93" s="2"/>
      <c r="AA93" s="2"/>
      <c r="AB93" s="2"/>
      <c r="AC93" s="2"/>
      <c r="AD93" s="2"/>
      <c r="AE93" s="13">
        <v>1E-3</v>
      </c>
      <c r="AF93" s="2">
        <v>0.49</v>
      </c>
      <c r="AG93" s="14">
        <f t="shared" si="86"/>
        <v>4.8999999999999998E-4</v>
      </c>
      <c r="AH93" s="17"/>
      <c r="AI93" s="2"/>
      <c r="AJ93" s="14"/>
      <c r="AK93" s="13"/>
      <c r="AL93" s="2"/>
      <c r="AM93" s="2"/>
      <c r="AN93" s="13"/>
      <c r="AO93" s="2"/>
      <c r="AP93" s="14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6.7897647638661398E-3</v>
      </c>
      <c r="AU93" s="7">
        <f t="shared" si="89"/>
        <v>28.47</v>
      </c>
      <c r="AV93" s="1">
        <f t="shared" si="90"/>
        <v>0.26</v>
      </c>
      <c r="AW93" s="1">
        <f t="shared" si="95"/>
        <v>1.0402488873231917</v>
      </c>
      <c r="AX93" s="1">
        <f t="shared" si="91"/>
        <v>350.28989232561241</v>
      </c>
      <c r="AZ93" s="1">
        <f t="shared" si="96"/>
        <v>0.36048052340140835</v>
      </c>
      <c r="BA93" s="1">
        <f t="shared" si="92"/>
        <v>121.38699235015716</v>
      </c>
    </row>
    <row r="94" spans="1:53" x14ac:dyDescent="0.15">
      <c r="C94" s="6">
        <v>4</v>
      </c>
      <c r="D94" s="8">
        <v>12.7322370494333</v>
      </c>
      <c r="E94" s="9">
        <f t="shared" si="93"/>
        <v>4.9704499708064498</v>
      </c>
      <c r="F94" s="6" t="s">
        <v>110</v>
      </c>
      <c r="G94" s="1">
        <v>5</v>
      </c>
      <c r="H94" s="7">
        <f t="shared" si="76"/>
        <v>12.7322370494333</v>
      </c>
      <c r="I94" s="7">
        <f t="shared" si="77"/>
        <v>285.88223704943329</v>
      </c>
      <c r="J94" s="7">
        <f t="shared" si="78"/>
        <v>8.5246920956617234E-2</v>
      </c>
      <c r="K94" s="7">
        <f t="shared" si="79"/>
        <v>28.47</v>
      </c>
      <c r="L94" s="7">
        <f t="shared" si="80"/>
        <v>0.28470000000000001</v>
      </c>
      <c r="M94" s="1" t="s">
        <v>112</v>
      </c>
      <c r="N94" s="7">
        <f>(O93-P93)*$C$22/100</f>
        <v>1.0316853142745699</v>
      </c>
      <c r="O94" s="7">
        <f t="shared" si="94"/>
        <v>0.33899922706708252</v>
      </c>
      <c r="P94" s="7">
        <f t="shared" si="81"/>
        <v>2.8898640314141921E-2</v>
      </c>
      <c r="Q94" s="12">
        <f t="shared" si="82"/>
        <v>7.5136464816768994E-3</v>
      </c>
      <c r="R94" s="7">
        <f t="shared" si="83"/>
        <v>7.4022000000000004E-2</v>
      </c>
      <c r="S94" s="13">
        <f t="shared" si="84"/>
        <v>0.1015055859295466</v>
      </c>
      <c r="T94" s="2">
        <v>0.01</v>
      </c>
      <c r="U94" s="14">
        <f t="shared" si="85"/>
        <v>1.0150558592954661E-3</v>
      </c>
      <c r="V94" s="13"/>
      <c r="W94" s="2"/>
      <c r="X94" s="2"/>
      <c r="Y94" s="2"/>
      <c r="Z94" s="2"/>
      <c r="AA94" s="2"/>
      <c r="AB94" s="2"/>
      <c r="AC94" s="2"/>
      <c r="AD94" s="2"/>
      <c r="AE94" s="13">
        <v>5.0000000000000001E-3</v>
      </c>
      <c r="AF94" s="2">
        <v>0.49</v>
      </c>
      <c r="AG94" s="14">
        <f t="shared" si="86"/>
        <v>2.4499999999999999E-3</v>
      </c>
      <c r="AH94" s="17"/>
      <c r="AI94" s="2"/>
      <c r="AJ94" s="14"/>
      <c r="AK94" s="13"/>
      <c r="AL94" s="2"/>
      <c r="AM94" s="2"/>
      <c r="AN94" s="13"/>
      <c r="AO94" s="2"/>
      <c r="AP94" s="14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1.0965055859295466E-2</v>
      </c>
      <c r="AU94" s="7">
        <f t="shared" si="89"/>
        <v>28.47</v>
      </c>
      <c r="AV94" s="1">
        <f t="shared" si="90"/>
        <v>0.26</v>
      </c>
      <c r="AW94" s="1">
        <f t="shared" si="95"/>
        <v>1.0402488873231917</v>
      </c>
      <c r="AX94" s="1">
        <f t="shared" si="91"/>
        <v>565.69680539416379</v>
      </c>
      <c r="AZ94" s="1">
        <f t="shared" si="96"/>
        <v>0.36048052340140835</v>
      </c>
      <c r="BA94" s="1">
        <f t="shared" si="92"/>
        <v>196.03258698957566</v>
      </c>
    </row>
    <row r="95" spans="1:53" x14ac:dyDescent="0.15">
      <c r="C95" s="6">
        <v>5</v>
      </c>
      <c r="D95" s="8">
        <v>15.6682133022258</v>
      </c>
      <c r="E95" s="9">
        <f t="shared" si="93"/>
        <v>12.7322370494333</v>
      </c>
      <c r="F95" s="6" t="s">
        <v>112</v>
      </c>
      <c r="G95" s="1">
        <v>6</v>
      </c>
      <c r="H95" s="7">
        <f t="shared" si="76"/>
        <v>15.6682133022258</v>
      </c>
      <c r="I95" s="7">
        <f t="shared" si="77"/>
        <v>288.81821330222579</v>
      </c>
      <c r="J95" s="7">
        <f t="shared" si="78"/>
        <v>0.12051515433701672</v>
      </c>
      <c r="K95" s="7">
        <f t="shared" si="79"/>
        <v>28.47</v>
      </c>
      <c r="L95" s="7">
        <f t="shared" si="80"/>
        <v>0.28470000000000001</v>
      </c>
      <c r="M95" s="1" t="s">
        <v>110</v>
      </c>
      <c r="O95" s="7">
        <f t="shared" si="94"/>
        <v>0.59480058675294056</v>
      </c>
      <c r="P95" s="7">
        <f t="shared" si="81"/>
        <v>7.1682484512278738E-2</v>
      </c>
      <c r="Q95" s="12">
        <f t="shared" si="82"/>
        <v>1.8637445973192474E-2</v>
      </c>
      <c r="R95" s="7">
        <f t="shared" si="83"/>
        <v>7.4022000000000004E-2</v>
      </c>
      <c r="S95" s="13">
        <f t="shared" si="84"/>
        <v>0.25178252375229626</v>
      </c>
      <c r="T95" s="2">
        <v>0.01</v>
      </c>
      <c r="U95" s="14">
        <f t="shared" si="85"/>
        <v>2.5178252375229627E-3</v>
      </c>
      <c r="V95" s="13"/>
      <c r="W95" s="2"/>
      <c r="X95" s="2"/>
      <c r="Y95" s="2"/>
      <c r="Z95" s="2"/>
      <c r="AA95" s="2"/>
      <c r="AB95" s="2"/>
      <c r="AC95" s="2"/>
      <c r="AD95" s="2"/>
      <c r="AE95" s="13">
        <v>5.0000000000000001E-3</v>
      </c>
      <c r="AF95" s="2">
        <v>0.49</v>
      </c>
      <c r="AG95" s="14">
        <f t="shared" si="86"/>
        <v>2.4499999999999999E-3</v>
      </c>
      <c r="AH95" s="17"/>
      <c r="AI95" s="2"/>
      <c r="AJ95" s="14"/>
      <c r="AK95" s="13"/>
      <c r="AL95" s="2"/>
      <c r="AM95" s="2"/>
      <c r="AN95" s="13"/>
      <c r="AO95" s="2"/>
      <c r="AP95" s="14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1.2467825237522961E-2</v>
      </c>
      <c r="AU95" s="7">
        <f t="shared" si="89"/>
        <v>28.47</v>
      </c>
      <c r="AV95" s="1">
        <f t="shared" si="90"/>
        <v>0.26</v>
      </c>
      <c r="AW95" s="1">
        <f t="shared" si="95"/>
        <v>1.0402488873231917</v>
      </c>
      <c r="AX95" s="1">
        <f t="shared" si="91"/>
        <v>643.22598968799468</v>
      </c>
      <c r="AZ95" s="1">
        <f t="shared" si="96"/>
        <v>0.36048052340140835</v>
      </c>
      <c r="BA95" s="1">
        <f t="shared" si="92"/>
        <v>222.89900451109847</v>
      </c>
    </row>
    <row r="96" spans="1:53" x14ac:dyDescent="0.15">
      <c r="C96" s="6">
        <v>6</v>
      </c>
      <c r="D96" s="8">
        <v>20.095932378666699</v>
      </c>
      <c r="E96" s="9">
        <f t="shared" si="93"/>
        <v>15.6682133022258</v>
      </c>
      <c r="F96" s="6" t="s">
        <v>110</v>
      </c>
      <c r="G96" s="1">
        <v>7</v>
      </c>
      <c r="H96" s="7">
        <f t="shared" si="76"/>
        <v>20.095932378666699</v>
      </c>
      <c r="I96" s="7">
        <f t="shared" si="77"/>
        <v>293.24593237866668</v>
      </c>
      <c r="J96" s="7">
        <f t="shared" si="78"/>
        <v>0.20049727738362011</v>
      </c>
      <c r="K96" s="7">
        <f t="shared" si="79"/>
        <v>28.47</v>
      </c>
      <c r="L96" s="7">
        <f t="shared" si="80"/>
        <v>0.28470000000000001</v>
      </c>
      <c r="M96" s="1" t="s">
        <v>110</v>
      </c>
      <c r="O96" s="7">
        <f t="shared" si="94"/>
        <v>0.80781810224066186</v>
      </c>
      <c r="P96" s="7">
        <f t="shared" si="81"/>
        <v>0.16196533012045558</v>
      </c>
      <c r="Q96" s="12">
        <f t="shared" si="82"/>
        <v>4.2110985831318455E-2</v>
      </c>
      <c r="R96" s="7">
        <f t="shared" si="83"/>
        <v>7.4022000000000004E-2</v>
      </c>
      <c r="S96" s="13">
        <f t="shared" si="84"/>
        <v>0.56889824418846358</v>
      </c>
      <c r="T96" s="2">
        <v>0.01</v>
      </c>
      <c r="U96" s="14">
        <f t="shared" si="85"/>
        <v>5.6889824418846361E-3</v>
      </c>
      <c r="V96" s="13"/>
      <c r="W96" s="2"/>
      <c r="X96" s="2"/>
      <c r="Y96" s="2"/>
      <c r="Z96" s="2"/>
      <c r="AA96" s="2"/>
      <c r="AB96" s="2"/>
      <c r="AC96" s="2"/>
      <c r="AD96" s="2"/>
      <c r="AE96" s="13">
        <v>5.0000000000000001E-3</v>
      </c>
      <c r="AF96" s="2">
        <v>0.49</v>
      </c>
      <c r="AG96" s="14">
        <f t="shared" si="86"/>
        <v>2.4499999999999999E-3</v>
      </c>
      <c r="AH96" s="17"/>
      <c r="AI96" s="2"/>
      <c r="AJ96" s="14"/>
      <c r="AK96" s="13"/>
      <c r="AL96" s="2"/>
      <c r="AM96" s="2"/>
      <c r="AN96" s="13"/>
      <c r="AO96" s="2"/>
      <c r="AP96" s="14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1.5638982441884636E-2</v>
      </c>
      <c r="AU96" s="7">
        <f t="shared" si="89"/>
        <v>28.47</v>
      </c>
      <c r="AV96" s="1">
        <f t="shared" si="90"/>
        <v>0.26</v>
      </c>
      <c r="AW96" s="1">
        <f t="shared" si="95"/>
        <v>1.0402488873231917</v>
      </c>
      <c r="AX96" s="1">
        <f t="shared" si="91"/>
        <v>806.82875860497404</v>
      </c>
      <c r="AZ96" s="1">
        <f t="shared" si="96"/>
        <v>0.36048052340140835</v>
      </c>
      <c r="BA96" s="1">
        <f t="shared" si="92"/>
        <v>279.5927558698437</v>
      </c>
    </row>
    <row r="97" spans="3:54" x14ac:dyDescent="0.15">
      <c r="C97" s="6">
        <v>7</v>
      </c>
      <c r="D97" s="8">
        <v>22.3046072148387</v>
      </c>
      <c r="E97" s="9">
        <f t="shared" si="93"/>
        <v>20.095932378666699</v>
      </c>
      <c r="F97" s="6" t="s">
        <v>110</v>
      </c>
      <c r="G97" s="1">
        <v>8</v>
      </c>
      <c r="H97" s="7">
        <f t="shared" si="76"/>
        <v>22.3046072148387</v>
      </c>
      <c r="I97" s="7">
        <f t="shared" si="77"/>
        <v>295.45460721483869</v>
      </c>
      <c r="J97" s="7">
        <f t="shared" si="78"/>
        <v>0.25698399753629436</v>
      </c>
      <c r="K97" s="7">
        <f t="shared" si="79"/>
        <v>28.47</v>
      </c>
      <c r="L97" s="7">
        <f t="shared" si="80"/>
        <v>0.28470000000000001</v>
      </c>
      <c r="M97" s="1" t="s">
        <v>110</v>
      </c>
      <c r="O97" s="7">
        <f t="shared" si="94"/>
        <v>0.93055277212020626</v>
      </c>
      <c r="P97" s="7">
        <f t="shared" si="81"/>
        <v>0.23913717129793097</v>
      </c>
      <c r="Q97" s="12">
        <f t="shared" si="82"/>
        <v>6.2175664537462053E-2</v>
      </c>
      <c r="R97" s="7">
        <f t="shared" si="83"/>
        <v>7.4022000000000004E-2</v>
      </c>
      <c r="S97" s="13">
        <f t="shared" si="84"/>
        <v>0.83996196451679295</v>
      </c>
      <c r="T97" s="2">
        <v>0.01</v>
      </c>
      <c r="U97" s="14">
        <f t="shared" si="85"/>
        <v>8.39961964516793E-3</v>
      </c>
      <c r="V97" s="13"/>
      <c r="W97" s="2"/>
      <c r="X97" s="2"/>
      <c r="Y97" s="2"/>
      <c r="Z97" s="2"/>
      <c r="AA97" s="2"/>
      <c r="AB97" s="2"/>
      <c r="AC97" s="2"/>
      <c r="AD97" s="2"/>
      <c r="AE97" s="13">
        <v>5.0000000000000001E-3</v>
      </c>
      <c r="AF97" s="2">
        <v>0.49</v>
      </c>
      <c r="AG97" s="14">
        <f t="shared" si="86"/>
        <v>2.4499999999999999E-3</v>
      </c>
      <c r="AH97" s="17"/>
      <c r="AI97" s="2"/>
      <c r="AJ97" s="14"/>
      <c r="AK97" s="13"/>
      <c r="AL97" s="2"/>
      <c r="AM97" s="2"/>
      <c r="AN97" s="13"/>
      <c r="AO97" s="2"/>
      <c r="AP97" s="14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1.8349619645167931E-2</v>
      </c>
      <c r="AU97" s="7">
        <f t="shared" si="89"/>
        <v>28.47</v>
      </c>
      <c r="AV97" s="1">
        <f t="shared" si="90"/>
        <v>0.26</v>
      </c>
      <c r="AW97" s="1">
        <f t="shared" si="95"/>
        <v>1.0402488873231917</v>
      </c>
      <c r="AX97" s="1">
        <f t="shared" si="91"/>
        <v>946.67289858534764</v>
      </c>
      <c r="AZ97" s="1">
        <f t="shared" si="96"/>
        <v>0.36048052340140835</v>
      </c>
      <c r="BA97" s="1">
        <f t="shared" si="92"/>
        <v>328.05335927838433</v>
      </c>
    </row>
    <row r="98" spans="3:54" x14ac:dyDescent="0.15">
      <c r="C98" s="6">
        <v>8</v>
      </c>
      <c r="D98" s="8">
        <v>21.942925558387099</v>
      </c>
      <c r="E98" s="9">
        <f t="shared" si="93"/>
        <v>22.3046072148387</v>
      </c>
      <c r="F98" s="6" t="s">
        <v>110</v>
      </c>
      <c r="G98" s="1">
        <v>9</v>
      </c>
      <c r="H98" s="7">
        <f t="shared" si="76"/>
        <v>21.942925558387099</v>
      </c>
      <c r="I98" s="7">
        <f t="shared" si="77"/>
        <v>295.09292555838709</v>
      </c>
      <c r="J98" s="7">
        <f t="shared" si="78"/>
        <v>0.24681080348548576</v>
      </c>
      <c r="K98" s="7">
        <f t="shared" si="79"/>
        <v>28.47</v>
      </c>
      <c r="L98" s="7">
        <f t="shared" si="80"/>
        <v>0.28470000000000001</v>
      </c>
      <c r="M98" s="1" t="s">
        <v>110</v>
      </c>
      <c r="O98" s="7">
        <f t="shared" si="94"/>
        <v>0.97611560082227522</v>
      </c>
      <c r="P98" s="7">
        <f t="shared" si="81"/>
        <v>0.24091587573366344</v>
      </c>
      <c r="Q98" s="12">
        <f t="shared" si="82"/>
        <v>6.2638127690752499E-2</v>
      </c>
      <c r="R98" s="7">
        <f t="shared" si="83"/>
        <v>7.4022000000000004E-2</v>
      </c>
      <c r="S98" s="13">
        <f t="shared" si="84"/>
        <v>0.84620960918041255</v>
      </c>
      <c r="T98" s="2">
        <v>0.01</v>
      </c>
      <c r="U98" s="14">
        <f t="shared" si="85"/>
        <v>8.4620960918041256E-3</v>
      </c>
      <c r="V98" s="13"/>
      <c r="W98" s="2"/>
      <c r="X98" s="2"/>
      <c r="Y98" s="2"/>
      <c r="Z98" s="2"/>
      <c r="AA98" s="2"/>
      <c r="AB98" s="2"/>
      <c r="AC98" s="2"/>
      <c r="AD98" s="2"/>
      <c r="AE98" s="13">
        <v>1E-3</v>
      </c>
      <c r="AF98" s="2">
        <v>0.49</v>
      </c>
      <c r="AG98" s="14">
        <f t="shared" si="86"/>
        <v>4.8999999999999998E-4</v>
      </c>
      <c r="AH98" s="17"/>
      <c r="AI98" s="2"/>
      <c r="AJ98" s="14"/>
      <c r="AK98" s="13"/>
      <c r="AL98" s="2"/>
      <c r="AM98" s="2"/>
      <c r="AN98" s="13"/>
      <c r="AO98" s="2"/>
      <c r="AP98" s="14"/>
      <c r="AQ98" s="2">
        <v>0.01</v>
      </c>
      <c r="AR98" s="2">
        <v>0.5</v>
      </c>
      <c r="AS98" s="2">
        <f t="shared" si="87"/>
        <v>5.0000000000000001E-3</v>
      </c>
      <c r="AT98" s="1">
        <f t="shared" si="88"/>
        <v>1.3952096091804127E-2</v>
      </c>
      <c r="AU98" s="7">
        <f t="shared" si="89"/>
        <v>28.47</v>
      </c>
      <c r="AV98" s="1">
        <f t="shared" si="90"/>
        <v>0.26</v>
      </c>
      <c r="AW98" s="1">
        <f t="shared" si="95"/>
        <v>1.0402488873231917</v>
      </c>
      <c r="AX98" s="1">
        <f t="shared" si="91"/>
        <v>719.80081898033461</v>
      </c>
      <c r="AZ98" s="1">
        <f t="shared" si="96"/>
        <v>0.36048052340140835</v>
      </c>
      <c r="BA98" s="1">
        <f t="shared" si="92"/>
        <v>249.43470657150363</v>
      </c>
    </row>
    <row r="99" spans="3:54" x14ac:dyDescent="0.15">
      <c r="C99" s="6">
        <v>9</v>
      </c>
      <c r="D99" s="8">
        <v>16.822341025333301</v>
      </c>
      <c r="E99" s="9">
        <f t="shared" si="93"/>
        <v>21.942925558387099</v>
      </c>
      <c r="F99" s="6" t="s">
        <v>110</v>
      </c>
      <c r="G99" s="1">
        <v>10</v>
      </c>
      <c r="H99" s="7">
        <f t="shared" si="76"/>
        <v>16.822341025333301</v>
      </c>
      <c r="I99" s="7">
        <f t="shared" si="77"/>
        <v>289.97234102533326</v>
      </c>
      <c r="J99" s="7">
        <f t="shared" si="78"/>
        <v>0.13782099741246892</v>
      </c>
      <c r="K99" s="7">
        <f t="shared" si="79"/>
        <v>28.47</v>
      </c>
      <c r="L99" s="7">
        <f t="shared" si="80"/>
        <v>0.28470000000000001</v>
      </c>
      <c r="M99" s="1" t="s">
        <v>110</v>
      </c>
      <c r="O99" s="7">
        <f t="shared" si="94"/>
        <v>1.0198997250886119</v>
      </c>
      <c r="P99" s="7">
        <f t="shared" si="81"/>
        <v>0.14056359737241536</v>
      </c>
      <c r="Q99" s="12">
        <f t="shared" si="82"/>
        <v>3.6546535316827992E-2</v>
      </c>
      <c r="R99" s="7">
        <f t="shared" si="83"/>
        <v>7.4022000000000004E-2</v>
      </c>
      <c r="S99" s="13">
        <f t="shared" si="84"/>
        <v>0.49372531567409678</v>
      </c>
      <c r="T99" s="2">
        <v>0.01</v>
      </c>
      <c r="U99" s="14">
        <f t="shared" si="85"/>
        <v>4.9372531567409682E-3</v>
      </c>
      <c r="V99" s="13"/>
      <c r="W99" s="2"/>
      <c r="X99" s="2"/>
      <c r="Y99" s="2"/>
      <c r="Z99" s="2"/>
      <c r="AA99" s="2"/>
      <c r="AB99" s="2"/>
      <c r="AC99" s="2"/>
      <c r="AD99" s="2"/>
      <c r="AE99" s="13">
        <v>1E-3</v>
      </c>
      <c r="AF99" s="2">
        <v>0.49</v>
      </c>
      <c r="AG99" s="14">
        <f t="shared" si="86"/>
        <v>4.8999999999999998E-4</v>
      </c>
      <c r="AH99" s="17"/>
      <c r="AI99" s="2"/>
      <c r="AJ99" s="14"/>
      <c r="AK99" s="13"/>
      <c r="AL99" s="2"/>
      <c r="AM99" s="2"/>
      <c r="AN99" s="13"/>
      <c r="AO99" s="2"/>
      <c r="AP99" s="14"/>
      <c r="AQ99" s="2">
        <v>0.01</v>
      </c>
      <c r="AR99" s="2">
        <v>0.5</v>
      </c>
      <c r="AS99" s="2">
        <f t="shared" si="87"/>
        <v>5.0000000000000001E-3</v>
      </c>
      <c r="AT99" s="1">
        <f t="shared" si="88"/>
        <v>1.0427253156740968E-2</v>
      </c>
      <c r="AU99" s="7">
        <f t="shared" si="89"/>
        <v>28.47</v>
      </c>
      <c r="AV99" s="1">
        <f t="shared" si="90"/>
        <v>0.26</v>
      </c>
      <c r="AW99" s="1">
        <f t="shared" si="95"/>
        <v>1.0402488873231917</v>
      </c>
      <c r="AX99" s="1">
        <f t="shared" si="91"/>
        <v>537.95109441271745</v>
      </c>
      <c r="AZ99" s="1">
        <f t="shared" si="96"/>
        <v>0.36048052340140835</v>
      </c>
      <c r="BA99" s="1">
        <f t="shared" si="92"/>
        <v>186.41778370680265</v>
      </c>
    </row>
    <row r="100" spans="3:54" x14ac:dyDescent="0.15">
      <c r="C100" s="6">
        <v>10</v>
      </c>
      <c r="D100" s="8">
        <v>9.9883572576451591</v>
      </c>
      <c r="E100" s="9">
        <f t="shared" si="93"/>
        <v>16.822341025333301</v>
      </c>
      <c r="F100" s="6" t="s">
        <v>110</v>
      </c>
      <c r="G100" s="1">
        <v>11</v>
      </c>
      <c r="H100" s="7">
        <f t="shared" si="76"/>
        <v>9.9883572576451591</v>
      </c>
      <c r="I100" s="7">
        <f t="shared" si="77"/>
        <v>283.13835725764511</v>
      </c>
      <c r="J100" s="7">
        <f t="shared" si="78"/>
        <v>6.1282261190407292E-2</v>
      </c>
      <c r="K100" s="7">
        <f t="shared" si="79"/>
        <v>28.47</v>
      </c>
      <c r="L100" s="7">
        <f t="shared" si="80"/>
        <v>0.28470000000000001</v>
      </c>
      <c r="M100" s="1" t="s">
        <v>112</v>
      </c>
      <c r="N100" s="7">
        <f>(O99-P99)*$C$22/100</f>
        <v>0.83536932133038677</v>
      </c>
      <c r="O100" s="7">
        <f t="shared" si="94"/>
        <v>0.32866680638580981</v>
      </c>
      <c r="P100" s="7">
        <f t="shared" si="81"/>
        <v>2.0141445073552221E-2</v>
      </c>
      <c r="Q100" s="12">
        <f t="shared" si="82"/>
        <v>5.2367757191235775E-3</v>
      </c>
      <c r="R100" s="7">
        <f t="shared" si="83"/>
        <v>7.4022000000000004E-2</v>
      </c>
      <c r="S100" s="13">
        <f t="shared" si="84"/>
        <v>7.074620679154274E-2</v>
      </c>
      <c r="T100" s="2">
        <v>0.01</v>
      </c>
      <c r="U100" s="14">
        <f t="shared" si="85"/>
        <v>7.0746206791542736E-4</v>
      </c>
      <c r="V100" s="13"/>
      <c r="W100" s="2"/>
      <c r="X100" s="2"/>
      <c r="Y100" s="2"/>
      <c r="Z100" s="2"/>
      <c r="AA100" s="2"/>
      <c r="AB100" s="2"/>
      <c r="AC100" s="2"/>
      <c r="AD100" s="2"/>
      <c r="AE100" s="13">
        <v>1E-3</v>
      </c>
      <c r="AF100" s="2">
        <v>0.49</v>
      </c>
      <c r="AG100" s="14">
        <f t="shared" si="86"/>
        <v>4.8999999999999998E-4</v>
      </c>
      <c r="AH100" s="17"/>
      <c r="AI100" s="2"/>
      <c r="AJ100" s="14"/>
      <c r="AK100" s="13"/>
      <c r="AL100" s="2"/>
      <c r="AM100" s="2"/>
      <c r="AN100" s="13"/>
      <c r="AO100" s="2"/>
      <c r="AP100" s="14"/>
      <c r="AQ100" s="2">
        <v>0.01</v>
      </c>
      <c r="AR100" s="2">
        <v>0.5</v>
      </c>
      <c r="AS100" s="2">
        <f t="shared" si="87"/>
        <v>5.0000000000000001E-3</v>
      </c>
      <c r="AT100" s="1">
        <f t="shared" si="88"/>
        <v>6.1974620679154276E-3</v>
      </c>
      <c r="AU100" s="7">
        <f t="shared" si="89"/>
        <v>28.47</v>
      </c>
      <c r="AV100" s="1">
        <f t="shared" si="90"/>
        <v>0.26</v>
      </c>
      <c r="AW100" s="1">
        <f t="shared" si="95"/>
        <v>1.0402488873231917</v>
      </c>
      <c r="AX100" s="1">
        <f t="shared" si="91"/>
        <v>319.7324791007976</v>
      </c>
      <c r="AZ100" s="1">
        <f t="shared" si="96"/>
        <v>0.36048052340140835</v>
      </c>
      <c r="BA100" s="1">
        <f t="shared" si="92"/>
        <v>110.79784157353917</v>
      </c>
    </row>
    <row r="101" spans="3:54" x14ac:dyDescent="0.15">
      <c r="C101" s="6">
        <v>11</v>
      </c>
      <c r="D101" s="8">
        <v>2.4566672963666698</v>
      </c>
      <c r="E101" s="9">
        <f t="shared" si="93"/>
        <v>9.9883572576451591</v>
      </c>
      <c r="F101" s="6" t="s">
        <v>112</v>
      </c>
      <c r="G101" s="1">
        <v>12</v>
      </c>
      <c r="H101" s="7">
        <f t="shared" si="76"/>
        <v>2.4566672963666698</v>
      </c>
      <c r="I101" s="7">
        <f t="shared" si="77"/>
        <v>275.60666729636665</v>
      </c>
      <c r="J101" s="7">
        <f t="shared" si="78"/>
        <v>2.3944157102522328E-2</v>
      </c>
      <c r="K101" s="7">
        <f t="shared" si="79"/>
        <v>28.47</v>
      </c>
      <c r="L101" s="7">
        <f t="shared" si="80"/>
        <v>0.28470000000000001</v>
      </c>
      <c r="M101" s="1" t="s">
        <v>110</v>
      </c>
      <c r="O101" s="7">
        <f t="shared" si="94"/>
        <v>0.59322536131225756</v>
      </c>
      <c r="P101" s="7">
        <f t="shared" si="81"/>
        <v>1.4204281248461266E-2</v>
      </c>
      <c r="Q101" s="12">
        <f t="shared" si="82"/>
        <v>3.6931131245999294E-3</v>
      </c>
      <c r="R101" s="7">
        <f t="shared" si="83"/>
        <v>7.4022000000000004E-2</v>
      </c>
      <c r="S101" s="13">
        <f t="shared" si="84"/>
        <v>4.9892101329333562E-2</v>
      </c>
      <c r="T101" s="2">
        <v>0.01</v>
      </c>
      <c r="U101" s="14">
        <f t="shared" si="85"/>
        <v>4.9892101329333566E-4</v>
      </c>
      <c r="V101" s="13"/>
      <c r="W101" s="2"/>
      <c r="X101" s="2"/>
      <c r="Y101" s="2"/>
      <c r="Z101" s="2"/>
      <c r="AA101" s="2"/>
      <c r="AB101" s="2"/>
      <c r="AC101" s="2"/>
      <c r="AD101" s="2"/>
      <c r="AE101" s="13">
        <v>1E-3</v>
      </c>
      <c r="AF101" s="2">
        <v>0.49</v>
      </c>
      <c r="AG101" s="14">
        <f t="shared" si="86"/>
        <v>4.8999999999999998E-4</v>
      </c>
      <c r="AH101" s="17"/>
      <c r="AI101" s="2"/>
      <c r="AJ101" s="14"/>
      <c r="AK101" s="13"/>
      <c r="AL101" s="2"/>
      <c r="AM101" s="2"/>
      <c r="AN101" s="13"/>
      <c r="AO101" s="2"/>
      <c r="AP101" s="14"/>
      <c r="AQ101" s="2">
        <v>0.01</v>
      </c>
      <c r="AR101" s="2">
        <v>0.5</v>
      </c>
      <c r="AS101" s="2">
        <f t="shared" si="87"/>
        <v>5.0000000000000001E-3</v>
      </c>
      <c r="AT101" s="1">
        <f t="shared" si="88"/>
        <v>5.9889210132933355E-3</v>
      </c>
      <c r="AU101" s="7">
        <f t="shared" si="89"/>
        <v>28.47</v>
      </c>
      <c r="AV101" s="1">
        <f t="shared" si="90"/>
        <v>0.26</v>
      </c>
      <c r="AW101" s="1">
        <f t="shared" si="95"/>
        <v>1.0402488873231917</v>
      </c>
      <c r="AX101" s="1">
        <f t="shared" si="91"/>
        <v>308.97366401521469</v>
      </c>
      <c r="AY101" s="1">
        <f>SUM(AX90:AX101)</f>
        <v>6077.5256910063836</v>
      </c>
      <c r="AZ101" s="1">
        <f t="shared" si="96"/>
        <v>0.36048052340140835</v>
      </c>
      <c r="BA101" s="1">
        <f t="shared" si="92"/>
        <v>107.06955756334446</v>
      </c>
      <c r="BB101" s="1">
        <f>SUM(BA90:BA101)</f>
        <v>2106.0629516432496</v>
      </c>
    </row>
    <row r="102" spans="3:54" x14ac:dyDescent="0.15">
      <c r="C102" s="6">
        <v>12</v>
      </c>
      <c r="D102" s="8">
        <v>-2.2120087616128998</v>
      </c>
      <c r="E102" s="9">
        <f t="shared" si="93"/>
        <v>2.4566672963666698</v>
      </c>
      <c r="F102" s="6" t="s">
        <v>110</v>
      </c>
    </row>
  </sheetData>
  <mergeCells count="52">
    <mergeCell ref="G2:G4"/>
    <mergeCell ref="G5:G6"/>
    <mergeCell ref="G14:G15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B117"/>
  <sheetViews>
    <sheetView workbookViewId="0">
      <pane xSplit="4" topLeftCell="E1" activePane="topRight" state="frozen"/>
      <selection activeCell="K16" sqref="K16"/>
      <selection pane="topRight" activeCell="E2" sqref="E2:E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10.125" style="1" customWidth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 customWidth="1"/>
    <col min="29" max="29" width="8.875" style="1"/>
    <col min="30" max="30" width="10.25" style="1" customWidth="1"/>
    <col min="31" max="31" width="8.875" style="1"/>
    <col min="32" max="32" width="23.125" style="1" customWidth="1"/>
    <col min="33" max="33" width="15.625" style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11.5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5.625" style="1"/>
    <col min="55" max="16384" width="8.875" style="1"/>
  </cols>
  <sheetData>
    <row r="1" spans="1:43" x14ac:dyDescent="0.15">
      <c r="C1" s="2" t="s">
        <v>0</v>
      </c>
      <c r="D1" s="2" t="s">
        <v>1</v>
      </c>
      <c r="E1" s="2" t="s">
        <v>2</v>
      </c>
      <c r="F1" s="2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</row>
    <row r="2" spans="1:43" x14ac:dyDescent="0.15">
      <c r="A2" s="28" t="s">
        <v>41</v>
      </c>
      <c r="B2" s="3" t="s">
        <v>42</v>
      </c>
      <c r="C2" s="2"/>
      <c r="D2" s="2"/>
      <c r="E2" s="35">
        <v>994.61</v>
      </c>
      <c r="F2" s="2">
        <v>759.42</v>
      </c>
      <c r="G2" s="28">
        <f>(F2+F3+F4)/3</f>
        <v>1282.9875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</row>
    <row r="3" spans="1:43" x14ac:dyDescent="0.15">
      <c r="A3" s="28"/>
      <c r="B3" s="3" t="s">
        <v>43</v>
      </c>
      <c r="C3" s="2"/>
      <c r="D3" s="2"/>
      <c r="E3" s="36"/>
      <c r="F3" s="2">
        <v>1433.9024999999999</v>
      </c>
      <c r="G3" s="28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</row>
    <row r="4" spans="1:43" x14ac:dyDescent="0.15">
      <c r="A4" s="28"/>
      <c r="B4" s="3" t="s">
        <v>44</v>
      </c>
      <c r="C4" s="2"/>
      <c r="D4" s="2"/>
      <c r="E4" s="37"/>
      <c r="F4" s="2">
        <v>1655.64</v>
      </c>
      <c r="G4" s="28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</row>
    <row r="5" spans="1:43" x14ac:dyDescent="0.15">
      <c r="A5" s="28" t="s">
        <v>45</v>
      </c>
      <c r="B5" s="3" t="s">
        <v>46</v>
      </c>
      <c r="C5" s="2"/>
      <c r="D5" s="2"/>
      <c r="E5" s="35">
        <v>10156.121753424701</v>
      </c>
      <c r="F5" s="2">
        <v>91.103999999999999</v>
      </c>
      <c r="G5" s="28">
        <f>(F5+F6)/2</f>
        <v>92.509250000000009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</row>
    <row r="6" spans="1:43" x14ac:dyDescent="0.15">
      <c r="A6" s="28"/>
      <c r="B6" s="3" t="s">
        <v>47</v>
      </c>
      <c r="C6" s="2"/>
      <c r="D6" s="2"/>
      <c r="E6" s="37"/>
      <c r="F6" s="2">
        <v>93.914500000000004</v>
      </c>
      <c r="G6" s="28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</row>
    <row r="7" spans="1:43" x14ac:dyDescent="0.15">
      <c r="A7" s="28" t="s">
        <v>48</v>
      </c>
      <c r="B7" s="29"/>
      <c r="C7" s="2"/>
      <c r="D7" s="2"/>
      <c r="E7" s="4">
        <v>1159.3354519172401</v>
      </c>
      <c r="F7" s="2">
        <v>122.786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</row>
    <row r="8" spans="1:43" x14ac:dyDescent="0.15">
      <c r="A8" s="28" t="s">
        <v>49</v>
      </c>
      <c r="B8" s="29"/>
      <c r="C8" s="2"/>
      <c r="D8" s="2"/>
      <c r="E8" s="4">
        <v>62.693210694947197</v>
      </c>
      <c r="F8" s="2">
        <v>625.46400000000006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</row>
    <row r="9" spans="1:43" x14ac:dyDescent="0.15">
      <c r="A9" s="28" t="s">
        <v>50</v>
      </c>
      <c r="B9" s="29"/>
      <c r="C9" s="2"/>
      <c r="D9" s="2"/>
      <c r="E9" s="4">
        <v>81.226410988660703</v>
      </c>
      <c r="F9" s="2">
        <v>341.64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</row>
    <row r="10" spans="1:43" x14ac:dyDescent="0.15">
      <c r="A10" s="28" t="s">
        <v>51</v>
      </c>
      <c r="B10" s="29"/>
      <c r="C10" s="2"/>
      <c r="D10" s="2"/>
      <c r="E10" s="4">
        <v>11.2470558092289</v>
      </c>
      <c r="F10" s="2">
        <v>341.64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</row>
    <row r="11" spans="1:43" x14ac:dyDescent="0.15">
      <c r="A11" s="28" t="s">
        <v>52</v>
      </c>
      <c r="B11" s="29"/>
      <c r="C11" s="2"/>
      <c r="D11" s="2"/>
      <c r="E11" s="4">
        <v>16.667426505841402</v>
      </c>
      <c r="F11" s="2">
        <v>910.85749999999996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</row>
    <row r="12" spans="1:43" x14ac:dyDescent="0.15"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</row>
    <row r="14" spans="1:43" x14ac:dyDescent="0.15">
      <c r="A14" s="1" t="s">
        <v>55</v>
      </c>
      <c r="B14" s="1" t="s">
        <v>56</v>
      </c>
      <c r="C14" s="1">
        <v>308.16000000000003</v>
      </c>
      <c r="G14" s="38" t="s">
        <v>57</v>
      </c>
      <c r="H14" s="5" t="s">
        <v>58</v>
      </c>
      <c r="I14" s="5">
        <f>AV38+AV53+BB69+AY85+AY101+BB101+AY116+AG69</f>
        <v>37188782.220380023</v>
      </c>
      <c r="J14" s="5" t="s">
        <v>35</v>
      </c>
      <c r="K14" s="5">
        <f>I14/(10000*1000)</f>
        <v>3.7188782220380023</v>
      </c>
      <c r="L14" s="5" t="s">
        <v>59</v>
      </c>
    </row>
    <row r="15" spans="1:43" x14ac:dyDescent="0.15">
      <c r="A15" s="1" t="s">
        <v>60</v>
      </c>
      <c r="B15" s="1" t="s">
        <v>56</v>
      </c>
      <c r="G15" s="38"/>
      <c r="H15" s="5" t="s">
        <v>61</v>
      </c>
      <c r="I15" s="5">
        <v>60500675.845847502</v>
      </c>
      <c r="J15" s="5" t="s">
        <v>35</v>
      </c>
      <c r="K15" s="5">
        <f>I15/(10000*1000)</f>
        <v>6.0500675845847498</v>
      </c>
      <c r="L15" s="5" t="s">
        <v>59</v>
      </c>
    </row>
    <row r="16" spans="1:43" x14ac:dyDescent="0.15">
      <c r="A16" s="1" t="s">
        <v>62</v>
      </c>
      <c r="B16" s="1" t="s">
        <v>63</v>
      </c>
      <c r="C16" s="1">
        <v>19347</v>
      </c>
      <c r="K16" s="1">
        <v>3.7295720112225927</v>
      </c>
    </row>
    <row r="17" spans="1:47" x14ac:dyDescent="0.15">
      <c r="A17" s="1" t="s">
        <v>64</v>
      </c>
      <c r="B17" s="1" t="s">
        <v>65</v>
      </c>
      <c r="C17" s="1">
        <v>1.9870000000000001</v>
      </c>
      <c r="AF17" s="1" t="s">
        <v>122</v>
      </c>
    </row>
    <row r="18" spans="1:47" x14ac:dyDescent="0.15">
      <c r="A18" s="1" t="s">
        <v>67</v>
      </c>
      <c r="B18" s="1" t="s">
        <v>68</v>
      </c>
      <c r="C18" s="1">
        <v>1</v>
      </c>
    </row>
    <row r="19" spans="1:47" x14ac:dyDescent="0.15">
      <c r="A19" s="1" t="s">
        <v>70</v>
      </c>
      <c r="B19" s="1" t="s">
        <v>68</v>
      </c>
      <c r="C19" s="1">
        <v>3</v>
      </c>
    </row>
    <row r="20" spans="1:47" x14ac:dyDescent="0.15">
      <c r="A20" s="1" t="s">
        <v>73</v>
      </c>
      <c r="B20" s="1" t="s">
        <v>74</v>
      </c>
      <c r="C20" s="1">
        <v>0.13</v>
      </c>
    </row>
    <row r="21" spans="1:47" x14ac:dyDescent="0.15">
      <c r="A21" s="1" t="s">
        <v>75</v>
      </c>
      <c r="B21" s="1" t="s">
        <v>76</v>
      </c>
      <c r="C21" s="1">
        <v>1</v>
      </c>
    </row>
    <row r="22" spans="1:47" x14ac:dyDescent="0.15">
      <c r="A22" s="1" t="s">
        <v>77</v>
      </c>
      <c r="B22" s="1" t="s">
        <v>72</v>
      </c>
      <c r="C22" s="1">
        <v>95</v>
      </c>
    </row>
    <row r="23" spans="1:47" x14ac:dyDescent="0.15">
      <c r="A23" s="1" t="s">
        <v>78</v>
      </c>
      <c r="B23" s="1" t="s">
        <v>79</v>
      </c>
      <c r="C23" s="1">
        <v>0.66200000000000003</v>
      </c>
    </row>
    <row r="25" spans="1:47" x14ac:dyDescent="0.15">
      <c r="S25" s="30" t="s">
        <v>80</v>
      </c>
      <c r="T25" s="30"/>
      <c r="U25" s="30"/>
      <c r="V25" s="30" t="s">
        <v>81</v>
      </c>
      <c r="W25" s="30"/>
      <c r="X25" s="30"/>
      <c r="Y25" s="30" t="s">
        <v>82</v>
      </c>
      <c r="Z25" s="30"/>
      <c r="AA25" s="30"/>
      <c r="AB25" s="30" t="s">
        <v>83</v>
      </c>
      <c r="AC25" s="30"/>
      <c r="AD25" s="30"/>
      <c r="AE25" s="30" t="s">
        <v>84</v>
      </c>
      <c r="AF25" s="30"/>
      <c r="AG25" s="30"/>
      <c r="AH25" s="30" t="s">
        <v>85</v>
      </c>
      <c r="AI25" s="30"/>
      <c r="AJ25" s="30"/>
      <c r="AK25" s="31" t="s">
        <v>86</v>
      </c>
      <c r="AL25" s="32"/>
      <c r="AM25" s="33"/>
      <c r="AN25" s="30" t="s">
        <v>87</v>
      </c>
      <c r="AO25" s="30"/>
      <c r="AP25" s="30"/>
    </row>
    <row r="26" spans="1:47" x14ac:dyDescent="0.15">
      <c r="A26" s="34" t="s">
        <v>41</v>
      </c>
      <c r="B26" s="34"/>
      <c r="C26" s="6" t="s">
        <v>88</v>
      </c>
      <c r="D26" s="6" t="s">
        <v>89</v>
      </c>
      <c r="E26" s="6" t="s">
        <v>90</v>
      </c>
      <c r="F26" s="6" t="s">
        <v>91</v>
      </c>
      <c r="G26" s="1" t="s">
        <v>88</v>
      </c>
      <c r="H26" s="1" t="s">
        <v>90</v>
      </c>
      <c r="I26" s="1" t="s">
        <v>92</v>
      </c>
      <c r="J26" s="1" t="s">
        <v>93</v>
      </c>
      <c r="K26" s="10" t="s">
        <v>94</v>
      </c>
      <c r="L26" s="10" t="s">
        <v>95</v>
      </c>
      <c r="M26" s="1" t="s">
        <v>96</v>
      </c>
      <c r="N26" s="10" t="s">
        <v>97</v>
      </c>
      <c r="O26" s="1" t="s">
        <v>98</v>
      </c>
      <c r="P26" s="1" t="s">
        <v>99</v>
      </c>
      <c r="Q26" s="10" t="s">
        <v>100</v>
      </c>
      <c r="R26" s="10" t="s">
        <v>101</v>
      </c>
      <c r="S26" s="2" t="s">
        <v>102</v>
      </c>
      <c r="T26" s="2" t="s">
        <v>103</v>
      </c>
      <c r="U26" s="2"/>
      <c r="V26" s="2" t="s">
        <v>102</v>
      </c>
      <c r="W26" s="2" t="s">
        <v>103</v>
      </c>
      <c r="X26" s="2"/>
      <c r="Y26" s="2" t="s">
        <v>102</v>
      </c>
      <c r="Z26" s="2" t="s">
        <v>103</v>
      </c>
      <c r="AA26" s="2"/>
      <c r="AB26" s="2" t="s">
        <v>102</v>
      </c>
      <c r="AC26" s="2" t="s">
        <v>103</v>
      </c>
      <c r="AD26" s="2"/>
      <c r="AE26" s="2" t="s">
        <v>102</v>
      </c>
      <c r="AF26" s="2" t="s">
        <v>103</v>
      </c>
      <c r="AG26" s="2"/>
      <c r="AH26" s="2" t="s">
        <v>102</v>
      </c>
      <c r="AI26" s="2" t="s">
        <v>103</v>
      </c>
      <c r="AJ26" s="2"/>
      <c r="AK26" s="2" t="s">
        <v>102</v>
      </c>
      <c r="AL26" s="2" t="s">
        <v>103</v>
      </c>
      <c r="AM26" s="2"/>
      <c r="AN26" s="16" t="s">
        <v>102</v>
      </c>
      <c r="AO26" s="16" t="s">
        <v>103</v>
      </c>
      <c r="AP26" s="16"/>
      <c r="AQ26" s="1" t="s">
        <v>104</v>
      </c>
      <c r="AR26" s="1" t="s">
        <v>105</v>
      </c>
      <c r="AS26" s="1" t="s">
        <v>73</v>
      </c>
      <c r="AT26" s="1" t="s">
        <v>106</v>
      </c>
      <c r="AU26" s="1" t="s">
        <v>107</v>
      </c>
    </row>
    <row r="27" spans="1:47" x14ac:dyDescent="0.15">
      <c r="A27" s="1" t="s">
        <v>108</v>
      </c>
      <c r="B27" s="1">
        <f>G2</f>
        <v>1282.9875</v>
      </c>
      <c r="C27" s="6" t="s">
        <v>109</v>
      </c>
      <c r="D27" s="6">
        <v>-17</v>
      </c>
      <c r="E27" s="6"/>
      <c r="F27" s="6"/>
      <c r="G27" s="1">
        <v>1</v>
      </c>
      <c r="H27" s="7">
        <f t="shared" ref="H27:H38" si="0">E28</f>
        <v>-17</v>
      </c>
      <c r="I27" s="7">
        <f t="shared" ref="I27:I38" si="1">H27+273.15</f>
        <v>256.14999999999998</v>
      </c>
      <c r="J27" s="7">
        <f t="shared" ref="J27:J38" si="2">EXP(($C$16*(I27-$C$14))/($C$17*I27*$C$14))</f>
        <v>1.6359658543034978E-3</v>
      </c>
      <c r="K27" s="7">
        <f t="shared" ref="K27:K38" si="3">$B$27/12</f>
        <v>106.91562499999999</v>
      </c>
      <c r="L27" s="7">
        <f t="shared" ref="L27:L38" si="4">K27*$B$28/100</f>
        <v>1.0691562499999998</v>
      </c>
      <c r="M27" s="1" t="s">
        <v>110</v>
      </c>
      <c r="O27" s="7">
        <f>L27</f>
        <v>1.0691562499999998</v>
      </c>
      <c r="P27" s="7">
        <f t="shared" ref="P27:P38" si="5">O27*J27</f>
        <v>1.7491031179151738E-3</v>
      </c>
      <c r="Q27" s="12">
        <f t="shared" ref="Q27:Q38" si="6">P27*$B$29</f>
        <v>4.1978474829964168E-4</v>
      </c>
      <c r="R27" s="7">
        <f t="shared" ref="R27:R38" si="7">L27*$B$29</f>
        <v>0.25659749999999992</v>
      </c>
      <c r="S27" s="13">
        <f t="shared" ref="S27:S38" si="8">Q27/R27</f>
        <v>1.635965854303498E-3</v>
      </c>
      <c r="T27" s="2">
        <v>0.01</v>
      </c>
      <c r="U27" s="14">
        <f t="shared" ref="U27:U38" si="9">S27*T27</f>
        <v>1.6359658543034981E-5</v>
      </c>
      <c r="V27" s="13"/>
      <c r="W27" s="2"/>
      <c r="X27" s="14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3"/>
      <c r="AF27" s="2"/>
      <c r="AG27" s="14"/>
      <c r="AH27" s="13"/>
      <c r="AI27" s="2"/>
      <c r="AJ27" s="14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2.1916359658543036E-2</v>
      </c>
      <c r="AR27" s="7">
        <f t="shared" ref="AR27:AR38" si="15">$B$27/12</f>
        <v>106.91562499999999</v>
      </c>
      <c r="AS27" s="1">
        <f t="shared" ref="AS27:AS38" si="16">$B$29</f>
        <v>0.24</v>
      </c>
      <c r="AT27" s="1">
        <f>$E$2/12</f>
        <v>82.884166666666673</v>
      </c>
      <c r="AU27" s="1">
        <f t="shared" ref="AU27:AU38" si="17">AT27*10000*AS27*0.67*AR27*AQ27</f>
        <v>312296.57237863896</v>
      </c>
    </row>
    <row r="28" spans="1:47" x14ac:dyDescent="0.15">
      <c r="A28" s="1" t="s">
        <v>111</v>
      </c>
      <c r="B28" s="1">
        <v>1</v>
      </c>
      <c r="C28" s="6">
        <v>1</v>
      </c>
      <c r="D28" s="8">
        <v>-18.547370528387098</v>
      </c>
      <c r="E28" s="9">
        <f t="shared" ref="E28:E39" si="18">D27</f>
        <v>-17</v>
      </c>
      <c r="F28" s="6" t="s">
        <v>110</v>
      </c>
      <c r="G28" s="1">
        <v>2</v>
      </c>
      <c r="H28" s="7">
        <f t="shared" si="0"/>
        <v>-18.547370528387098</v>
      </c>
      <c r="I28" s="7">
        <f t="shared" si="1"/>
        <v>254.60262947161289</v>
      </c>
      <c r="J28" s="7">
        <f t="shared" si="2"/>
        <v>1.2985024407382857E-3</v>
      </c>
      <c r="K28" s="7">
        <f t="shared" si="3"/>
        <v>106.91562499999999</v>
      </c>
      <c r="L28" s="7">
        <f t="shared" si="4"/>
        <v>1.0691562499999998</v>
      </c>
      <c r="M28" s="1" t="s">
        <v>110</v>
      </c>
      <c r="O28" s="7">
        <f t="shared" ref="O28:O38" si="19">L28+O27-P27-N28</f>
        <v>2.1365633968820843</v>
      </c>
      <c r="P28" s="7">
        <f t="shared" si="5"/>
        <v>2.7743327856434691E-3</v>
      </c>
      <c r="Q28" s="12">
        <f t="shared" si="6"/>
        <v>6.6583986855443258E-4</v>
      </c>
      <c r="R28" s="7">
        <f t="shared" si="7"/>
        <v>0.25659749999999992</v>
      </c>
      <c r="S28" s="13">
        <f t="shared" si="8"/>
        <v>2.5948805758217938E-3</v>
      </c>
      <c r="T28" s="2">
        <v>0.01</v>
      </c>
      <c r="U28" s="14">
        <f t="shared" si="9"/>
        <v>2.5948805758217939E-5</v>
      </c>
      <c r="V28" s="13"/>
      <c r="W28" s="2"/>
      <c r="X28" s="14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3"/>
      <c r="AF28" s="2"/>
      <c r="AG28" s="14"/>
      <c r="AH28" s="13"/>
      <c r="AI28" s="2"/>
      <c r="AJ28" s="14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2.1925948805758218E-2</v>
      </c>
      <c r="AR28" s="7">
        <f t="shared" si="15"/>
        <v>106.91562499999999</v>
      </c>
      <c r="AS28" s="1">
        <f t="shared" si="16"/>
        <v>0.24</v>
      </c>
      <c r="AT28" s="1">
        <f t="shared" ref="AT28:AT38" si="20">$E$2/12</f>
        <v>82.884166666666673</v>
      </c>
      <c r="AU28" s="1">
        <f t="shared" si="17"/>
        <v>312433.21267173474</v>
      </c>
    </row>
    <row r="29" spans="1:47" x14ac:dyDescent="0.15">
      <c r="A29" s="1" t="s">
        <v>73</v>
      </c>
      <c r="B29" s="1">
        <v>0.24</v>
      </c>
      <c r="C29" s="6">
        <v>2</v>
      </c>
      <c r="D29" s="8">
        <v>-11.615967752827601</v>
      </c>
      <c r="E29" s="9">
        <f t="shared" si="18"/>
        <v>-18.547370528387098</v>
      </c>
      <c r="F29" s="6" t="s">
        <v>110</v>
      </c>
      <c r="G29" s="1">
        <v>3</v>
      </c>
      <c r="H29" s="7">
        <f t="shared" si="0"/>
        <v>-11.615967752827601</v>
      </c>
      <c r="I29" s="7">
        <f t="shared" si="1"/>
        <v>261.53403224717238</v>
      </c>
      <c r="J29" s="7">
        <f t="shared" si="2"/>
        <v>3.5778537084206205E-3</v>
      </c>
      <c r="K29" s="7">
        <f t="shared" si="3"/>
        <v>106.91562499999999</v>
      </c>
      <c r="L29" s="7">
        <f t="shared" si="4"/>
        <v>1.0691562499999998</v>
      </c>
      <c r="M29" s="1" t="s">
        <v>110</v>
      </c>
      <c r="O29" s="7">
        <f t="shared" si="19"/>
        <v>3.2029453140964406</v>
      </c>
      <c r="P29" s="7">
        <f t="shared" si="5"/>
        <v>1.14596697699084E-2</v>
      </c>
      <c r="Q29" s="12">
        <f t="shared" si="6"/>
        <v>2.7503207447780158E-3</v>
      </c>
      <c r="R29" s="7">
        <f t="shared" si="7"/>
        <v>0.25659749999999992</v>
      </c>
      <c r="S29" s="13">
        <f t="shared" si="8"/>
        <v>1.071842377567208E-2</v>
      </c>
      <c r="T29" s="2">
        <v>0.01</v>
      </c>
      <c r="U29" s="14">
        <f t="shared" si="9"/>
        <v>1.071842377567208E-4</v>
      </c>
      <c r="V29" s="13"/>
      <c r="W29" s="2"/>
      <c r="X29" s="14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3"/>
      <c r="AF29" s="2"/>
      <c r="AG29" s="14"/>
      <c r="AH29" s="13"/>
      <c r="AI29" s="2"/>
      <c r="AJ29" s="14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2.200718423775672E-2</v>
      </c>
      <c r="AR29" s="7">
        <f t="shared" si="15"/>
        <v>106.91562499999999</v>
      </c>
      <c r="AS29" s="1">
        <f t="shared" si="16"/>
        <v>0.24</v>
      </c>
      <c r="AT29" s="1">
        <f t="shared" si="20"/>
        <v>82.884166666666673</v>
      </c>
      <c r="AU29" s="1">
        <f t="shared" si="17"/>
        <v>313590.774756136</v>
      </c>
    </row>
    <row r="30" spans="1:47" x14ac:dyDescent="0.15">
      <c r="C30" s="6">
        <v>3</v>
      </c>
      <c r="D30" s="8">
        <v>-0.51774251516129</v>
      </c>
      <c r="E30" s="9">
        <f t="shared" si="18"/>
        <v>-11.615967752827601</v>
      </c>
      <c r="F30" s="6" t="s">
        <v>110</v>
      </c>
      <c r="G30" s="1">
        <v>4</v>
      </c>
      <c r="H30" s="7">
        <f t="shared" si="0"/>
        <v>-0.51774251516129</v>
      </c>
      <c r="I30" s="7">
        <f t="shared" si="1"/>
        <v>272.6322574848387</v>
      </c>
      <c r="J30" s="7">
        <f t="shared" si="2"/>
        <v>1.6285753336735959E-2</v>
      </c>
      <c r="K30" s="7">
        <f t="shared" si="3"/>
        <v>106.91562499999999</v>
      </c>
      <c r="L30" s="7">
        <f t="shared" si="4"/>
        <v>1.0691562499999998</v>
      </c>
      <c r="M30" s="1" t="s">
        <v>110</v>
      </c>
      <c r="O30" s="7">
        <f t="shared" si="19"/>
        <v>4.2606418943265316</v>
      </c>
      <c r="P30" s="7">
        <f t="shared" si="5"/>
        <v>6.9387762947165324E-2</v>
      </c>
      <c r="Q30" s="12">
        <f t="shared" si="6"/>
        <v>1.6653063107319677E-2</v>
      </c>
      <c r="R30" s="7">
        <f t="shared" si="7"/>
        <v>0.25659749999999992</v>
      </c>
      <c r="S30" s="13">
        <f t="shared" si="8"/>
        <v>6.489955321980799E-2</v>
      </c>
      <c r="T30" s="2">
        <v>0.01</v>
      </c>
      <c r="U30" s="14">
        <f t="shared" si="9"/>
        <v>6.4899553219807996E-4</v>
      </c>
      <c r="V30" s="13"/>
      <c r="W30" s="2"/>
      <c r="X30" s="14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3"/>
      <c r="AF30" s="2"/>
      <c r="AG30" s="14"/>
      <c r="AH30" s="13"/>
      <c r="AI30" s="2"/>
      <c r="AJ30" s="14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2.254899553219808E-2</v>
      </c>
      <c r="AR30" s="7">
        <f t="shared" si="15"/>
        <v>106.91562499999999</v>
      </c>
      <c r="AS30" s="1">
        <f t="shared" si="16"/>
        <v>0.24</v>
      </c>
      <c r="AT30" s="1">
        <f t="shared" si="20"/>
        <v>82.884166666666673</v>
      </c>
      <c r="AU30" s="1">
        <f t="shared" si="17"/>
        <v>321311.30009731022</v>
      </c>
    </row>
    <row r="31" spans="1:47" x14ac:dyDescent="0.15">
      <c r="C31" s="6">
        <v>4</v>
      </c>
      <c r="D31" s="8">
        <v>7.9416927215333297</v>
      </c>
      <c r="E31" s="9">
        <f t="shared" si="18"/>
        <v>-0.51774251516129</v>
      </c>
      <c r="F31" s="6" t="s">
        <v>110</v>
      </c>
      <c r="G31" s="1">
        <v>5</v>
      </c>
      <c r="H31" s="7">
        <f t="shared" si="0"/>
        <v>7.9416927215333297</v>
      </c>
      <c r="I31" s="7">
        <f t="shared" si="1"/>
        <v>281.09169272153332</v>
      </c>
      <c r="J31" s="7">
        <f t="shared" si="2"/>
        <v>4.7708098165476137E-2</v>
      </c>
      <c r="K31" s="7">
        <f t="shared" si="3"/>
        <v>106.91562499999999</v>
      </c>
      <c r="L31" s="7">
        <f t="shared" si="4"/>
        <v>1.0691562499999998</v>
      </c>
      <c r="M31" s="1" t="s">
        <v>112</v>
      </c>
      <c r="N31" s="7">
        <f>(O30-P30)*C22/100</f>
        <v>3.9816914248103981</v>
      </c>
      <c r="O31" s="7">
        <f t="shared" si="19"/>
        <v>1.2787189565689676</v>
      </c>
      <c r="P31" s="7">
        <f t="shared" si="5"/>
        <v>6.1005249506047521E-2</v>
      </c>
      <c r="Q31" s="12">
        <f t="shared" si="6"/>
        <v>1.4641259881451405E-2</v>
      </c>
      <c r="R31" s="7">
        <f t="shared" si="7"/>
        <v>0.25659749999999992</v>
      </c>
      <c r="S31" s="13">
        <f t="shared" si="8"/>
        <v>5.7059246023252019E-2</v>
      </c>
      <c r="T31" s="2">
        <v>0.01</v>
      </c>
      <c r="U31" s="14">
        <f t="shared" si="9"/>
        <v>5.7059246023252025E-4</v>
      </c>
      <c r="V31" s="13"/>
      <c r="W31" s="2"/>
      <c r="X31" s="14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3"/>
      <c r="AF31" s="2"/>
      <c r="AG31" s="14"/>
      <c r="AH31" s="13"/>
      <c r="AI31" s="2"/>
      <c r="AJ31" s="14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3.0020592460232517E-2</v>
      </c>
      <c r="AR31" s="7">
        <f t="shared" si="15"/>
        <v>106.91562499999999</v>
      </c>
      <c r="AS31" s="1">
        <f t="shared" si="16"/>
        <v>0.24</v>
      </c>
      <c r="AT31" s="1">
        <f t="shared" si="20"/>
        <v>82.884166666666673</v>
      </c>
      <c r="AU31" s="1">
        <f t="shared" si="17"/>
        <v>427777.61782404903</v>
      </c>
    </row>
    <row r="32" spans="1:47" x14ac:dyDescent="0.15">
      <c r="C32" s="6">
        <v>5</v>
      </c>
      <c r="D32" s="8">
        <v>14.342813444129</v>
      </c>
      <c r="E32" s="9">
        <f t="shared" si="18"/>
        <v>7.9416927215333297</v>
      </c>
      <c r="F32" s="6" t="s">
        <v>112</v>
      </c>
      <c r="G32" s="1">
        <v>6</v>
      </c>
      <c r="H32" s="7">
        <f t="shared" si="0"/>
        <v>14.342813444129</v>
      </c>
      <c r="I32" s="7">
        <f t="shared" si="1"/>
        <v>287.49281344412896</v>
      </c>
      <c r="J32" s="7">
        <f t="shared" si="2"/>
        <v>0.10316751234493882</v>
      </c>
      <c r="K32" s="7">
        <f t="shared" si="3"/>
        <v>106.91562499999999</v>
      </c>
      <c r="L32" s="7">
        <f t="shared" si="4"/>
        <v>1.0691562499999998</v>
      </c>
      <c r="M32" s="1" t="s">
        <v>110</v>
      </c>
      <c r="O32" s="7">
        <f t="shared" si="19"/>
        <v>2.2868699570629198</v>
      </c>
      <c r="P32" s="7">
        <f t="shared" si="5"/>
        <v>0.23593068452655849</v>
      </c>
      <c r="Q32" s="12">
        <f t="shared" si="6"/>
        <v>5.6623364286374038E-2</v>
      </c>
      <c r="R32" s="7">
        <f t="shared" si="7"/>
        <v>0.25659749999999992</v>
      </c>
      <c r="S32" s="13">
        <f t="shared" si="8"/>
        <v>0.22066997646654413</v>
      </c>
      <c r="T32" s="2">
        <v>0.01</v>
      </c>
      <c r="U32" s="14">
        <f t="shared" si="9"/>
        <v>2.2066997646654411E-3</v>
      </c>
      <c r="V32" s="13"/>
      <c r="W32" s="2"/>
      <c r="X32" s="14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3"/>
      <c r="AF32" s="2"/>
      <c r="AG32" s="14"/>
      <c r="AH32" s="13"/>
      <c r="AI32" s="2"/>
      <c r="AJ32" s="14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3.1656699764665439E-2</v>
      </c>
      <c r="AR32" s="7">
        <f t="shared" si="15"/>
        <v>106.91562499999999</v>
      </c>
      <c r="AS32" s="1">
        <f t="shared" si="16"/>
        <v>0.24</v>
      </c>
      <c r="AT32" s="1">
        <f t="shared" si="20"/>
        <v>82.884166666666673</v>
      </c>
      <c r="AU32" s="1">
        <f t="shared" si="17"/>
        <v>451091.28447209956</v>
      </c>
    </row>
    <row r="33" spans="1:48" x14ac:dyDescent="0.15">
      <c r="C33" s="6">
        <v>6</v>
      </c>
      <c r="D33" s="8">
        <v>19.2180224373333</v>
      </c>
      <c r="E33" s="9">
        <f t="shared" si="18"/>
        <v>14.342813444129</v>
      </c>
      <c r="F33" s="6" t="s">
        <v>110</v>
      </c>
      <c r="G33" s="1">
        <v>7</v>
      </c>
      <c r="H33" s="7">
        <f t="shared" si="0"/>
        <v>19.2180224373333</v>
      </c>
      <c r="I33" s="7">
        <f t="shared" si="1"/>
        <v>292.36802243733325</v>
      </c>
      <c r="J33" s="7">
        <f t="shared" si="2"/>
        <v>0.18147150948071</v>
      </c>
      <c r="K33" s="7">
        <f t="shared" si="3"/>
        <v>106.91562499999999</v>
      </c>
      <c r="L33" s="7">
        <f t="shared" si="4"/>
        <v>1.0691562499999998</v>
      </c>
      <c r="M33" s="1" t="s">
        <v>110</v>
      </c>
      <c r="O33" s="7">
        <f t="shared" si="19"/>
        <v>3.1200955225363614</v>
      </c>
      <c r="P33" s="7">
        <f t="shared" si="5"/>
        <v>0.56620844419867811</v>
      </c>
      <c r="Q33" s="12">
        <f t="shared" si="6"/>
        <v>0.13589002660768273</v>
      </c>
      <c r="R33" s="7">
        <f t="shared" si="7"/>
        <v>0.25659749999999992</v>
      </c>
      <c r="S33" s="13">
        <f t="shared" si="8"/>
        <v>0.52958437478027953</v>
      </c>
      <c r="T33" s="2">
        <v>0.01</v>
      </c>
      <c r="U33" s="14">
        <f t="shared" si="9"/>
        <v>5.2958437478027951E-3</v>
      </c>
      <c r="V33" s="13"/>
      <c r="W33" s="2"/>
      <c r="X33" s="14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3"/>
      <c r="AF33" s="2"/>
      <c r="AG33" s="14"/>
      <c r="AH33" s="13"/>
      <c r="AI33" s="2"/>
      <c r="AJ33" s="14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3.474584374780279E-2</v>
      </c>
      <c r="AR33" s="7">
        <f t="shared" si="15"/>
        <v>106.91562499999999</v>
      </c>
      <c r="AS33" s="1">
        <f t="shared" si="16"/>
        <v>0.24</v>
      </c>
      <c r="AT33" s="1">
        <f t="shared" si="20"/>
        <v>82.884166666666673</v>
      </c>
      <c r="AU33" s="1">
        <f t="shared" si="17"/>
        <v>495109.95785346278</v>
      </c>
    </row>
    <row r="34" spans="1:48" x14ac:dyDescent="0.15">
      <c r="C34" s="6">
        <v>7</v>
      </c>
      <c r="D34" s="8">
        <v>23.468277045806399</v>
      </c>
      <c r="E34" s="9">
        <f t="shared" si="18"/>
        <v>19.2180224373333</v>
      </c>
      <c r="F34" s="6" t="s">
        <v>110</v>
      </c>
      <c r="G34" s="1">
        <v>8</v>
      </c>
      <c r="H34" s="7">
        <f t="shared" si="0"/>
        <v>23.468277045806399</v>
      </c>
      <c r="I34" s="7">
        <f t="shared" si="1"/>
        <v>296.61827704580639</v>
      </c>
      <c r="J34" s="7">
        <f t="shared" si="2"/>
        <v>0.29245225249834211</v>
      </c>
      <c r="K34" s="7">
        <f t="shared" si="3"/>
        <v>106.91562499999999</v>
      </c>
      <c r="L34" s="7">
        <f t="shared" si="4"/>
        <v>1.0691562499999998</v>
      </c>
      <c r="M34" s="1" t="s">
        <v>110</v>
      </c>
      <c r="O34" s="7">
        <f t="shared" si="19"/>
        <v>3.6230433283376824</v>
      </c>
      <c r="P34" s="7">
        <f t="shared" si="5"/>
        <v>1.0595671822714456</v>
      </c>
      <c r="Q34" s="12">
        <f t="shared" si="6"/>
        <v>0.25429612374514693</v>
      </c>
      <c r="R34" s="7">
        <f t="shared" si="7"/>
        <v>0.25659749999999992</v>
      </c>
      <c r="S34" s="13">
        <f t="shared" si="8"/>
        <v>0.99103118208535546</v>
      </c>
      <c r="T34" s="2">
        <v>0.01</v>
      </c>
      <c r="U34" s="14">
        <f t="shared" si="9"/>
        <v>9.910311820853555E-3</v>
      </c>
      <c r="V34" s="13"/>
      <c r="W34" s="2"/>
      <c r="X34" s="14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3"/>
      <c r="AF34" s="2"/>
      <c r="AG34" s="14"/>
      <c r="AH34" s="13"/>
      <c r="AI34" s="2"/>
      <c r="AJ34" s="14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3.9360311820853554E-2</v>
      </c>
      <c r="AR34" s="7">
        <f t="shared" si="15"/>
        <v>106.91562499999999</v>
      </c>
      <c r="AS34" s="1">
        <f t="shared" si="16"/>
        <v>0.24</v>
      </c>
      <c r="AT34" s="1">
        <f t="shared" si="20"/>
        <v>82.884166666666673</v>
      </c>
      <c r="AU34" s="1">
        <f t="shared" si="17"/>
        <v>560863.69547305326</v>
      </c>
    </row>
    <row r="35" spans="1:48" x14ac:dyDescent="0.15">
      <c r="C35" s="6">
        <v>8</v>
      </c>
      <c r="D35" s="8">
        <v>21.506878758064499</v>
      </c>
      <c r="E35" s="9">
        <f t="shared" si="18"/>
        <v>23.468277045806399</v>
      </c>
      <c r="F35" s="6" t="s">
        <v>110</v>
      </c>
      <c r="G35" s="1">
        <v>9</v>
      </c>
      <c r="H35" s="7">
        <f t="shared" si="0"/>
        <v>21.506878758064499</v>
      </c>
      <c r="I35" s="7">
        <f t="shared" si="1"/>
        <v>294.65687875806447</v>
      </c>
      <c r="J35" s="7">
        <f t="shared" si="2"/>
        <v>0.23504889438311827</v>
      </c>
      <c r="K35" s="7">
        <f t="shared" si="3"/>
        <v>106.91562499999999</v>
      </c>
      <c r="L35" s="7">
        <f t="shared" si="4"/>
        <v>1.0691562499999998</v>
      </c>
      <c r="M35" s="1" t="s">
        <v>110</v>
      </c>
      <c r="O35" s="7">
        <f t="shared" si="19"/>
        <v>3.6326323960662368</v>
      </c>
      <c r="P35" s="7">
        <f t="shared" si="5"/>
        <v>0.85384622839566671</v>
      </c>
      <c r="Q35" s="12">
        <f t="shared" si="6"/>
        <v>0.20492309481495999</v>
      </c>
      <c r="R35" s="7">
        <f t="shared" si="7"/>
        <v>0.25659749999999992</v>
      </c>
      <c r="S35" s="13">
        <f t="shared" si="8"/>
        <v>0.79861687980186891</v>
      </c>
      <c r="T35" s="2">
        <v>0.01</v>
      </c>
      <c r="U35" s="14">
        <f t="shared" si="9"/>
        <v>7.9861687980186894E-3</v>
      </c>
      <c r="V35" s="13"/>
      <c r="W35" s="2"/>
      <c r="X35" s="14"/>
      <c r="Y35" s="2">
        <v>0.02</v>
      </c>
      <c r="Z35" s="2">
        <v>0.21</v>
      </c>
      <c r="AA35" s="2">
        <f t="shared" si="10"/>
        <v>4.1999999999999997E-3</v>
      </c>
      <c r="AB35" s="2">
        <v>0.01</v>
      </c>
      <c r="AC35" s="2">
        <v>0.28999999999999998</v>
      </c>
      <c r="AD35" s="2">
        <f t="shared" si="11"/>
        <v>2.8999999999999998E-3</v>
      </c>
      <c r="AE35" s="13"/>
      <c r="AF35" s="2"/>
      <c r="AG35" s="14"/>
      <c r="AH35" s="13"/>
      <c r="AI35" s="2"/>
      <c r="AJ35" s="14"/>
      <c r="AK35" s="1">
        <v>0.1</v>
      </c>
      <c r="AL35" s="2">
        <v>0.11</v>
      </c>
      <c r="AM35" s="2">
        <f t="shared" si="12"/>
        <v>1.1000000000000001E-2</v>
      </c>
      <c r="AN35" s="2">
        <v>0.01</v>
      </c>
      <c r="AO35" s="2">
        <v>0.38</v>
      </c>
      <c r="AP35" s="2">
        <f t="shared" si="13"/>
        <v>3.8E-3</v>
      </c>
      <c r="AQ35" s="1">
        <f t="shared" si="14"/>
        <v>2.988616879801869E-2</v>
      </c>
      <c r="AR35" s="7">
        <f t="shared" si="15"/>
        <v>106.91562499999999</v>
      </c>
      <c r="AS35" s="1">
        <f t="shared" si="16"/>
        <v>0.24</v>
      </c>
      <c r="AT35" s="1">
        <f t="shared" si="20"/>
        <v>82.884166666666673</v>
      </c>
      <c r="AU35" s="1">
        <f t="shared" si="17"/>
        <v>425862.15149615461</v>
      </c>
    </row>
    <row r="36" spans="1:48" x14ac:dyDescent="0.15">
      <c r="C36" s="6">
        <v>9</v>
      </c>
      <c r="D36" s="8">
        <v>14.898568517599999</v>
      </c>
      <c r="E36" s="9">
        <f t="shared" si="18"/>
        <v>21.506878758064499</v>
      </c>
      <c r="F36" s="6" t="s">
        <v>110</v>
      </c>
      <c r="G36" s="1">
        <v>10</v>
      </c>
      <c r="H36" s="7">
        <f t="shared" si="0"/>
        <v>14.898568517599999</v>
      </c>
      <c r="I36" s="7">
        <f t="shared" si="1"/>
        <v>288.04856851759996</v>
      </c>
      <c r="J36" s="7">
        <f t="shared" si="2"/>
        <v>0.11013403417383476</v>
      </c>
      <c r="K36" s="7">
        <f t="shared" si="3"/>
        <v>106.91562499999999</v>
      </c>
      <c r="L36" s="7">
        <f t="shared" si="4"/>
        <v>1.0691562499999998</v>
      </c>
      <c r="M36" s="1" t="s">
        <v>110</v>
      </c>
      <c r="O36" s="7">
        <f t="shared" si="19"/>
        <v>3.8479424176705699</v>
      </c>
      <c r="P36" s="7">
        <f t="shared" si="5"/>
        <v>0.42378942172667888</v>
      </c>
      <c r="Q36" s="12">
        <f t="shared" si="6"/>
        <v>0.10170946121440293</v>
      </c>
      <c r="R36" s="7">
        <f t="shared" si="7"/>
        <v>0.25659749999999992</v>
      </c>
      <c r="S36" s="13">
        <f t="shared" si="8"/>
        <v>0.39637744410761194</v>
      </c>
      <c r="T36" s="2">
        <v>0.01</v>
      </c>
      <c r="U36" s="14">
        <f t="shared" si="9"/>
        <v>3.9637744410761198E-3</v>
      </c>
      <c r="V36" s="13"/>
      <c r="W36" s="2"/>
      <c r="X36" s="14"/>
      <c r="Y36" s="2">
        <v>0.02</v>
      </c>
      <c r="Z36" s="2">
        <v>0.21</v>
      </c>
      <c r="AA36" s="2">
        <f t="shared" si="10"/>
        <v>4.1999999999999997E-3</v>
      </c>
      <c r="AB36" s="2">
        <v>0.01</v>
      </c>
      <c r="AC36" s="2">
        <v>0.28999999999999998</v>
      </c>
      <c r="AD36" s="2">
        <f t="shared" si="11"/>
        <v>2.8999999999999998E-3</v>
      </c>
      <c r="AE36" s="13"/>
      <c r="AF36" s="2"/>
      <c r="AG36" s="14"/>
      <c r="AH36" s="13"/>
      <c r="AI36" s="2"/>
      <c r="AJ36" s="14"/>
      <c r="AK36" s="2">
        <v>0.1</v>
      </c>
      <c r="AL36" s="2">
        <v>0.11</v>
      </c>
      <c r="AM36" s="2">
        <f t="shared" si="12"/>
        <v>1.1000000000000001E-2</v>
      </c>
      <c r="AN36" s="2">
        <v>0.01</v>
      </c>
      <c r="AO36" s="2">
        <v>0.38</v>
      </c>
      <c r="AP36" s="2">
        <f t="shared" si="13"/>
        <v>3.8E-3</v>
      </c>
      <c r="AQ36" s="1">
        <f t="shared" si="14"/>
        <v>2.5863774441076119E-2</v>
      </c>
      <c r="AR36" s="7">
        <f t="shared" si="15"/>
        <v>106.91562499999999</v>
      </c>
      <c r="AS36" s="1">
        <f t="shared" si="16"/>
        <v>0.24</v>
      </c>
      <c r="AT36" s="1">
        <f t="shared" si="20"/>
        <v>82.884166666666673</v>
      </c>
      <c r="AU36" s="1">
        <f t="shared" si="17"/>
        <v>368545.15223169496</v>
      </c>
    </row>
    <row r="37" spans="1:48" x14ac:dyDescent="0.15">
      <c r="C37" s="6">
        <v>10</v>
      </c>
      <c r="D37" s="8">
        <v>3.6245986830322598</v>
      </c>
      <c r="E37" s="9">
        <f t="shared" si="18"/>
        <v>14.898568517599999</v>
      </c>
      <c r="F37" s="6" t="s">
        <v>110</v>
      </c>
      <c r="G37" s="1">
        <v>11</v>
      </c>
      <c r="H37" s="7">
        <f t="shared" si="0"/>
        <v>3.6245986830322598</v>
      </c>
      <c r="I37" s="7">
        <f t="shared" si="1"/>
        <v>276.77459868303225</v>
      </c>
      <c r="J37" s="7">
        <f t="shared" si="2"/>
        <v>2.7793538431811281E-2</v>
      </c>
      <c r="K37" s="7">
        <f t="shared" si="3"/>
        <v>106.91562499999999</v>
      </c>
      <c r="L37" s="7">
        <f t="shared" si="4"/>
        <v>1.0691562499999998</v>
      </c>
      <c r="M37" s="1" t="s">
        <v>112</v>
      </c>
      <c r="N37" s="7">
        <f>(O36-P36)*C22/100</f>
        <v>3.2529453461466966</v>
      </c>
      <c r="O37" s="7">
        <f t="shared" si="19"/>
        <v>1.2403638997971944</v>
      </c>
      <c r="P37" s="7">
        <f t="shared" si="5"/>
        <v>3.4474101718444637E-2</v>
      </c>
      <c r="Q37" s="12">
        <f t="shared" si="6"/>
        <v>8.2737844124267119E-3</v>
      </c>
      <c r="R37" s="7">
        <f t="shared" si="7"/>
        <v>0.25659749999999992</v>
      </c>
      <c r="S37" s="13">
        <f t="shared" si="8"/>
        <v>3.2244212872014399E-2</v>
      </c>
      <c r="T37" s="2">
        <v>0.01</v>
      </c>
      <c r="U37" s="14">
        <f t="shared" si="9"/>
        <v>3.2244212872014401E-4</v>
      </c>
      <c r="V37" s="13"/>
      <c r="W37" s="2"/>
      <c r="X37" s="14"/>
      <c r="Y37" s="2">
        <v>0.02</v>
      </c>
      <c r="Z37" s="2">
        <v>0.21</v>
      </c>
      <c r="AA37" s="2">
        <f t="shared" si="10"/>
        <v>4.1999999999999997E-3</v>
      </c>
      <c r="AB37" s="2">
        <v>0.01</v>
      </c>
      <c r="AC37" s="2">
        <v>0.28999999999999998</v>
      </c>
      <c r="AD37" s="2">
        <f t="shared" si="11"/>
        <v>2.8999999999999998E-3</v>
      </c>
      <c r="AE37" s="13"/>
      <c r="AF37" s="2"/>
      <c r="AG37" s="14"/>
      <c r="AH37" s="13"/>
      <c r="AI37" s="2"/>
      <c r="AJ37" s="14"/>
      <c r="AK37" s="1">
        <v>0.1</v>
      </c>
      <c r="AL37" s="2">
        <v>0.11</v>
      </c>
      <c r="AM37" s="2">
        <f t="shared" si="12"/>
        <v>1.1000000000000001E-2</v>
      </c>
      <c r="AN37" s="2">
        <v>0.01</v>
      </c>
      <c r="AO37" s="2">
        <v>0.38</v>
      </c>
      <c r="AP37" s="2">
        <f t="shared" si="13"/>
        <v>3.8E-3</v>
      </c>
      <c r="AQ37" s="1">
        <f t="shared" si="14"/>
        <v>2.2222442128720144E-2</v>
      </c>
      <c r="AR37" s="7">
        <f t="shared" si="15"/>
        <v>106.91562499999999</v>
      </c>
      <c r="AS37" s="1">
        <f t="shared" si="16"/>
        <v>0.24</v>
      </c>
      <c r="AT37" s="1">
        <f t="shared" si="20"/>
        <v>82.884166666666673</v>
      </c>
      <c r="AU37" s="1">
        <f t="shared" si="17"/>
        <v>316658.08623362071</v>
      </c>
    </row>
    <row r="38" spans="1:48" x14ac:dyDescent="0.15">
      <c r="C38" s="6">
        <v>11</v>
      </c>
      <c r="D38" s="8">
        <v>-7.0281396343333302</v>
      </c>
      <c r="E38" s="9">
        <f t="shared" si="18"/>
        <v>3.6245986830322598</v>
      </c>
      <c r="F38" s="6" t="s">
        <v>112</v>
      </c>
      <c r="G38" s="1">
        <v>12</v>
      </c>
      <c r="H38" s="7">
        <f t="shared" si="0"/>
        <v>-7.0281396343333302</v>
      </c>
      <c r="I38" s="7">
        <f t="shared" si="1"/>
        <v>266.12186036566663</v>
      </c>
      <c r="J38" s="7">
        <f t="shared" si="2"/>
        <v>6.7977007029069681E-3</v>
      </c>
      <c r="K38" s="7">
        <f t="shared" si="3"/>
        <v>106.91562499999999</v>
      </c>
      <c r="L38" s="7">
        <f t="shared" si="4"/>
        <v>1.0691562499999998</v>
      </c>
      <c r="M38" s="1" t="s">
        <v>110</v>
      </c>
      <c r="O38" s="7">
        <f t="shared" si="19"/>
        <v>2.2750460480787495</v>
      </c>
      <c r="P38" s="7">
        <f t="shared" si="5"/>
        <v>1.5465082120170635E-2</v>
      </c>
      <c r="Q38" s="12">
        <f t="shared" si="6"/>
        <v>3.7116197088409523E-3</v>
      </c>
      <c r="R38" s="7">
        <f t="shared" si="7"/>
        <v>0.25659749999999992</v>
      </c>
      <c r="S38" s="13">
        <f t="shared" si="8"/>
        <v>1.4464753977887365E-2</v>
      </c>
      <c r="T38" s="2">
        <v>0.01</v>
      </c>
      <c r="U38" s="14">
        <f t="shared" si="9"/>
        <v>1.4464753977887364E-4</v>
      </c>
      <c r="V38" s="13"/>
      <c r="W38" s="2"/>
      <c r="X38" s="14"/>
      <c r="Y38" s="2">
        <v>0.02</v>
      </c>
      <c r="Z38" s="2">
        <v>0.21</v>
      </c>
      <c r="AA38" s="2">
        <f t="shared" si="10"/>
        <v>4.1999999999999997E-3</v>
      </c>
      <c r="AB38" s="2">
        <v>0.01</v>
      </c>
      <c r="AC38" s="2">
        <v>0.28999999999999998</v>
      </c>
      <c r="AD38" s="2">
        <f t="shared" si="11"/>
        <v>2.8999999999999998E-3</v>
      </c>
      <c r="AE38" s="13"/>
      <c r="AF38" s="2"/>
      <c r="AG38" s="14"/>
      <c r="AH38" s="13"/>
      <c r="AI38" s="2"/>
      <c r="AJ38" s="14"/>
      <c r="AK38" s="2">
        <v>0.1</v>
      </c>
      <c r="AL38" s="2">
        <v>0.11</v>
      </c>
      <c r="AM38" s="2">
        <f t="shared" si="12"/>
        <v>1.1000000000000001E-2</v>
      </c>
      <c r="AN38" s="2">
        <v>0.01</v>
      </c>
      <c r="AO38" s="2">
        <v>0.38</v>
      </c>
      <c r="AP38" s="2">
        <f t="shared" si="13"/>
        <v>3.8E-3</v>
      </c>
      <c r="AQ38" s="1">
        <f t="shared" si="14"/>
        <v>2.2044647539778871E-2</v>
      </c>
      <c r="AR38" s="7">
        <f t="shared" si="15"/>
        <v>106.91562499999999</v>
      </c>
      <c r="AS38" s="1">
        <f t="shared" si="16"/>
        <v>0.24</v>
      </c>
      <c r="AT38" s="1">
        <f t="shared" si="20"/>
        <v>82.884166666666673</v>
      </c>
      <c r="AU38" s="1">
        <f t="shared" si="17"/>
        <v>314124.607061947</v>
      </c>
      <c r="AV38" s="1">
        <f>SUM(AU27:AU38)</f>
        <v>4619664.4125499027</v>
      </c>
    </row>
    <row r="39" spans="1:48" x14ac:dyDescent="0.15">
      <c r="C39" s="6">
        <v>12</v>
      </c>
      <c r="D39" s="8">
        <v>-11.230072442774199</v>
      </c>
      <c r="E39" s="9">
        <f t="shared" si="18"/>
        <v>-7.0281396343333302</v>
      </c>
      <c r="F39" s="6" t="s">
        <v>110</v>
      </c>
    </row>
    <row r="40" spans="1:48" x14ac:dyDescent="0.15">
      <c r="S40" s="30" t="s">
        <v>80</v>
      </c>
      <c r="T40" s="30"/>
      <c r="U40" s="30"/>
      <c r="V40" s="30" t="s">
        <v>81</v>
      </c>
      <c r="W40" s="30"/>
      <c r="X40" s="30"/>
      <c r="Y40" s="30" t="s">
        <v>82</v>
      </c>
      <c r="Z40" s="30"/>
      <c r="AA40" s="30"/>
      <c r="AB40" s="30" t="s">
        <v>83</v>
      </c>
      <c r="AC40" s="30"/>
      <c r="AD40" s="30"/>
      <c r="AE40" s="30" t="s">
        <v>84</v>
      </c>
      <c r="AF40" s="30"/>
      <c r="AG40" s="30"/>
      <c r="AH40" s="30" t="s">
        <v>85</v>
      </c>
      <c r="AI40" s="30"/>
      <c r="AJ40" s="30"/>
      <c r="AK40" s="31" t="s">
        <v>86</v>
      </c>
      <c r="AL40" s="32"/>
      <c r="AM40" s="33"/>
      <c r="AN40" s="30" t="s">
        <v>87</v>
      </c>
      <c r="AO40" s="30"/>
      <c r="AP40" s="30"/>
    </row>
    <row r="41" spans="1:48" x14ac:dyDescent="0.15">
      <c r="A41" s="34" t="s">
        <v>45</v>
      </c>
      <c r="B41" s="34"/>
      <c r="C41" s="6" t="s">
        <v>88</v>
      </c>
      <c r="D41" s="6" t="s">
        <v>89</v>
      </c>
      <c r="E41" s="6" t="s">
        <v>90</v>
      </c>
      <c r="F41" s="6" t="s">
        <v>91</v>
      </c>
      <c r="G41" s="1" t="s">
        <v>88</v>
      </c>
      <c r="H41" s="1" t="s">
        <v>90</v>
      </c>
      <c r="I41" s="1" t="s">
        <v>92</v>
      </c>
      <c r="J41" s="1" t="s">
        <v>93</v>
      </c>
      <c r="K41" s="10" t="s">
        <v>94</v>
      </c>
      <c r="L41" s="10" t="s">
        <v>95</v>
      </c>
      <c r="M41" s="1" t="s">
        <v>96</v>
      </c>
      <c r="N41" s="10" t="s">
        <v>97</v>
      </c>
      <c r="O41" s="1" t="s">
        <v>98</v>
      </c>
      <c r="P41" s="1" t="s">
        <v>99</v>
      </c>
      <c r="Q41" s="10" t="s">
        <v>100</v>
      </c>
      <c r="R41" s="10" t="s">
        <v>101</v>
      </c>
      <c r="S41" s="2" t="s">
        <v>102</v>
      </c>
      <c r="T41" s="2" t="s">
        <v>103</v>
      </c>
      <c r="U41" s="2"/>
      <c r="V41" s="2" t="s">
        <v>102</v>
      </c>
      <c r="W41" s="2" t="s">
        <v>103</v>
      </c>
      <c r="X41" s="2"/>
      <c r="Y41" s="2" t="s">
        <v>102</v>
      </c>
      <c r="Z41" s="2" t="s">
        <v>103</v>
      </c>
      <c r="AA41" s="2"/>
      <c r="AB41" s="2" t="s">
        <v>102</v>
      </c>
      <c r="AC41" s="2" t="s">
        <v>103</v>
      </c>
      <c r="AD41" s="2"/>
      <c r="AE41" s="2" t="s">
        <v>102</v>
      </c>
      <c r="AF41" s="2" t="s">
        <v>103</v>
      </c>
      <c r="AG41" s="2"/>
      <c r="AH41" s="2" t="s">
        <v>102</v>
      </c>
      <c r="AI41" s="2" t="s">
        <v>103</v>
      </c>
      <c r="AJ41" s="2"/>
      <c r="AK41" s="2" t="s">
        <v>102</v>
      </c>
      <c r="AL41" s="2" t="s">
        <v>103</v>
      </c>
      <c r="AM41" s="2"/>
      <c r="AN41" s="16" t="s">
        <v>102</v>
      </c>
      <c r="AO41" s="16" t="s">
        <v>103</v>
      </c>
      <c r="AP41" s="16"/>
      <c r="AQ41" s="1" t="s">
        <v>104</v>
      </c>
      <c r="AR41" s="1" t="s">
        <v>105</v>
      </c>
      <c r="AS41" s="1" t="s">
        <v>73</v>
      </c>
      <c r="AT41" s="1" t="s">
        <v>106</v>
      </c>
      <c r="AU41" s="1" t="s">
        <v>107</v>
      </c>
    </row>
    <row r="42" spans="1:48" x14ac:dyDescent="0.15">
      <c r="A42" s="1" t="s">
        <v>108</v>
      </c>
      <c r="B42" s="1">
        <f>G5</f>
        <v>92.509250000000009</v>
      </c>
      <c r="C42" s="6" t="s">
        <v>109</v>
      </c>
      <c r="D42" s="6">
        <v>-17</v>
      </c>
      <c r="E42" s="6"/>
      <c r="F42" s="6"/>
      <c r="G42" s="1">
        <v>1</v>
      </c>
      <c r="H42" s="7">
        <f t="shared" ref="H42:H53" si="21">E43</f>
        <v>-17</v>
      </c>
      <c r="I42" s="7">
        <f t="shared" ref="I42:I53" si="22">H42+273.15</f>
        <v>256.14999999999998</v>
      </c>
      <c r="J42" s="7">
        <f t="shared" ref="J42:J53" si="23">EXP(($C$16*(I42-$C$14))/($C$17*I42*$C$14))</f>
        <v>1.6359658543034978E-3</v>
      </c>
      <c r="K42" s="7">
        <f t="shared" ref="K42:K53" si="24">$B$42/12</f>
        <v>7.7091041666666671</v>
      </c>
      <c r="L42" s="7">
        <f t="shared" ref="L42:L53" si="25">K42*$B$43/100</f>
        <v>7.7091041666666665E-2</v>
      </c>
      <c r="M42" s="1" t="s">
        <v>110</v>
      </c>
      <c r="O42" s="7">
        <f>L42</f>
        <v>7.7091041666666665E-2</v>
      </c>
      <c r="P42" s="7">
        <f t="shared" ref="P42:P53" si="26">O42*J42</f>
        <v>1.2611831183935489E-4</v>
      </c>
      <c r="Q42" s="12">
        <f t="shared" ref="Q42:Q53" si="27">P42*$B$44</f>
        <v>2.2701296131083879E-5</v>
      </c>
      <c r="R42" s="7">
        <f t="shared" ref="R42:R53" si="28">L42*$B$44</f>
        <v>1.3876387499999998E-2</v>
      </c>
      <c r="S42" s="13">
        <f t="shared" ref="S42:S53" si="29">Q42/R42</f>
        <v>1.635965854303498E-3</v>
      </c>
      <c r="T42" s="2">
        <v>0.01</v>
      </c>
      <c r="U42" s="14">
        <f t="shared" ref="U42:U53" si="30">S42*T42</f>
        <v>1.6359658543034981E-5</v>
      </c>
      <c r="V42" s="13"/>
      <c r="W42" s="2"/>
      <c r="X42" s="14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3"/>
      <c r="AF42" s="2"/>
      <c r="AG42" s="14"/>
      <c r="AH42" s="13"/>
      <c r="AI42" s="2"/>
      <c r="AJ42" s="14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1.4816359658543036E-2</v>
      </c>
      <c r="AR42" s="7">
        <f t="shared" ref="AR42:AR53" si="34">$B$42/12</f>
        <v>7.7091041666666671</v>
      </c>
      <c r="AS42" s="1">
        <f t="shared" ref="AS42:AS53" si="35">$B$44</f>
        <v>0.18</v>
      </c>
      <c r="AT42" s="1">
        <f>$E$5/12</f>
        <v>846.34347945205843</v>
      </c>
      <c r="AU42" s="1">
        <f t="shared" ref="AU42:AU53" si="36">AT42*10000*AS42*0.67*AR42*AQ42</f>
        <v>116584.1165526195</v>
      </c>
    </row>
    <row r="43" spans="1:48" x14ac:dyDescent="0.15">
      <c r="A43" s="1" t="s">
        <v>111</v>
      </c>
      <c r="B43" s="1">
        <v>1</v>
      </c>
      <c r="C43" s="6">
        <v>1</v>
      </c>
      <c r="D43" s="8">
        <v>-18.547370528387098</v>
      </c>
      <c r="E43" s="9">
        <f t="shared" ref="E43:E54" si="37">D42</f>
        <v>-17</v>
      </c>
      <c r="F43" s="6" t="s">
        <v>110</v>
      </c>
      <c r="G43" s="1">
        <v>2</v>
      </c>
      <c r="H43" s="7">
        <f t="shared" si="21"/>
        <v>-18.547370528387098</v>
      </c>
      <c r="I43" s="7">
        <f t="shared" si="22"/>
        <v>254.60262947161289</v>
      </c>
      <c r="J43" s="7">
        <f t="shared" si="23"/>
        <v>1.2985024407382857E-3</v>
      </c>
      <c r="K43" s="7">
        <f t="shared" si="24"/>
        <v>7.7091041666666671</v>
      </c>
      <c r="L43" s="7">
        <f t="shared" si="25"/>
        <v>7.7091041666666665E-2</v>
      </c>
      <c r="M43" s="1" t="s">
        <v>110</v>
      </c>
      <c r="O43" s="7">
        <f t="shared" ref="O43:O53" si="38">L43+O42-P42-N43</f>
        <v>0.15405596502149396</v>
      </c>
      <c r="P43" s="7">
        <f t="shared" si="26"/>
        <v>2.0004204659070188E-4</v>
      </c>
      <c r="Q43" s="12">
        <f t="shared" si="27"/>
        <v>3.6007568386326336E-5</v>
      </c>
      <c r="R43" s="7">
        <f t="shared" si="28"/>
        <v>1.3876387499999998E-2</v>
      </c>
      <c r="S43" s="13">
        <f t="shared" si="29"/>
        <v>2.5948805758217938E-3</v>
      </c>
      <c r="T43" s="2">
        <v>0.01</v>
      </c>
      <c r="U43" s="14">
        <f t="shared" si="30"/>
        <v>2.5948805758217939E-5</v>
      </c>
      <c r="V43" s="13"/>
      <c r="W43" s="2"/>
      <c r="X43" s="14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3"/>
      <c r="AF43" s="2"/>
      <c r="AG43" s="14"/>
      <c r="AH43" s="13"/>
      <c r="AI43" s="2"/>
      <c r="AJ43" s="14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1.4825948805758219E-2</v>
      </c>
      <c r="AR43" s="7">
        <f t="shared" si="34"/>
        <v>7.7091041666666671</v>
      </c>
      <c r="AS43" s="1">
        <f t="shared" si="35"/>
        <v>0.18</v>
      </c>
      <c r="AT43" s="1">
        <f t="shared" ref="AT43:AT53" si="39">$E$5/12</f>
        <v>846.34347945205843</v>
      </c>
      <c r="AU43" s="1">
        <f t="shared" si="36"/>
        <v>116659.56978690505</v>
      </c>
    </row>
    <row r="44" spans="1:48" x14ac:dyDescent="0.15">
      <c r="A44" s="1" t="s">
        <v>73</v>
      </c>
      <c r="B44" s="1">
        <v>0.18</v>
      </c>
      <c r="C44" s="6">
        <v>2</v>
      </c>
      <c r="D44" s="8">
        <v>-11.615967752827601</v>
      </c>
      <c r="E44" s="9">
        <f t="shared" si="37"/>
        <v>-18.547370528387098</v>
      </c>
      <c r="F44" s="6" t="s">
        <v>110</v>
      </c>
      <c r="G44" s="1">
        <v>3</v>
      </c>
      <c r="H44" s="7">
        <f t="shared" si="21"/>
        <v>-11.615967752827601</v>
      </c>
      <c r="I44" s="7">
        <f t="shared" si="22"/>
        <v>261.53403224717238</v>
      </c>
      <c r="J44" s="7">
        <f t="shared" si="23"/>
        <v>3.5778537084206205E-3</v>
      </c>
      <c r="K44" s="7">
        <f t="shared" si="24"/>
        <v>7.7091041666666671</v>
      </c>
      <c r="L44" s="7">
        <f t="shared" si="25"/>
        <v>7.7091041666666665E-2</v>
      </c>
      <c r="M44" s="1" t="s">
        <v>110</v>
      </c>
      <c r="O44" s="7">
        <f t="shared" si="38"/>
        <v>0.23094696464156991</v>
      </c>
      <c r="P44" s="7">
        <f t="shared" si="26"/>
        <v>8.2629445389132685E-4</v>
      </c>
      <c r="Q44" s="12">
        <f t="shared" si="27"/>
        <v>1.4873300170043882E-4</v>
      </c>
      <c r="R44" s="7">
        <f t="shared" si="28"/>
        <v>1.3876387499999998E-2</v>
      </c>
      <c r="S44" s="13">
        <f t="shared" si="29"/>
        <v>1.0718423775672078E-2</v>
      </c>
      <c r="T44" s="2">
        <v>0.01</v>
      </c>
      <c r="U44" s="14">
        <f t="shared" si="30"/>
        <v>1.0718423775672079E-4</v>
      </c>
      <c r="V44" s="13"/>
      <c r="W44" s="2"/>
      <c r="X44" s="14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3"/>
      <c r="AF44" s="2"/>
      <c r="AG44" s="14"/>
      <c r="AH44" s="13"/>
      <c r="AI44" s="2"/>
      <c r="AJ44" s="14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1.4907184237756721E-2</v>
      </c>
      <c r="AR44" s="7">
        <f t="shared" si="34"/>
        <v>7.7091041666666671</v>
      </c>
      <c r="AS44" s="1">
        <f t="shared" si="35"/>
        <v>0.18</v>
      </c>
      <c r="AT44" s="1">
        <f t="shared" si="39"/>
        <v>846.34347945205843</v>
      </c>
      <c r="AU44" s="1">
        <f t="shared" si="36"/>
        <v>117298.77950444556</v>
      </c>
    </row>
    <row r="45" spans="1:48" x14ac:dyDescent="0.15">
      <c r="C45" s="6">
        <v>3</v>
      </c>
      <c r="D45" s="8">
        <v>-0.51774251516129</v>
      </c>
      <c r="E45" s="9">
        <f t="shared" si="37"/>
        <v>-11.615967752827601</v>
      </c>
      <c r="F45" s="6" t="s">
        <v>110</v>
      </c>
      <c r="G45" s="1">
        <v>4</v>
      </c>
      <c r="H45" s="7">
        <f t="shared" si="21"/>
        <v>-0.51774251516129</v>
      </c>
      <c r="I45" s="7">
        <f t="shared" si="22"/>
        <v>272.6322574848387</v>
      </c>
      <c r="J45" s="7">
        <f t="shared" si="23"/>
        <v>1.6285753336735959E-2</v>
      </c>
      <c r="K45" s="7">
        <f t="shared" si="24"/>
        <v>7.7091041666666671</v>
      </c>
      <c r="L45" s="7">
        <f t="shared" si="25"/>
        <v>7.7091041666666665E-2</v>
      </c>
      <c r="M45" s="1" t="s">
        <v>110</v>
      </c>
      <c r="O45" s="7">
        <f t="shared" si="38"/>
        <v>0.30721171185434526</v>
      </c>
      <c r="P45" s="7">
        <f t="shared" si="26"/>
        <v>5.0031741614162692E-3</v>
      </c>
      <c r="Q45" s="12">
        <f t="shared" si="27"/>
        <v>9.0057134905492837E-4</v>
      </c>
      <c r="R45" s="7">
        <f t="shared" si="28"/>
        <v>1.3876387499999998E-2</v>
      </c>
      <c r="S45" s="13">
        <f t="shared" si="29"/>
        <v>6.4899553219808004E-2</v>
      </c>
      <c r="T45" s="2">
        <v>0.01</v>
      </c>
      <c r="U45" s="14">
        <f t="shared" si="30"/>
        <v>6.4899553219808007E-4</v>
      </c>
      <c r="V45" s="13"/>
      <c r="W45" s="2"/>
      <c r="X45" s="14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3"/>
      <c r="AF45" s="2"/>
      <c r="AG45" s="14"/>
      <c r="AH45" s="13"/>
      <c r="AI45" s="2"/>
      <c r="AJ45" s="14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1.5448995532198081E-2</v>
      </c>
      <c r="AR45" s="7">
        <f t="shared" si="34"/>
        <v>7.7091041666666671</v>
      </c>
      <c r="AS45" s="1">
        <f t="shared" si="35"/>
        <v>0.18</v>
      </c>
      <c r="AT45" s="1">
        <f t="shared" si="39"/>
        <v>846.34347945205843</v>
      </c>
      <c r="AU45" s="1">
        <f t="shared" si="36"/>
        <v>121562.07983977831</v>
      </c>
    </row>
    <row r="46" spans="1:48" x14ac:dyDescent="0.15">
      <c r="C46" s="6">
        <v>4</v>
      </c>
      <c r="D46" s="8">
        <v>7.9416927215333297</v>
      </c>
      <c r="E46" s="9">
        <f t="shared" si="37"/>
        <v>-0.51774251516129</v>
      </c>
      <c r="F46" s="6" t="s">
        <v>110</v>
      </c>
      <c r="G46" s="1">
        <v>5</v>
      </c>
      <c r="H46" s="7">
        <f t="shared" si="21"/>
        <v>7.9416927215333297</v>
      </c>
      <c r="I46" s="7">
        <f t="shared" si="22"/>
        <v>281.09169272153332</v>
      </c>
      <c r="J46" s="7">
        <f t="shared" si="23"/>
        <v>4.7708098165476137E-2</v>
      </c>
      <c r="K46" s="7">
        <f t="shared" si="24"/>
        <v>7.7091041666666671</v>
      </c>
      <c r="L46" s="7">
        <f t="shared" si="25"/>
        <v>7.7091041666666665E-2</v>
      </c>
      <c r="M46" s="1" t="s">
        <v>112</v>
      </c>
      <c r="N46" s="7">
        <f>(O45-P45)*$C$22/100</f>
        <v>0.28709811080828251</v>
      </c>
      <c r="O46" s="7">
        <f t="shared" si="38"/>
        <v>9.220146855131317E-2</v>
      </c>
      <c r="P46" s="7">
        <f t="shared" si="26"/>
        <v>4.3987567126471099E-3</v>
      </c>
      <c r="Q46" s="12">
        <f t="shared" si="27"/>
        <v>7.9177620827647972E-4</v>
      </c>
      <c r="R46" s="7">
        <f t="shared" si="28"/>
        <v>1.3876387499999998E-2</v>
      </c>
      <c r="S46" s="13">
        <f t="shared" si="29"/>
        <v>5.7059246023252075E-2</v>
      </c>
      <c r="T46" s="2">
        <v>0.01</v>
      </c>
      <c r="U46" s="14">
        <f t="shared" si="30"/>
        <v>5.705924602325208E-4</v>
      </c>
      <c r="V46" s="13"/>
      <c r="W46" s="2"/>
      <c r="X46" s="14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3"/>
      <c r="AF46" s="2"/>
      <c r="AG46" s="14"/>
      <c r="AH46" s="13"/>
      <c r="AI46" s="2"/>
      <c r="AJ46" s="14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2.767059246023252E-2</v>
      </c>
      <c r="AR46" s="7">
        <f t="shared" si="34"/>
        <v>7.7091041666666671</v>
      </c>
      <c r="AS46" s="1">
        <f t="shared" si="35"/>
        <v>0.18</v>
      </c>
      <c r="AT46" s="1">
        <f t="shared" si="39"/>
        <v>846.34347945205843</v>
      </c>
      <c r="AU46" s="1">
        <f t="shared" si="36"/>
        <v>217729.02729205249</v>
      </c>
    </row>
    <row r="47" spans="1:48" x14ac:dyDescent="0.15">
      <c r="C47" s="6">
        <v>5</v>
      </c>
      <c r="D47" s="8">
        <v>14.342813444129</v>
      </c>
      <c r="E47" s="9">
        <f t="shared" si="37"/>
        <v>7.9416927215333297</v>
      </c>
      <c r="F47" s="6" t="s">
        <v>112</v>
      </c>
      <c r="G47" s="1">
        <v>6</v>
      </c>
      <c r="H47" s="7">
        <f t="shared" si="21"/>
        <v>14.342813444129</v>
      </c>
      <c r="I47" s="7">
        <f t="shared" si="22"/>
        <v>287.49281344412896</v>
      </c>
      <c r="J47" s="7">
        <f t="shared" si="23"/>
        <v>0.10316751234493882</v>
      </c>
      <c r="K47" s="7">
        <f t="shared" si="24"/>
        <v>7.7091041666666671</v>
      </c>
      <c r="L47" s="7">
        <f t="shared" si="25"/>
        <v>7.7091041666666665E-2</v>
      </c>
      <c r="M47" s="1" t="s">
        <v>110</v>
      </c>
      <c r="O47" s="7">
        <f t="shared" si="38"/>
        <v>0.16489375350533272</v>
      </c>
      <c r="P47" s="7">
        <f t="shared" si="26"/>
        <v>1.7011678350364712E-2</v>
      </c>
      <c r="Q47" s="12">
        <f t="shared" si="27"/>
        <v>3.0621021030656482E-3</v>
      </c>
      <c r="R47" s="7">
        <f t="shared" si="28"/>
        <v>1.3876387499999998E-2</v>
      </c>
      <c r="S47" s="13">
        <f t="shared" si="29"/>
        <v>0.22066997646654424</v>
      </c>
      <c r="T47" s="2">
        <v>0.01</v>
      </c>
      <c r="U47" s="14">
        <f t="shared" si="30"/>
        <v>2.2066997646654424E-3</v>
      </c>
      <c r="V47" s="13"/>
      <c r="W47" s="2"/>
      <c r="X47" s="14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3"/>
      <c r="AF47" s="2"/>
      <c r="AG47" s="14"/>
      <c r="AH47" s="13"/>
      <c r="AI47" s="2"/>
      <c r="AJ47" s="14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2.9306699764665441E-2</v>
      </c>
      <c r="AR47" s="7">
        <f t="shared" si="34"/>
        <v>7.7091041666666671</v>
      </c>
      <c r="AS47" s="1">
        <f t="shared" si="35"/>
        <v>0.18</v>
      </c>
      <c r="AT47" s="1">
        <f t="shared" si="39"/>
        <v>846.34347945205843</v>
      </c>
      <c r="AU47" s="1">
        <f t="shared" si="36"/>
        <v>230602.91325786852</v>
      </c>
    </row>
    <row r="48" spans="1:48" x14ac:dyDescent="0.15">
      <c r="C48" s="6">
        <v>6</v>
      </c>
      <c r="D48" s="8">
        <v>19.2180224373333</v>
      </c>
      <c r="E48" s="9">
        <f t="shared" si="37"/>
        <v>14.342813444129</v>
      </c>
      <c r="F48" s="6" t="s">
        <v>110</v>
      </c>
      <c r="G48" s="1">
        <v>7</v>
      </c>
      <c r="H48" s="7">
        <f t="shared" si="21"/>
        <v>19.2180224373333</v>
      </c>
      <c r="I48" s="7">
        <f t="shared" si="22"/>
        <v>292.36802243733325</v>
      </c>
      <c r="J48" s="7">
        <f t="shared" si="23"/>
        <v>0.18147150948071</v>
      </c>
      <c r="K48" s="7">
        <f t="shared" si="24"/>
        <v>7.7091041666666671</v>
      </c>
      <c r="L48" s="7">
        <f t="shared" si="25"/>
        <v>7.7091041666666665E-2</v>
      </c>
      <c r="M48" s="1" t="s">
        <v>110</v>
      </c>
      <c r="O48" s="7">
        <f t="shared" si="38"/>
        <v>0.22497311682163468</v>
      </c>
      <c r="P48" s="7">
        <f t="shared" si="26"/>
        <v>4.0826211102202158E-2</v>
      </c>
      <c r="Q48" s="12">
        <f t="shared" si="27"/>
        <v>7.3487179983963884E-3</v>
      </c>
      <c r="R48" s="7">
        <f t="shared" si="28"/>
        <v>1.3876387499999998E-2</v>
      </c>
      <c r="S48" s="13">
        <f t="shared" si="29"/>
        <v>0.52958437478027975</v>
      </c>
      <c r="T48" s="2">
        <v>0.01</v>
      </c>
      <c r="U48" s="14">
        <f t="shared" si="30"/>
        <v>5.2958437478027977E-3</v>
      </c>
      <c r="V48" s="13"/>
      <c r="W48" s="2"/>
      <c r="X48" s="14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3"/>
      <c r="AF48" s="2"/>
      <c r="AG48" s="14"/>
      <c r="AH48" s="13"/>
      <c r="AI48" s="2"/>
      <c r="AJ48" s="14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3.2395843747802799E-2</v>
      </c>
      <c r="AR48" s="7">
        <f t="shared" si="34"/>
        <v>7.7091041666666671</v>
      </c>
      <c r="AS48" s="1">
        <f t="shared" si="35"/>
        <v>0.18</v>
      </c>
      <c r="AT48" s="1">
        <f t="shared" si="39"/>
        <v>846.34347945205843</v>
      </c>
      <c r="AU48" s="1">
        <f t="shared" si="36"/>
        <v>254910.17431779098</v>
      </c>
    </row>
    <row r="49" spans="1:54" x14ac:dyDescent="0.15">
      <c r="C49" s="6">
        <v>7</v>
      </c>
      <c r="D49" s="8">
        <v>23.468277045806399</v>
      </c>
      <c r="E49" s="9">
        <f t="shared" si="37"/>
        <v>19.2180224373333</v>
      </c>
      <c r="F49" s="6" t="s">
        <v>110</v>
      </c>
      <c r="G49" s="1">
        <v>8</v>
      </c>
      <c r="H49" s="7">
        <f t="shared" si="21"/>
        <v>23.468277045806399</v>
      </c>
      <c r="I49" s="7">
        <f t="shared" si="22"/>
        <v>296.61827704580639</v>
      </c>
      <c r="J49" s="7">
        <f t="shared" si="23"/>
        <v>0.29245225249834211</v>
      </c>
      <c r="K49" s="7">
        <f t="shared" si="24"/>
        <v>7.7091041666666671</v>
      </c>
      <c r="L49" s="7">
        <f t="shared" si="25"/>
        <v>7.7091041666666665E-2</v>
      </c>
      <c r="M49" s="1" t="s">
        <v>110</v>
      </c>
      <c r="O49" s="7">
        <f t="shared" si="38"/>
        <v>0.26123794738609923</v>
      </c>
      <c r="P49" s="7">
        <f t="shared" si="26"/>
        <v>7.639962615110811E-2</v>
      </c>
      <c r="Q49" s="12">
        <f t="shared" si="27"/>
        <v>1.375193270719946E-2</v>
      </c>
      <c r="R49" s="7">
        <f t="shared" si="28"/>
        <v>1.3876387499999998E-2</v>
      </c>
      <c r="S49" s="13">
        <f t="shared" si="29"/>
        <v>0.99103118208535623</v>
      </c>
      <c r="T49" s="2">
        <v>0.01</v>
      </c>
      <c r="U49" s="14">
        <f t="shared" si="30"/>
        <v>9.910311820853562E-3</v>
      </c>
      <c r="V49" s="13"/>
      <c r="W49" s="2"/>
      <c r="X49" s="14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3"/>
      <c r="AF49" s="2"/>
      <c r="AG49" s="14"/>
      <c r="AH49" s="13"/>
      <c r="AI49" s="2"/>
      <c r="AJ49" s="14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3.7010311820853563E-2</v>
      </c>
      <c r="AR49" s="7">
        <f t="shared" si="34"/>
        <v>7.7091041666666671</v>
      </c>
      <c r="AS49" s="1">
        <f t="shared" si="35"/>
        <v>0.18</v>
      </c>
      <c r="AT49" s="1">
        <f t="shared" si="39"/>
        <v>846.34347945205843</v>
      </c>
      <c r="AU49" s="1">
        <f t="shared" si="36"/>
        <v>291219.61172718182</v>
      </c>
    </row>
    <row r="50" spans="1:54" x14ac:dyDescent="0.15">
      <c r="C50" s="6">
        <v>8</v>
      </c>
      <c r="D50" s="8">
        <v>21.506878758064499</v>
      </c>
      <c r="E50" s="9">
        <f t="shared" si="37"/>
        <v>23.468277045806399</v>
      </c>
      <c r="F50" s="6" t="s">
        <v>110</v>
      </c>
      <c r="G50" s="1">
        <v>9</v>
      </c>
      <c r="H50" s="7">
        <f t="shared" si="21"/>
        <v>21.506878758064499</v>
      </c>
      <c r="I50" s="7">
        <f t="shared" si="22"/>
        <v>294.65687875806447</v>
      </c>
      <c r="J50" s="7">
        <f t="shared" si="23"/>
        <v>0.23504889438311827</v>
      </c>
      <c r="K50" s="7">
        <f t="shared" si="24"/>
        <v>7.7091041666666671</v>
      </c>
      <c r="L50" s="7">
        <f t="shared" si="25"/>
        <v>7.7091041666666665E-2</v>
      </c>
      <c r="M50" s="1" t="s">
        <v>110</v>
      </c>
      <c r="O50" s="7">
        <f t="shared" si="38"/>
        <v>0.26192936290165775</v>
      </c>
      <c r="P50" s="7">
        <f t="shared" si="26"/>
        <v>6.1566207156509206E-2</v>
      </c>
      <c r="Q50" s="12">
        <f t="shared" si="27"/>
        <v>1.1081917288171657E-2</v>
      </c>
      <c r="R50" s="7">
        <f t="shared" si="28"/>
        <v>1.3876387499999998E-2</v>
      </c>
      <c r="S50" s="13">
        <f t="shared" si="29"/>
        <v>0.79861687980186902</v>
      </c>
      <c r="T50" s="2">
        <v>0.01</v>
      </c>
      <c r="U50" s="14">
        <f t="shared" si="30"/>
        <v>7.9861687980186911E-3</v>
      </c>
      <c r="V50" s="13"/>
      <c r="W50" s="2"/>
      <c r="X50" s="14"/>
      <c r="Y50" s="2">
        <v>0.02</v>
      </c>
      <c r="Z50" s="2">
        <v>0.49</v>
      </c>
      <c r="AA50" s="2">
        <f t="shared" si="31"/>
        <v>9.7999999999999997E-3</v>
      </c>
      <c r="AB50" s="2"/>
      <c r="AC50" s="2"/>
      <c r="AD50" s="2"/>
      <c r="AE50" s="13"/>
      <c r="AF50" s="2"/>
      <c r="AG50" s="14"/>
      <c r="AH50" s="13"/>
      <c r="AI50" s="2"/>
      <c r="AJ50" s="14"/>
      <c r="AL50" s="2"/>
      <c r="AM50" s="2"/>
      <c r="AN50" s="2">
        <v>0.01</v>
      </c>
      <c r="AO50" s="2">
        <v>0.5</v>
      </c>
      <c r="AP50" s="2">
        <f t="shared" si="32"/>
        <v>5.0000000000000001E-3</v>
      </c>
      <c r="AQ50" s="1">
        <f t="shared" si="33"/>
        <v>2.2786168798018692E-2</v>
      </c>
      <c r="AR50" s="7">
        <f t="shared" si="34"/>
        <v>7.7091041666666671</v>
      </c>
      <c r="AS50" s="1">
        <f t="shared" si="35"/>
        <v>0.18</v>
      </c>
      <c r="AT50" s="1">
        <f t="shared" si="39"/>
        <v>846.34347945205843</v>
      </c>
      <c r="AU50" s="1">
        <f t="shared" si="36"/>
        <v>179295.41534881314</v>
      </c>
    </row>
    <row r="51" spans="1:54" x14ac:dyDescent="0.15">
      <c r="C51" s="6">
        <v>9</v>
      </c>
      <c r="D51" s="8">
        <v>14.898568517599999</v>
      </c>
      <c r="E51" s="9">
        <f t="shared" si="37"/>
        <v>21.506878758064499</v>
      </c>
      <c r="F51" s="6" t="s">
        <v>110</v>
      </c>
      <c r="G51" s="1">
        <v>10</v>
      </c>
      <c r="H51" s="7">
        <f t="shared" si="21"/>
        <v>14.898568517599999</v>
      </c>
      <c r="I51" s="7">
        <f t="shared" si="22"/>
        <v>288.04856851759996</v>
      </c>
      <c r="J51" s="7">
        <f t="shared" si="23"/>
        <v>0.11013403417383476</v>
      </c>
      <c r="K51" s="7">
        <f t="shared" si="24"/>
        <v>7.7091041666666671</v>
      </c>
      <c r="L51" s="7">
        <f t="shared" si="25"/>
        <v>7.7091041666666665E-2</v>
      </c>
      <c r="M51" s="1" t="s">
        <v>110</v>
      </c>
      <c r="O51" s="7">
        <f t="shared" si="38"/>
        <v>0.27745419741181521</v>
      </c>
      <c r="P51" s="7">
        <f t="shared" si="26"/>
        <v>3.055715005942675E-2</v>
      </c>
      <c r="Q51" s="12">
        <f t="shared" si="27"/>
        <v>5.5002870106968145E-3</v>
      </c>
      <c r="R51" s="7">
        <f t="shared" si="28"/>
        <v>1.3876387499999998E-2</v>
      </c>
      <c r="S51" s="13">
        <f t="shared" si="29"/>
        <v>0.39637744410761194</v>
      </c>
      <c r="T51" s="2">
        <v>0.01</v>
      </c>
      <c r="U51" s="14">
        <f t="shared" si="30"/>
        <v>3.9637744410761198E-3</v>
      </c>
      <c r="V51" s="13"/>
      <c r="W51" s="2"/>
      <c r="X51" s="14"/>
      <c r="Y51" s="2">
        <v>0.02</v>
      </c>
      <c r="Z51" s="2">
        <v>0.49</v>
      </c>
      <c r="AA51" s="2">
        <f t="shared" si="31"/>
        <v>9.7999999999999997E-3</v>
      </c>
      <c r="AB51" s="2"/>
      <c r="AC51" s="2"/>
      <c r="AD51" s="2"/>
      <c r="AE51" s="13"/>
      <c r="AF51" s="2"/>
      <c r="AG51" s="14"/>
      <c r="AH51" s="13"/>
      <c r="AI51" s="2"/>
      <c r="AJ51" s="14"/>
      <c r="AK51" s="2"/>
      <c r="AL51" s="2"/>
      <c r="AM51" s="2"/>
      <c r="AN51" s="2">
        <v>0.01</v>
      </c>
      <c r="AO51" s="2">
        <v>0.5</v>
      </c>
      <c r="AP51" s="2">
        <f t="shared" si="32"/>
        <v>5.0000000000000001E-3</v>
      </c>
      <c r="AQ51" s="1">
        <f t="shared" si="33"/>
        <v>1.876377444107612E-2</v>
      </c>
      <c r="AR51" s="7">
        <f t="shared" si="34"/>
        <v>7.7091041666666671</v>
      </c>
      <c r="AS51" s="1">
        <f t="shared" si="35"/>
        <v>0.18</v>
      </c>
      <c r="AT51" s="1">
        <f t="shared" si="39"/>
        <v>846.34347945205843</v>
      </c>
      <c r="AU51" s="1">
        <f t="shared" si="36"/>
        <v>147644.77353545793</v>
      </c>
    </row>
    <row r="52" spans="1:54" x14ac:dyDescent="0.15">
      <c r="C52" s="6">
        <v>10</v>
      </c>
      <c r="D52" s="8">
        <v>3.6245986830322598</v>
      </c>
      <c r="E52" s="9">
        <f t="shared" si="37"/>
        <v>14.898568517599999</v>
      </c>
      <c r="F52" s="6" t="s">
        <v>110</v>
      </c>
      <c r="G52" s="1">
        <v>11</v>
      </c>
      <c r="H52" s="7">
        <f t="shared" si="21"/>
        <v>3.6245986830322598</v>
      </c>
      <c r="I52" s="7">
        <f t="shared" si="22"/>
        <v>276.77459868303225</v>
      </c>
      <c r="J52" s="7">
        <f t="shared" si="23"/>
        <v>2.7793538431811281E-2</v>
      </c>
      <c r="K52" s="7">
        <f t="shared" si="24"/>
        <v>7.7091041666666671</v>
      </c>
      <c r="L52" s="7">
        <f t="shared" si="25"/>
        <v>7.7091041666666665E-2</v>
      </c>
      <c r="M52" s="1" t="s">
        <v>112</v>
      </c>
      <c r="N52" s="7">
        <f>(O51-P51)*$C$22/100</f>
        <v>0.23455219498476904</v>
      </c>
      <c r="O52" s="7">
        <f t="shared" si="38"/>
        <v>8.943589403428609E-2</v>
      </c>
      <c r="P52" s="7">
        <f t="shared" si="26"/>
        <v>2.4857399580253316E-3</v>
      </c>
      <c r="Q52" s="12">
        <f t="shared" si="27"/>
        <v>4.474331924445597E-4</v>
      </c>
      <c r="R52" s="7">
        <f t="shared" si="28"/>
        <v>1.3876387499999998E-2</v>
      </c>
      <c r="S52" s="13">
        <f t="shared" si="29"/>
        <v>3.2244212872014399E-2</v>
      </c>
      <c r="T52" s="2">
        <v>0.01</v>
      </c>
      <c r="U52" s="14">
        <f t="shared" si="30"/>
        <v>3.2244212872014401E-4</v>
      </c>
      <c r="V52" s="13"/>
      <c r="W52" s="2"/>
      <c r="X52" s="14"/>
      <c r="Y52" s="2">
        <v>0.02</v>
      </c>
      <c r="Z52" s="2">
        <v>0.49</v>
      </c>
      <c r="AA52" s="2">
        <f t="shared" si="31"/>
        <v>9.7999999999999997E-3</v>
      </c>
      <c r="AB52" s="2"/>
      <c r="AC52" s="2"/>
      <c r="AD52" s="2"/>
      <c r="AE52" s="13"/>
      <c r="AF52" s="2"/>
      <c r="AG52" s="14"/>
      <c r="AH52" s="13"/>
      <c r="AI52" s="2"/>
      <c r="AJ52" s="14"/>
      <c r="AL52" s="2"/>
      <c r="AM52" s="2"/>
      <c r="AN52" s="2">
        <v>0.01</v>
      </c>
      <c r="AO52" s="2">
        <v>0.5</v>
      </c>
      <c r="AP52" s="2">
        <f t="shared" si="32"/>
        <v>5.0000000000000001E-3</v>
      </c>
      <c r="AQ52" s="1">
        <f t="shared" si="33"/>
        <v>1.5122442128720145E-2</v>
      </c>
      <c r="AR52" s="7">
        <f t="shared" si="34"/>
        <v>7.7091041666666671</v>
      </c>
      <c r="AS52" s="1">
        <f t="shared" si="35"/>
        <v>0.18</v>
      </c>
      <c r="AT52" s="1">
        <f t="shared" si="39"/>
        <v>846.34347945205843</v>
      </c>
      <c r="AU52" s="1">
        <f t="shared" si="36"/>
        <v>118992.55932805296</v>
      </c>
    </row>
    <row r="53" spans="1:54" x14ac:dyDescent="0.15">
      <c r="C53" s="6">
        <v>11</v>
      </c>
      <c r="D53" s="8">
        <v>-7.0281396343333302</v>
      </c>
      <c r="E53" s="9">
        <f t="shared" si="37"/>
        <v>3.6245986830322598</v>
      </c>
      <c r="F53" s="6" t="s">
        <v>112</v>
      </c>
      <c r="G53" s="1">
        <v>12</v>
      </c>
      <c r="H53" s="7">
        <f t="shared" si="21"/>
        <v>-7.0281396343333302</v>
      </c>
      <c r="I53" s="7">
        <f t="shared" si="22"/>
        <v>266.12186036566663</v>
      </c>
      <c r="J53" s="7">
        <f t="shared" si="23"/>
        <v>6.7977007029069681E-3</v>
      </c>
      <c r="K53" s="7">
        <f t="shared" si="24"/>
        <v>7.7091041666666671</v>
      </c>
      <c r="L53" s="7">
        <f t="shared" si="25"/>
        <v>7.7091041666666665E-2</v>
      </c>
      <c r="M53" s="1" t="s">
        <v>110</v>
      </c>
      <c r="O53" s="7">
        <f t="shared" si="38"/>
        <v>0.16404119574292741</v>
      </c>
      <c r="P53" s="7">
        <f t="shared" si="26"/>
        <v>1.1151029516073972E-3</v>
      </c>
      <c r="Q53" s="12">
        <f t="shared" si="27"/>
        <v>2.007185312893315E-4</v>
      </c>
      <c r="R53" s="7">
        <f t="shared" si="28"/>
        <v>1.3876387499999998E-2</v>
      </c>
      <c r="S53" s="13">
        <f t="shared" si="29"/>
        <v>1.4464753977887365E-2</v>
      </c>
      <c r="T53" s="2">
        <v>0.01</v>
      </c>
      <c r="U53" s="14">
        <f t="shared" si="30"/>
        <v>1.4464753977887364E-4</v>
      </c>
      <c r="V53" s="13"/>
      <c r="W53" s="2"/>
      <c r="X53" s="14"/>
      <c r="Y53" s="2">
        <v>0.02</v>
      </c>
      <c r="Z53" s="2">
        <v>0.49</v>
      </c>
      <c r="AA53" s="2">
        <f t="shared" si="31"/>
        <v>9.7999999999999997E-3</v>
      </c>
      <c r="AB53" s="2"/>
      <c r="AC53" s="2"/>
      <c r="AD53" s="2"/>
      <c r="AE53" s="13"/>
      <c r="AF53" s="2"/>
      <c r="AG53" s="14"/>
      <c r="AH53" s="13"/>
      <c r="AI53" s="2"/>
      <c r="AJ53" s="14"/>
      <c r="AK53" s="2"/>
      <c r="AL53" s="2"/>
      <c r="AM53" s="2"/>
      <c r="AN53" s="2">
        <v>0.01</v>
      </c>
      <c r="AO53" s="2">
        <v>0.5</v>
      </c>
      <c r="AP53" s="2">
        <f t="shared" si="32"/>
        <v>5.0000000000000001E-3</v>
      </c>
      <c r="AQ53" s="1">
        <f t="shared" si="33"/>
        <v>1.4944647539778875E-2</v>
      </c>
      <c r="AR53" s="7">
        <f t="shared" si="34"/>
        <v>7.7091041666666671</v>
      </c>
      <c r="AS53" s="1">
        <f t="shared" si="35"/>
        <v>0.18</v>
      </c>
      <c r="AT53" s="1">
        <f t="shared" si="39"/>
        <v>846.34347945205843</v>
      </c>
      <c r="AU53" s="1">
        <f t="shared" si="36"/>
        <v>117593.56351820148</v>
      </c>
      <c r="AV53" s="1">
        <f>SUM(AU42:AU53)</f>
        <v>2030092.5840091675</v>
      </c>
    </row>
    <row r="54" spans="1:54" x14ac:dyDescent="0.15">
      <c r="C54" s="6">
        <v>12</v>
      </c>
      <c r="D54" s="8">
        <v>-11.230072442774199</v>
      </c>
      <c r="E54" s="9">
        <f t="shared" si="37"/>
        <v>-7.0281396343333302</v>
      </c>
      <c r="F54" s="6" t="s">
        <v>110</v>
      </c>
    </row>
    <row r="56" spans="1:54" x14ac:dyDescent="0.15">
      <c r="S56" s="30" t="s">
        <v>80</v>
      </c>
      <c r="T56" s="30"/>
      <c r="U56" s="30"/>
      <c r="V56" s="11" t="s">
        <v>81</v>
      </c>
      <c r="W56" s="11" t="s">
        <v>82</v>
      </c>
      <c r="X56" s="11" t="s">
        <v>83</v>
      </c>
      <c r="Y56" s="11" t="s">
        <v>84</v>
      </c>
      <c r="Z56" s="11" t="s">
        <v>85</v>
      </c>
      <c r="AA56" s="11" t="s">
        <v>86</v>
      </c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</row>
    <row r="57" spans="1:54" x14ac:dyDescent="0.15">
      <c r="A57" s="34" t="s">
        <v>48</v>
      </c>
      <c r="B57" s="34"/>
      <c r="C57" s="6" t="s">
        <v>88</v>
      </c>
      <c r="D57" s="6" t="s">
        <v>89</v>
      </c>
      <c r="E57" s="6" t="s">
        <v>90</v>
      </c>
      <c r="F57" s="6" t="s">
        <v>91</v>
      </c>
      <c r="G57" s="1" t="s">
        <v>88</v>
      </c>
      <c r="H57" s="1" t="s">
        <v>90</v>
      </c>
      <c r="I57" s="1" t="s">
        <v>92</v>
      </c>
      <c r="J57" s="1" t="s">
        <v>93</v>
      </c>
      <c r="K57" s="10" t="s">
        <v>94</v>
      </c>
      <c r="L57" s="10" t="s">
        <v>95</v>
      </c>
      <c r="M57" s="1" t="s">
        <v>96</v>
      </c>
      <c r="N57" s="10" t="s">
        <v>97</v>
      </c>
      <c r="O57" s="1" t="s">
        <v>98</v>
      </c>
      <c r="P57" s="1" t="s">
        <v>99</v>
      </c>
      <c r="Q57" s="10" t="s">
        <v>100</v>
      </c>
      <c r="R57" s="10" t="s">
        <v>101</v>
      </c>
      <c r="S57" s="2" t="s">
        <v>102</v>
      </c>
      <c r="T57" s="2" t="s">
        <v>103</v>
      </c>
      <c r="U57" s="2"/>
      <c r="V57" s="2" t="s">
        <v>113</v>
      </c>
      <c r="W57" s="2" t="s">
        <v>113</v>
      </c>
      <c r="X57" s="2" t="s">
        <v>113</v>
      </c>
      <c r="Y57" s="2" t="s">
        <v>113</v>
      </c>
      <c r="Z57" s="2" t="s">
        <v>113</v>
      </c>
      <c r="AA57" s="2" t="s">
        <v>113</v>
      </c>
      <c r="AB57" s="1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</row>
    <row r="58" spans="1:54" x14ac:dyDescent="0.15">
      <c r="A58" s="1" t="s">
        <v>108</v>
      </c>
      <c r="B58" s="1">
        <f>F7</f>
        <v>122.786</v>
      </c>
      <c r="C58" s="6" t="s">
        <v>109</v>
      </c>
      <c r="D58" s="6">
        <v>-17</v>
      </c>
      <c r="E58" s="6"/>
      <c r="F58" s="6"/>
      <c r="G58" s="1">
        <v>1</v>
      </c>
      <c r="H58" s="7">
        <f t="shared" ref="H58:H69" si="40">E59</f>
        <v>-17</v>
      </c>
      <c r="I58" s="7">
        <f t="shared" ref="I58:I69" si="41">H58+273.15</f>
        <v>256.14999999999998</v>
      </c>
      <c r="J58" s="7">
        <f t="shared" ref="J58:J69" si="42">EXP(($C$16*(I58-$C$14))/($C$17*I58*$C$14))</f>
        <v>1.6359658543034978E-3</v>
      </c>
      <c r="K58" s="7">
        <f t="shared" ref="K58:K69" si="43">$B$58/12</f>
        <v>10.232166666666666</v>
      </c>
      <c r="L58" s="7">
        <f t="shared" ref="L58:L69" si="44">K58*$B$59/100</f>
        <v>2.7626849999999994</v>
      </c>
      <c r="M58" s="1" t="s">
        <v>110</v>
      </c>
      <c r="O58" s="7">
        <f>L58</f>
        <v>2.7626849999999994</v>
      </c>
      <c r="P58" s="7">
        <f t="shared" ref="P58:P69" si="45">O58*J58</f>
        <v>4.519658326196458E-3</v>
      </c>
      <c r="Q58" s="12">
        <f t="shared" ref="Q58:Q69" si="46">P58*$B$60</f>
        <v>1.3107009145969727E-3</v>
      </c>
      <c r="R58" s="7">
        <f t="shared" ref="R58:R69" si="47">L58*$B$60</f>
        <v>0.80117864999999977</v>
      </c>
      <c r="S58" s="13">
        <f t="shared" ref="S58:S69" si="48">Q58/R58</f>
        <v>1.6359658543034978E-3</v>
      </c>
      <c r="T58" s="2">
        <v>0.27</v>
      </c>
      <c r="U58" s="14">
        <f t="shared" ref="U58:U69" si="49">S58*T58</f>
        <v>4.4171078066194443E-4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0.22648582440468262</v>
      </c>
      <c r="AC58" s="7">
        <f t="shared" ref="AC58:AC69" si="51">$B$58/12</f>
        <v>10.232166666666666</v>
      </c>
      <c r="AD58" s="1">
        <f t="shared" ref="AD58:AD69" si="52">$B$60</f>
        <v>0.28999999999999998</v>
      </c>
      <c r="AE58" s="15">
        <f t="shared" ref="AE58:AE69" si="53">$E$7/12</f>
        <v>96.611287659770014</v>
      </c>
      <c r="AF58" s="1">
        <f t="shared" ref="AF58:AF69" si="54">AE58*10000*AC58*AB58</f>
        <v>2238909.3038678658</v>
      </c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</row>
    <row r="59" spans="1:54" x14ac:dyDescent="0.15">
      <c r="A59" s="1" t="s">
        <v>111</v>
      </c>
      <c r="B59" s="1">
        <v>27</v>
      </c>
      <c r="C59" s="6">
        <v>1</v>
      </c>
      <c r="D59" s="8">
        <v>-18.547370528387098</v>
      </c>
      <c r="E59" s="9">
        <f t="shared" ref="E59:E70" si="55">D58</f>
        <v>-17</v>
      </c>
      <c r="F59" s="6" t="s">
        <v>110</v>
      </c>
      <c r="G59" s="1">
        <v>2</v>
      </c>
      <c r="H59" s="7">
        <f t="shared" si="40"/>
        <v>-18.547370528387098</v>
      </c>
      <c r="I59" s="7">
        <f t="shared" si="41"/>
        <v>254.60262947161289</v>
      </c>
      <c r="J59" s="7">
        <f t="shared" si="42"/>
        <v>1.2985024407382857E-3</v>
      </c>
      <c r="K59" s="7">
        <f t="shared" si="43"/>
        <v>10.232166666666666</v>
      </c>
      <c r="L59" s="7">
        <f t="shared" si="44"/>
        <v>2.7626849999999994</v>
      </c>
      <c r="M59" s="1" t="s">
        <v>110</v>
      </c>
      <c r="O59" s="7">
        <f t="shared" ref="O59:O69" si="56">L59+O58-P58-N59</f>
        <v>5.5208503416738024</v>
      </c>
      <c r="P59" s="7">
        <f t="shared" si="45"/>
        <v>7.1688376436142313E-3</v>
      </c>
      <c r="Q59" s="12">
        <f t="shared" si="46"/>
        <v>2.0789629166481269E-3</v>
      </c>
      <c r="R59" s="7">
        <f t="shared" si="47"/>
        <v>0.80117864999999977</v>
      </c>
      <c r="S59" s="13">
        <f t="shared" si="48"/>
        <v>2.5948805758217938E-3</v>
      </c>
      <c r="T59" s="2">
        <v>0.27</v>
      </c>
      <c r="U59" s="14">
        <f t="shared" si="49"/>
        <v>7.0061775547188433E-4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0.22653613002988821</v>
      </c>
      <c r="AC59" s="7">
        <f t="shared" si="51"/>
        <v>10.232166666666666</v>
      </c>
      <c r="AD59" s="1">
        <f t="shared" si="52"/>
        <v>0.28999999999999998</v>
      </c>
      <c r="AE59" s="15">
        <f t="shared" si="53"/>
        <v>96.611287659770014</v>
      </c>
      <c r="AF59" s="1">
        <f t="shared" si="54"/>
        <v>2239406.5965024303</v>
      </c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</row>
    <row r="60" spans="1:54" x14ac:dyDescent="0.15">
      <c r="A60" s="1" t="s">
        <v>73</v>
      </c>
      <c r="B60" s="1">
        <v>0.28999999999999998</v>
      </c>
      <c r="C60" s="6">
        <v>2</v>
      </c>
      <c r="D60" s="8">
        <v>-11.615967752827601</v>
      </c>
      <c r="E60" s="9">
        <f t="shared" si="55"/>
        <v>-18.547370528387098</v>
      </c>
      <c r="F60" s="6" t="s">
        <v>110</v>
      </c>
      <c r="G60" s="1">
        <v>3</v>
      </c>
      <c r="H60" s="7">
        <f t="shared" si="40"/>
        <v>-11.615967752827601</v>
      </c>
      <c r="I60" s="7">
        <f t="shared" si="41"/>
        <v>261.53403224717238</v>
      </c>
      <c r="J60" s="7">
        <f t="shared" si="42"/>
        <v>3.5778537084206205E-3</v>
      </c>
      <c r="K60" s="7">
        <f t="shared" si="43"/>
        <v>10.232166666666666</v>
      </c>
      <c r="L60" s="7">
        <f t="shared" si="44"/>
        <v>2.7626849999999994</v>
      </c>
      <c r="M60" s="1" t="s">
        <v>110</v>
      </c>
      <c r="O60" s="7">
        <f t="shared" si="56"/>
        <v>8.2763665040301859</v>
      </c>
      <c r="P60" s="7">
        <f t="shared" si="45"/>
        <v>2.9611628588692606E-2</v>
      </c>
      <c r="Q60" s="12">
        <f t="shared" si="46"/>
        <v>8.5873722907208547E-3</v>
      </c>
      <c r="R60" s="7">
        <f t="shared" si="47"/>
        <v>0.80117864999999977</v>
      </c>
      <c r="S60" s="13">
        <f t="shared" si="48"/>
        <v>1.0718423775672076E-2</v>
      </c>
      <c r="T60" s="2">
        <v>0.27</v>
      </c>
      <c r="U60" s="14">
        <f t="shared" si="49"/>
        <v>2.893974419431461E-3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0.22696229922969555</v>
      </c>
      <c r="AC60" s="7">
        <f t="shared" si="51"/>
        <v>10.232166666666666</v>
      </c>
      <c r="AD60" s="1">
        <f t="shared" si="52"/>
        <v>0.28999999999999998</v>
      </c>
      <c r="AE60" s="15">
        <f t="shared" si="53"/>
        <v>96.611287659770014</v>
      </c>
      <c r="AF60" s="1">
        <f t="shared" si="54"/>
        <v>2243619.4614310791</v>
      </c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</row>
    <row r="61" spans="1:54" x14ac:dyDescent="0.15">
      <c r="C61" s="6">
        <v>3</v>
      </c>
      <c r="D61" s="8">
        <v>-0.51774251516129</v>
      </c>
      <c r="E61" s="9">
        <f t="shared" si="55"/>
        <v>-11.615967752827601</v>
      </c>
      <c r="F61" s="6" t="s">
        <v>110</v>
      </c>
      <c r="G61" s="1">
        <v>4</v>
      </c>
      <c r="H61" s="7">
        <f t="shared" si="40"/>
        <v>-0.51774251516129</v>
      </c>
      <c r="I61" s="7">
        <f t="shared" si="41"/>
        <v>272.6322574848387</v>
      </c>
      <c r="J61" s="7">
        <f t="shared" si="42"/>
        <v>1.6285753336735959E-2</v>
      </c>
      <c r="K61" s="7">
        <f t="shared" si="43"/>
        <v>10.232166666666666</v>
      </c>
      <c r="L61" s="7">
        <f t="shared" si="44"/>
        <v>2.7626849999999994</v>
      </c>
      <c r="M61" s="1" t="s">
        <v>110</v>
      </c>
      <c r="O61" s="7">
        <f t="shared" si="56"/>
        <v>11.009439875441492</v>
      </c>
      <c r="P61" s="7">
        <f t="shared" si="45"/>
        <v>0.1792970221870652</v>
      </c>
      <c r="Q61" s="12">
        <f t="shared" si="46"/>
        <v>5.1996136434248906E-2</v>
      </c>
      <c r="R61" s="7">
        <f t="shared" si="47"/>
        <v>0.80117864999999977</v>
      </c>
      <c r="S61" s="13">
        <f t="shared" si="48"/>
        <v>6.489955321980799E-2</v>
      </c>
      <c r="T61" s="2">
        <v>0.27</v>
      </c>
      <c r="U61" s="14">
        <f t="shared" si="49"/>
        <v>1.7522879369348158E-2</v>
      </c>
      <c r="V61" s="2">
        <v>180.9</v>
      </c>
      <c r="W61" s="2">
        <v>6</v>
      </c>
      <c r="X61" s="2">
        <v>3</v>
      </c>
      <c r="Y61" s="2">
        <v>0.3</v>
      </c>
      <c r="Z61" s="2">
        <v>6</v>
      </c>
      <c r="AA61" s="2">
        <v>30.2</v>
      </c>
      <c r="AB61" s="1">
        <f t="shared" si="50"/>
        <v>0.22980469546146437</v>
      </c>
      <c r="AC61" s="7">
        <f t="shared" si="51"/>
        <v>10.232166666666666</v>
      </c>
      <c r="AD61" s="1">
        <f t="shared" si="52"/>
        <v>0.28999999999999998</v>
      </c>
      <c r="AE61" s="15">
        <f t="shared" si="53"/>
        <v>96.611287659770014</v>
      </c>
      <c r="AF61" s="1">
        <f t="shared" si="54"/>
        <v>2271717.7646485697</v>
      </c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</row>
    <row r="62" spans="1:54" x14ac:dyDescent="0.15">
      <c r="C62" s="6">
        <v>4</v>
      </c>
      <c r="D62" s="8">
        <v>7.9416927215333297</v>
      </c>
      <c r="E62" s="9">
        <f t="shared" si="55"/>
        <v>-0.51774251516129</v>
      </c>
      <c r="F62" s="6" t="s">
        <v>110</v>
      </c>
      <c r="G62" s="1">
        <v>5</v>
      </c>
      <c r="H62" s="7">
        <f t="shared" si="40"/>
        <v>7.9416927215333297</v>
      </c>
      <c r="I62" s="7">
        <f t="shared" si="41"/>
        <v>281.09169272153332</v>
      </c>
      <c r="J62" s="7">
        <f t="shared" si="42"/>
        <v>4.7708098165476137E-2</v>
      </c>
      <c r="K62" s="7">
        <f t="shared" si="43"/>
        <v>10.232166666666666</v>
      </c>
      <c r="L62" s="7">
        <f t="shared" si="44"/>
        <v>2.7626849999999994</v>
      </c>
      <c r="M62" s="1" t="s">
        <v>112</v>
      </c>
      <c r="N62" s="7">
        <f>(O61-P61)*$C$22/100</f>
        <v>10.288635710591707</v>
      </c>
      <c r="O62" s="7">
        <f t="shared" si="56"/>
        <v>3.3041921426627194</v>
      </c>
      <c r="P62" s="7">
        <f t="shared" si="45"/>
        <v>0.15763672309974794</v>
      </c>
      <c r="Q62" s="12">
        <f t="shared" si="46"/>
        <v>4.5714649698926899E-2</v>
      </c>
      <c r="R62" s="7">
        <f t="shared" si="47"/>
        <v>0.80117864999999977</v>
      </c>
      <c r="S62" s="13">
        <f t="shared" si="48"/>
        <v>5.7059246023252005E-2</v>
      </c>
      <c r="T62" s="2">
        <v>0.27</v>
      </c>
      <c r="U62" s="14">
        <f t="shared" si="49"/>
        <v>1.5405996426278042E-2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0.2781933851056258</v>
      </c>
      <c r="AC62" s="7">
        <f t="shared" si="51"/>
        <v>10.232166666666666</v>
      </c>
      <c r="AD62" s="1">
        <f t="shared" si="52"/>
        <v>0.28999999999999998</v>
      </c>
      <c r="AE62" s="15">
        <f t="shared" si="53"/>
        <v>96.611287659770014</v>
      </c>
      <c r="AF62" s="1">
        <f t="shared" si="54"/>
        <v>2750060.6707931533</v>
      </c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</row>
    <row r="63" spans="1:54" x14ac:dyDescent="0.15">
      <c r="C63" s="6">
        <v>5</v>
      </c>
      <c r="D63" s="8">
        <v>14.342813444129</v>
      </c>
      <c r="E63" s="9">
        <f t="shared" si="55"/>
        <v>7.9416927215333297</v>
      </c>
      <c r="F63" s="6" t="s">
        <v>112</v>
      </c>
      <c r="G63" s="1">
        <v>6</v>
      </c>
      <c r="H63" s="7">
        <f t="shared" si="40"/>
        <v>14.342813444129</v>
      </c>
      <c r="I63" s="7">
        <f t="shared" si="41"/>
        <v>287.49281344412896</v>
      </c>
      <c r="J63" s="7">
        <f t="shared" si="42"/>
        <v>0.10316751234493882</v>
      </c>
      <c r="K63" s="7">
        <f t="shared" si="43"/>
        <v>10.232166666666666</v>
      </c>
      <c r="L63" s="7">
        <f t="shared" si="44"/>
        <v>2.7626849999999994</v>
      </c>
      <c r="M63" s="1" t="s">
        <v>110</v>
      </c>
      <c r="O63" s="7">
        <f t="shared" si="56"/>
        <v>5.9092404195629706</v>
      </c>
      <c r="P63" s="7">
        <f t="shared" si="45"/>
        <v>0.60964163393447424</v>
      </c>
      <c r="Q63" s="12">
        <f t="shared" si="46"/>
        <v>0.17679607384099752</v>
      </c>
      <c r="R63" s="7">
        <f t="shared" si="47"/>
        <v>0.80117864999999977</v>
      </c>
      <c r="S63" s="13">
        <f t="shared" si="48"/>
        <v>0.2206699764665441</v>
      </c>
      <c r="T63" s="2">
        <v>0.27</v>
      </c>
      <c r="U63" s="14">
        <f t="shared" si="49"/>
        <v>5.9580893645966908E-2</v>
      </c>
      <c r="V63" s="2">
        <v>220.1</v>
      </c>
      <c r="W63" s="2">
        <v>12.1</v>
      </c>
      <c r="X63" s="2">
        <v>4.5</v>
      </c>
      <c r="Y63" s="2">
        <v>1.5</v>
      </c>
      <c r="Z63" s="2">
        <v>6.8</v>
      </c>
      <c r="AA63" s="2">
        <v>30.2</v>
      </c>
      <c r="AB63" s="1">
        <f t="shared" si="50"/>
        <v>0.28677656763541137</v>
      </c>
      <c r="AC63" s="7">
        <f t="shared" si="51"/>
        <v>10.232166666666666</v>
      </c>
      <c r="AD63" s="1">
        <f t="shared" si="52"/>
        <v>0.28999999999999998</v>
      </c>
      <c r="AE63" s="15">
        <f t="shared" si="53"/>
        <v>96.611287659770014</v>
      </c>
      <c r="AF63" s="1">
        <f t="shared" si="54"/>
        <v>2834909.1034632544</v>
      </c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</row>
    <row r="64" spans="1:54" x14ac:dyDescent="0.15">
      <c r="C64" s="6">
        <v>6</v>
      </c>
      <c r="D64" s="8">
        <v>19.2180224373333</v>
      </c>
      <c r="E64" s="9">
        <f t="shared" si="55"/>
        <v>14.342813444129</v>
      </c>
      <c r="F64" s="6" t="s">
        <v>110</v>
      </c>
      <c r="G64" s="1">
        <v>7</v>
      </c>
      <c r="H64" s="7">
        <f t="shared" si="40"/>
        <v>19.2180224373333</v>
      </c>
      <c r="I64" s="7">
        <f t="shared" si="41"/>
        <v>292.36802243733325</v>
      </c>
      <c r="J64" s="7">
        <f t="shared" si="42"/>
        <v>0.18147150948071</v>
      </c>
      <c r="K64" s="7">
        <f t="shared" si="43"/>
        <v>10.232166666666666</v>
      </c>
      <c r="L64" s="7">
        <f t="shared" si="44"/>
        <v>2.7626849999999994</v>
      </c>
      <c r="M64" s="1" t="s">
        <v>110</v>
      </c>
      <c r="O64" s="7">
        <f t="shared" si="56"/>
        <v>8.0622837856284963</v>
      </c>
      <c r="P64" s="7">
        <f t="shared" si="45"/>
        <v>1.4630748084398562</v>
      </c>
      <c r="Q64" s="12">
        <f t="shared" si="46"/>
        <v>0.42429169444755827</v>
      </c>
      <c r="R64" s="7">
        <f t="shared" si="47"/>
        <v>0.80117864999999977</v>
      </c>
      <c r="S64" s="13">
        <f t="shared" si="48"/>
        <v>0.52958437478027953</v>
      </c>
      <c r="T64" s="2">
        <v>0.27</v>
      </c>
      <c r="U64" s="14">
        <f t="shared" si="49"/>
        <v>0.14298778119067548</v>
      </c>
      <c r="V64" s="2">
        <v>220.1</v>
      </c>
      <c r="W64" s="2">
        <v>12.1</v>
      </c>
      <c r="X64" s="2">
        <v>4.5</v>
      </c>
      <c r="Y64" s="2">
        <v>1.5</v>
      </c>
      <c r="Z64" s="2">
        <v>6.8</v>
      </c>
      <c r="AA64" s="2">
        <v>30.2</v>
      </c>
      <c r="AB64" s="1">
        <f t="shared" si="50"/>
        <v>0.30298252588534824</v>
      </c>
      <c r="AC64" s="7">
        <f t="shared" si="51"/>
        <v>10.232166666666666</v>
      </c>
      <c r="AD64" s="1">
        <f t="shared" si="52"/>
        <v>0.28999999999999998</v>
      </c>
      <c r="AE64" s="15">
        <f t="shared" si="53"/>
        <v>96.611287659770014</v>
      </c>
      <c r="AF64" s="1">
        <f t="shared" si="54"/>
        <v>2995111.9364628443</v>
      </c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</row>
    <row r="65" spans="1:54" x14ac:dyDescent="0.15">
      <c r="C65" s="6">
        <v>7</v>
      </c>
      <c r="D65" s="8">
        <v>23.468277045806399</v>
      </c>
      <c r="E65" s="9">
        <f t="shared" si="55"/>
        <v>19.2180224373333</v>
      </c>
      <c r="F65" s="6" t="s">
        <v>110</v>
      </c>
      <c r="G65" s="1">
        <v>8</v>
      </c>
      <c r="H65" s="7">
        <f t="shared" si="40"/>
        <v>23.468277045806399</v>
      </c>
      <c r="I65" s="7">
        <f t="shared" si="41"/>
        <v>296.61827704580639</v>
      </c>
      <c r="J65" s="7">
        <f t="shared" si="42"/>
        <v>0.29245225249834211</v>
      </c>
      <c r="K65" s="7">
        <f t="shared" si="43"/>
        <v>10.232166666666666</v>
      </c>
      <c r="L65" s="7">
        <f t="shared" si="44"/>
        <v>2.7626849999999994</v>
      </c>
      <c r="M65" s="1" t="s">
        <v>110</v>
      </c>
      <c r="O65" s="7">
        <f t="shared" si="56"/>
        <v>9.3618939771886396</v>
      </c>
      <c r="P65" s="7">
        <f t="shared" si="45"/>
        <v>2.7379069812794805</v>
      </c>
      <c r="Q65" s="12">
        <f t="shared" si="46"/>
        <v>0.79399302457104926</v>
      </c>
      <c r="R65" s="7">
        <f t="shared" si="47"/>
        <v>0.80117864999999977</v>
      </c>
      <c r="S65" s="13">
        <f t="shared" si="48"/>
        <v>0.99103118208535568</v>
      </c>
      <c r="T65" s="2">
        <v>0.27</v>
      </c>
      <c r="U65" s="14">
        <f t="shared" si="49"/>
        <v>0.26757841916304603</v>
      </c>
      <c r="V65" s="2">
        <v>220.1</v>
      </c>
      <c r="W65" s="2">
        <v>12.1</v>
      </c>
      <c r="X65" s="2">
        <v>4.5</v>
      </c>
      <c r="Y65" s="2">
        <v>1.5</v>
      </c>
      <c r="Z65" s="2">
        <v>6.8</v>
      </c>
      <c r="AA65" s="2">
        <v>30.2</v>
      </c>
      <c r="AB65" s="1">
        <f t="shared" si="50"/>
        <v>0.32719048684337987</v>
      </c>
      <c r="AC65" s="7">
        <f t="shared" si="51"/>
        <v>10.232166666666666</v>
      </c>
      <c r="AD65" s="1">
        <f t="shared" si="52"/>
        <v>0.28999999999999998</v>
      </c>
      <c r="AE65" s="15">
        <f t="shared" si="53"/>
        <v>96.611287659770014</v>
      </c>
      <c r="AF65" s="1">
        <f t="shared" si="54"/>
        <v>3234417.9908663379</v>
      </c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</row>
    <row r="66" spans="1:54" x14ac:dyDescent="0.15">
      <c r="C66" s="6">
        <v>8</v>
      </c>
      <c r="D66" s="8">
        <v>21.506878758064499</v>
      </c>
      <c r="E66" s="9">
        <f t="shared" si="55"/>
        <v>23.468277045806399</v>
      </c>
      <c r="F66" s="6" t="s">
        <v>110</v>
      </c>
      <c r="G66" s="1">
        <v>9</v>
      </c>
      <c r="H66" s="7">
        <f t="shared" si="40"/>
        <v>21.506878758064499</v>
      </c>
      <c r="I66" s="7">
        <f t="shared" si="41"/>
        <v>294.65687875806447</v>
      </c>
      <c r="J66" s="7">
        <f t="shared" si="42"/>
        <v>0.23504889438311827</v>
      </c>
      <c r="K66" s="7">
        <f t="shared" si="43"/>
        <v>10.232166666666666</v>
      </c>
      <c r="L66" s="7">
        <f t="shared" si="44"/>
        <v>2.7626849999999994</v>
      </c>
      <c r="M66" s="1" t="s">
        <v>110</v>
      </c>
      <c r="O66" s="7">
        <f t="shared" si="56"/>
        <v>9.3866719959091576</v>
      </c>
      <c r="P66" s="7">
        <f t="shared" si="45"/>
        <v>2.2063268745754256</v>
      </c>
      <c r="Q66" s="12">
        <f t="shared" si="46"/>
        <v>0.63983479362687334</v>
      </c>
      <c r="R66" s="7">
        <f t="shared" si="47"/>
        <v>0.80117864999999977</v>
      </c>
      <c r="S66" s="13">
        <f t="shared" si="48"/>
        <v>0.7986168798018688</v>
      </c>
      <c r="T66" s="2">
        <v>0.27</v>
      </c>
      <c r="U66" s="14">
        <f t="shared" si="49"/>
        <v>0.21562655754650459</v>
      </c>
      <c r="V66" s="2">
        <v>180.9</v>
      </c>
      <c r="W66" s="2">
        <v>6</v>
      </c>
      <c r="X66" s="2">
        <v>3</v>
      </c>
      <c r="Y66" s="2">
        <v>0.3</v>
      </c>
      <c r="Z66" s="2">
        <v>6</v>
      </c>
      <c r="AA66" s="2">
        <v>30.2</v>
      </c>
      <c r="AB66" s="1">
        <f t="shared" si="50"/>
        <v>0.26829624013128583</v>
      </c>
      <c r="AC66" s="7">
        <f t="shared" si="51"/>
        <v>10.232166666666666</v>
      </c>
      <c r="AD66" s="1">
        <f t="shared" si="52"/>
        <v>0.28999999999999998</v>
      </c>
      <c r="AE66" s="15">
        <f t="shared" si="53"/>
        <v>96.611287659770014</v>
      </c>
      <c r="AF66" s="1">
        <f t="shared" si="54"/>
        <v>2652223.157019286</v>
      </c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</row>
    <row r="67" spans="1:54" x14ac:dyDescent="0.15">
      <c r="C67" s="6">
        <v>9</v>
      </c>
      <c r="D67" s="8">
        <v>14.898568517599999</v>
      </c>
      <c r="E67" s="9">
        <f t="shared" si="55"/>
        <v>21.506878758064499</v>
      </c>
      <c r="F67" s="6" t="s">
        <v>110</v>
      </c>
      <c r="G67" s="1">
        <v>10</v>
      </c>
      <c r="H67" s="7">
        <f t="shared" si="40"/>
        <v>14.898568517599999</v>
      </c>
      <c r="I67" s="7">
        <f t="shared" si="41"/>
        <v>288.04856851759996</v>
      </c>
      <c r="J67" s="7">
        <f t="shared" si="42"/>
        <v>0.11013403417383476</v>
      </c>
      <c r="K67" s="7">
        <f t="shared" si="43"/>
        <v>10.232166666666666</v>
      </c>
      <c r="L67" s="7">
        <f t="shared" si="44"/>
        <v>2.7626849999999994</v>
      </c>
      <c r="M67" s="1" t="s">
        <v>110</v>
      </c>
      <c r="O67" s="7">
        <f t="shared" si="56"/>
        <v>9.9430301213337309</v>
      </c>
      <c r="P67" s="7">
        <f t="shared" si="45"/>
        <v>1.0950660191744375</v>
      </c>
      <c r="Q67" s="12">
        <f t="shared" si="46"/>
        <v>0.31756914556058685</v>
      </c>
      <c r="R67" s="7">
        <f t="shared" si="47"/>
        <v>0.80117864999999977</v>
      </c>
      <c r="S67" s="13">
        <f t="shared" si="48"/>
        <v>0.39637744410761189</v>
      </c>
      <c r="T67" s="2">
        <v>0.27</v>
      </c>
      <c r="U67" s="14">
        <f t="shared" si="49"/>
        <v>0.10702190990905522</v>
      </c>
      <c r="V67" s="2">
        <v>180.9</v>
      </c>
      <c r="W67" s="2">
        <v>6</v>
      </c>
      <c r="X67" s="2">
        <v>3</v>
      </c>
      <c r="Y67" s="2">
        <v>0.3</v>
      </c>
      <c r="Z67" s="2">
        <v>6</v>
      </c>
      <c r="AA67" s="2">
        <v>30.2</v>
      </c>
      <c r="AB67" s="1">
        <f t="shared" si="50"/>
        <v>0.24719435709532944</v>
      </c>
      <c r="AC67" s="7">
        <f t="shared" si="51"/>
        <v>10.232166666666666</v>
      </c>
      <c r="AD67" s="1">
        <f t="shared" si="52"/>
        <v>0.28999999999999998</v>
      </c>
      <c r="AE67" s="15">
        <f t="shared" si="53"/>
        <v>96.611287659770014</v>
      </c>
      <c r="AF67" s="1">
        <f t="shared" si="54"/>
        <v>2443622.0121903848</v>
      </c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</row>
    <row r="68" spans="1:54" x14ac:dyDescent="0.15">
      <c r="C68" s="6">
        <v>10</v>
      </c>
      <c r="D68" s="8">
        <v>3.6245986830322598</v>
      </c>
      <c r="E68" s="9">
        <f t="shared" si="55"/>
        <v>14.898568517599999</v>
      </c>
      <c r="F68" s="6" t="s">
        <v>110</v>
      </c>
      <c r="G68" s="1">
        <v>11</v>
      </c>
      <c r="H68" s="7">
        <f t="shared" si="40"/>
        <v>3.6245986830322598</v>
      </c>
      <c r="I68" s="7">
        <f t="shared" si="41"/>
        <v>276.77459868303225</v>
      </c>
      <c r="J68" s="7">
        <f t="shared" si="42"/>
        <v>2.7793538431811281E-2</v>
      </c>
      <c r="K68" s="7">
        <f t="shared" si="43"/>
        <v>10.232166666666666</v>
      </c>
      <c r="L68" s="7">
        <f t="shared" si="44"/>
        <v>2.7626849999999994</v>
      </c>
      <c r="M68" s="1" t="s">
        <v>112</v>
      </c>
      <c r="N68" s="7">
        <f>(O67-P67)*$C$22/100</f>
        <v>8.4055658970513285</v>
      </c>
      <c r="O68" s="7">
        <f t="shared" si="56"/>
        <v>3.2050832051079645</v>
      </c>
      <c r="P68" s="7">
        <f t="shared" si="45"/>
        <v>8.9080603238321093E-2</v>
      </c>
      <c r="Q68" s="12">
        <f t="shared" si="46"/>
        <v>2.5833374939113116E-2</v>
      </c>
      <c r="R68" s="7">
        <f t="shared" si="47"/>
        <v>0.80117864999999977</v>
      </c>
      <c r="S68" s="13">
        <f t="shared" si="48"/>
        <v>3.2244212872014406E-2</v>
      </c>
      <c r="T68" s="2">
        <v>0.27</v>
      </c>
      <c r="U68" s="14">
        <f t="shared" si="49"/>
        <v>8.7059374754438895E-3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0.22809156365147876</v>
      </c>
      <c r="AC68" s="7">
        <f t="shared" si="51"/>
        <v>10.232166666666666</v>
      </c>
      <c r="AD68" s="1">
        <f t="shared" si="52"/>
        <v>0.28999999999999998</v>
      </c>
      <c r="AE68" s="15">
        <f t="shared" si="53"/>
        <v>96.611287659770014</v>
      </c>
      <c r="AF68" s="1">
        <f t="shared" si="54"/>
        <v>2254782.7235341403</v>
      </c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</row>
    <row r="69" spans="1:54" x14ac:dyDescent="0.15">
      <c r="C69" s="6">
        <v>11</v>
      </c>
      <c r="D69" s="8">
        <v>-7.0281396343333302</v>
      </c>
      <c r="E69" s="9">
        <f t="shared" si="55"/>
        <v>3.6245986830322598</v>
      </c>
      <c r="F69" s="6" t="s">
        <v>112</v>
      </c>
      <c r="G69" s="1">
        <v>12</v>
      </c>
      <c r="H69" s="7">
        <f t="shared" si="40"/>
        <v>-7.0281396343333302</v>
      </c>
      <c r="I69" s="7">
        <f t="shared" si="41"/>
        <v>266.12186036566663</v>
      </c>
      <c r="J69" s="7">
        <f t="shared" si="42"/>
        <v>6.7977007029069681E-3</v>
      </c>
      <c r="K69" s="7">
        <f t="shared" si="43"/>
        <v>10.232166666666666</v>
      </c>
      <c r="L69" s="7">
        <f t="shared" si="44"/>
        <v>2.7626849999999994</v>
      </c>
      <c r="M69" s="1" t="s">
        <v>110</v>
      </c>
      <c r="O69" s="7">
        <f t="shared" si="56"/>
        <v>5.8786876018696432</v>
      </c>
      <c r="P69" s="7">
        <f t="shared" si="45"/>
        <v>3.9961558843399754E-2</v>
      </c>
      <c r="Q69" s="12">
        <f t="shared" si="46"/>
        <v>1.1588852064585927E-2</v>
      </c>
      <c r="R69" s="7">
        <f t="shared" si="47"/>
        <v>0.80117864999999977</v>
      </c>
      <c r="S69" s="13">
        <f t="shared" si="48"/>
        <v>1.4464753977887367E-2</v>
      </c>
      <c r="T69" s="2">
        <v>0.27</v>
      </c>
      <c r="U69" s="14">
        <f t="shared" si="49"/>
        <v>3.9054835740295894E-3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0.22715883545843396</v>
      </c>
      <c r="AC69" s="7">
        <f t="shared" si="51"/>
        <v>10.232166666666666</v>
      </c>
      <c r="AD69" s="1">
        <f t="shared" si="52"/>
        <v>0.28999999999999998</v>
      </c>
      <c r="AE69" s="15">
        <f t="shared" si="53"/>
        <v>96.611287659770014</v>
      </c>
      <c r="AF69" s="1">
        <f t="shared" si="54"/>
        <v>2245562.3061641925</v>
      </c>
      <c r="AG69" s="1">
        <f>SUM(AF58:AF69)</f>
        <v>30404343.026943542</v>
      </c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</row>
    <row r="70" spans="1:54" x14ac:dyDescent="0.15">
      <c r="C70" s="6">
        <v>12</v>
      </c>
      <c r="D70" s="8">
        <v>-11.230072442774199</v>
      </c>
      <c r="E70" s="9">
        <f t="shared" si="55"/>
        <v>-7.0281396343333302</v>
      </c>
      <c r="F70" s="6" t="s">
        <v>110</v>
      </c>
    </row>
    <row r="72" spans="1:54" x14ac:dyDescent="0.15">
      <c r="S72" s="30" t="s">
        <v>80</v>
      </c>
      <c r="T72" s="30"/>
      <c r="U72" s="30"/>
      <c r="V72" s="30" t="s">
        <v>81</v>
      </c>
      <c r="W72" s="30"/>
      <c r="X72" s="30"/>
      <c r="Y72" s="30" t="s">
        <v>82</v>
      </c>
      <c r="Z72" s="30"/>
      <c r="AA72" s="30"/>
      <c r="AB72" s="30" t="s">
        <v>83</v>
      </c>
      <c r="AC72" s="30"/>
      <c r="AD72" s="30"/>
      <c r="AE72" s="30" t="s">
        <v>84</v>
      </c>
      <c r="AF72" s="30"/>
      <c r="AG72" s="30"/>
      <c r="AH72" s="30" t="s">
        <v>85</v>
      </c>
      <c r="AI72" s="30"/>
      <c r="AJ72" s="30"/>
      <c r="AK72" s="31" t="s">
        <v>115</v>
      </c>
      <c r="AL72" s="32"/>
      <c r="AM72" s="33"/>
      <c r="AN72" s="32" t="s">
        <v>116</v>
      </c>
      <c r="AO72" s="32"/>
      <c r="AP72" s="33"/>
      <c r="AQ72" s="30" t="s">
        <v>87</v>
      </c>
      <c r="AR72" s="30"/>
      <c r="AS72" s="30"/>
    </row>
    <row r="73" spans="1:54" x14ac:dyDescent="0.15">
      <c r="A73" s="34" t="s">
        <v>49</v>
      </c>
      <c r="B73" s="34"/>
      <c r="C73" s="6" t="s">
        <v>88</v>
      </c>
      <c r="D73" s="6" t="s">
        <v>89</v>
      </c>
      <c r="E73" s="6" t="s">
        <v>90</v>
      </c>
      <c r="F73" s="6" t="s">
        <v>91</v>
      </c>
      <c r="G73" s="1" t="s">
        <v>88</v>
      </c>
      <c r="H73" s="1" t="s">
        <v>90</v>
      </c>
      <c r="I73" s="1" t="s">
        <v>92</v>
      </c>
      <c r="J73" s="1" t="s">
        <v>93</v>
      </c>
      <c r="K73" s="10" t="s">
        <v>94</v>
      </c>
      <c r="L73" s="10" t="s">
        <v>95</v>
      </c>
      <c r="M73" s="1" t="s">
        <v>96</v>
      </c>
      <c r="N73" s="10" t="s">
        <v>97</v>
      </c>
      <c r="O73" s="1" t="s">
        <v>98</v>
      </c>
      <c r="P73" s="1" t="s">
        <v>99</v>
      </c>
      <c r="Q73" s="10" t="s">
        <v>100</v>
      </c>
      <c r="R73" s="10" t="s">
        <v>101</v>
      </c>
      <c r="S73" s="2" t="s">
        <v>102</v>
      </c>
      <c r="T73" s="2" t="s">
        <v>103</v>
      </c>
      <c r="U73" s="2"/>
      <c r="V73" s="2" t="s">
        <v>102</v>
      </c>
      <c r="W73" s="2" t="s">
        <v>103</v>
      </c>
      <c r="X73" s="2"/>
      <c r="Y73" s="2" t="s">
        <v>102</v>
      </c>
      <c r="Z73" s="2" t="s">
        <v>103</v>
      </c>
      <c r="AA73" s="2"/>
      <c r="AB73" s="2" t="s">
        <v>102</v>
      </c>
      <c r="AC73" s="2" t="s">
        <v>103</v>
      </c>
      <c r="AD73" s="2"/>
      <c r="AE73" s="2" t="s">
        <v>102</v>
      </c>
      <c r="AF73" s="2" t="s">
        <v>103</v>
      </c>
      <c r="AG73" s="2"/>
      <c r="AH73" s="2" t="s">
        <v>102</v>
      </c>
      <c r="AI73" s="2" t="s">
        <v>103</v>
      </c>
      <c r="AJ73" s="2"/>
      <c r="AK73" s="2" t="s">
        <v>102</v>
      </c>
      <c r="AL73" s="2" t="s">
        <v>103</v>
      </c>
      <c r="AM73" s="2"/>
      <c r="AN73" s="2" t="s">
        <v>102</v>
      </c>
      <c r="AO73" s="2" t="s">
        <v>103</v>
      </c>
      <c r="AP73" s="2"/>
      <c r="AQ73" s="16" t="s">
        <v>102</v>
      </c>
      <c r="AR73" s="16" t="s">
        <v>103</v>
      </c>
      <c r="AS73" s="16"/>
      <c r="AT73" s="1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pans="1:54" x14ac:dyDescent="0.15">
      <c r="A74" s="1" t="s">
        <v>108</v>
      </c>
      <c r="B74" s="1">
        <f>F8</f>
        <v>625.46400000000006</v>
      </c>
      <c r="C74" s="6" t="s">
        <v>109</v>
      </c>
      <c r="D74" s="6">
        <v>-17</v>
      </c>
      <c r="E74" s="6"/>
      <c r="F74" s="6"/>
      <c r="G74" s="1">
        <v>1</v>
      </c>
      <c r="H74" s="7">
        <f t="shared" ref="H74:H85" si="57">E75</f>
        <v>-17</v>
      </c>
      <c r="I74" s="7">
        <f t="shared" ref="I74:I85" si="58">H74+273.15</f>
        <v>256.14999999999998</v>
      </c>
      <c r="J74" s="7">
        <f t="shared" ref="J74:J85" si="59">EXP(($C$16*(I74-$C$14))/($C$17*I74*$C$14))</f>
        <v>1.6359658543034978E-3</v>
      </c>
      <c r="K74" s="7">
        <f t="shared" ref="K74:K85" si="60">$B$74/12</f>
        <v>52.122000000000007</v>
      </c>
      <c r="L74" s="7">
        <f t="shared" ref="L74:L85" si="61">K74*$B$75/100</f>
        <v>0.52122000000000002</v>
      </c>
      <c r="M74" s="1" t="s">
        <v>110</v>
      </c>
      <c r="O74" s="7">
        <f>L74</f>
        <v>0.52122000000000002</v>
      </c>
      <c r="P74" s="7">
        <f t="shared" ref="P74:P85" si="62">O74*J74</f>
        <v>8.5269812258006918E-4</v>
      </c>
      <c r="Q74" s="12">
        <f t="shared" ref="Q74:Q85" si="63">P74*$B$76</f>
        <v>2.5580943677402072E-4</v>
      </c>
      <c r="R74" s="7">
        <f t="shared" ref="R74:R85" si="64">L74*$B$76</f>
        <v>0.156366</v>
      </c>
      <c r="S74" s="13">
        <f t="shared" ref="S74:S85" si="65">Q74/R74</f>
        <v>1.6359658543034976E-3</v>
      </c>
      <c r="T74" s="2">
        <v>0.01</v>
      </c>
      <c r="U74" s="14">
        <f t="shared" ref="U74:U85" si="66">S74*T74</f>
        <v>1.6359658543034978E-5</v>
      </c>
      <c r="V74" s="13"/>
      <c r="W74" s="2"/>
      <c r="X74" s="2"/>
      <c r="Y74" s="2"/>
      <c r="Z74" s="2"/>
      <c r="AA74" s="2"/>
      <c r="AB74" s="2"/>
      <c r="AC74" s="2"/>
      <c r="AD74" s="2"/>
      <c r="AE74" s="13">
        <v>1E-3</v>
      </c>
      <c r="AF74" s="2">
        <v>0.49</v>
      </c>
      <c r="AG74" s="14">
        <f t="shared" ref="AG74:AG85" si="67">AF74*AE74</f>
        <v>4.8999999999999998E-4</v>
      </c>
      <c r="AH74" s="17"/>
      <c r="AI74" s="2"/>
      <c r="AJ74" s="14"/>
      <c r="AK74" s="13"/>
      <c r="AL74" s="2"/>
      <c r="AM74" s="2"/>
      <c r="AN74" s="13"/>
      <c r="AO74" s="2"/>
      <c r="AP74" s="14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5.5063596585430349E-3</v>
      </c>
      <c r="AU74" s="7">
        <f t="shared" ref="AU74:AU85" si="70">$B$74/12</f>
        <v>52.122000000000007</v>
      </c>
      <c r="AV74" s="1">
        <f t="shared" ref="AV74:AV85" si="71">$B$76</f>
        <v>0.3</v>
      </c>
      <c r="AW74" s="1">
        <f>$E$8/12</f>
        <v>5.2244342245789328</v>
      </c>
      <c r="AX74" s="1">
        <f t="shared" ref="AX74:AX85" si="72">AW74*10000*AV74*0.67*AU74*AT74</f>
        <v>3013.8453941775733</v>
      </c>
    </row>
    <row r="75" spans="1:54" x14ac:dyDescent="0.15">
      <c r="A75" s="1" t="s">
        <v>111</v>
      </c>
      <c r="B75" s="1">
        <v>1</v>
      </c>
      <c r="C75" s="6">
        <v>1</v>
      </c>
      <c r="D75" s="8">
        <v>-18.547370528387098</v>
      </c>
      <c r="E75" s="9">
        <f t="shared" ref="E75:E86" si="73">D74</f>
        <v>-17</v>
      </c>
      <c r="F75" s="6" t="s">
        <v>110</v>
      </c>
      <c r="G75" s="1">
        <v>2</v>
      </c>
      <c r="H75" s="7">
        <f t="shared" si="57"/>
        <v>-18.547370528387098</v>
      </c>
      <c r="I75" s="7">
        <f t="shared" si="58"/>
        <v>254.60262947161289</v>
      </c>
      <c r="J75" s="7">
        <f t="shared" si="59"/>
        <v>1.2985024407382857E-3</v>
      </c>
      <c r="K75" s="7">
        <f t="shared" si="60"/>
        <v>52.122000000000007</v>
      </c>
      <c r="L75" s="7">
        <f t="shared" si="61"/>
        <v>0.52122000000000002</v>
      </c>
      <c r="M75" s="1" t="s">
        <v>110</v>
      </c>
      <c r="O75" s="7">
        <f t="shared" ref="O75:O85" si="74">L75+O74-P74-N75</f>
        <v>1.04158730187742</v>
      </c>
      <c r="P75" s="7">
        <f t="shared" si="62"/>
        <v>1.3525036537298354E-3</v>
      </c>
      <c r="Q75" s="12">
        <f t="shared" si="63"/>
        <v>4.0575109611895062E-4</v>
      </c>
      <c r="R75" s="7">
        <f t="shared" si="64"/>
        <v>0.156366</v>
      </c>
      <c r="S75" s="13">
        <f t="shared" si="65"/>
        <v>2.5948805758217938E-3</v>
      </c>
      <c r="T75" s="2">
        <v>0.01</v>
      </c>
      <c r="U75" s="14">
        <f t="shared" si="66"/>
        <v>2.5948805758217939E-5</v>
      </c>
      <c r="V75" s="13"/>
      <c r="W75" s="2"/>
      <c r="X75" s="2"/>
      <c r="Y75" s="2"/>
      <c r="Z75" s="2"/>
      <c r="AA75" s="2"/>
      <c r="AB75" s="2"/>
      <c r="AC75" s="2"/>
      <c r="AD75" s="2"/>
      <c r="AE75" s="13">
        <v>1E-3</v>
      </c>
      <c r="AF75" s="2">
        <v>0.49</v>
      </c>
      <c r="AG75" s="14">
        <f t="shared" si="67"/>
        <v>4.8999999999999998E-4</v>
      </c>
      <c r="AH75" s="17"/>
      <c r="AI75" s="2"/>
      <c r="AJ75" s="14"/>
      <c r="AK75" s="13"/>
      <c r="AL75" s="2"/>
      <c r="AM75" s="2"/>
      <c r="AN75" s="13"/>
      <c r="AO75" s="2"/>
      <c r="AP75" s="14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5.5159488057582176E-3</v>
      </c>
      <c r="AU75" s="7">
        <f t="shared" si="70"/>
        <v>52.122000000000007</v>
      </c>
      <c r="AV75" s="1">
        <f t="shared" si="71"/>
        <v>0.3</v>
      </c>
      <c r="AW75" s="1">
        <f t="shared" ref="AW75:AW85" si="75">$E$8/12</f>
        <v>5.2244342245789328</v>
      </c>
      <c r="AX75" s="1">
        <f t="shared" si="72"/>
        <v>3019.0939084339443</v>
      </c>
    </row>
    <row r="76" spans="1:54" x14ac:dyDescent="0.15">
      <c r="A76" s="1" t="s">
        <v>73</v>
      </c>
      <c r="B76" s="1">
        <v>0.3</v>
      </c>
      <c r="C76" s="6">
        <v>2</v>
      </c>
      <c r="D76" s="8">
        <v>-11.615967752827601</v>
      </c>
      <c r="E76" s="9">
        <f t="shared" si="73"/>
        <v>-18.547370528387098</v>
      </c>
      <c r="F76" s="6" t="s">
        <v>110</v>
      </c>
      <c r="G76" s="1">
        <v>3</v>
      </c>
      <c r="H76" s="7">
        <f t="shared" si="57"/>
        <v>-11.615967752827601</v>
      </c>
      <c r="I76" s="7">
        <f t="shared" si="58"/>
        <v>261.53403224717238</v>
      </c>
      <c r="J76" s="7">
        <f t="shared" si="59"/>
        <v>3.5778537084206205E-3</v>
      </c>
      <c r="K76" s="7">
        <f t="shared" si="60"/>
        <v>52.122000000000007</v>
      </c>
      <c r="L76" s="7">
        <f t="shared" si="61"/>
        <v>0.52122000000000002</v>
      </c>
      <c r="M76" s="1" t="s">
        <v>110</v>
      </c>
      <c r="O76" s="7">
        <f t="shared" si="74"/>
        <v>1.5614547982236902</v>
      </c>
      <c r="P76" s="7">
        <f t="shared" si="62"/>
        <v>5.5866568403558012E-3</v>
      </c>
      <c r="Q76" s="12">
        <f t="shared" si="63"/>
        <v>1.6759970521067404E-3</v>
      </c>
      <c r="R76" s="7">
        <f t="shared" si="64"/>
        <v>0.156366</v>
      </c>
      <c r="S76" s="13">
        <f t="shared" si="65"/>
        <v>1.071842377567208E-2</v>
      </c>
      <c r="T76" s="2">
        <v>0.01</v>
      </c>
      <c r="U76" s="14">
        <f t="shared" si="66"/>
        <v>1.071842377567208E-4</v>
      </c>
      <c r="V76" s="13"/>
      <c r="W76" s="2"/>
      <c r="X76" s="2"/>
      <c r="Y76" s="2"/>
      <c r="Z76" s="2"/>
      <c r="AA76" s="2"/>
      <c r="AB76" s="2"/>
      <c r="AC76" s="2"/>
      <c r="AD76" s="2"/>
      <c r="AE76" s="13">
        <v>1E-3</v>
      </c>
      <c r="AF76" s="2">
        <v>0.49</v>
      </c>
      <c r="AG76" s="14">
        <f t="shared" si="67"/>
        <v>4.8999999999999998E-4</v>
      </c>
      <c r="AH76" s="17"/>
      <c r="AI76" s="2"/>
      <c r="AJ76" s="14"/>
      <c r="AK76" s="13"/>
      <c r="AL76" s="2"/>
      <c r="AM76" s="2"/>
      <c r="AN76" s="13"/>
      <c r="AO76" s="2"/>
      <c r="AP76" s="14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5.5971842377567213E-3</v>
      </c>
      <c r="AU76" s="7">
        <f t="shared" si="70"/>
        <v>52.122000000000007</v>
      </c>
      <c r="AV76" s="1">
        <f t="shared" si="71"/>
        <v>0.3</v>
      </c>
      <c r="AW76" s="1">
        <f t="shared" si="75"/>
        <v>5.2244342245789328</v>
      </c>
      <c r="AX76" s="1">
        <f t="shared" si="72"/>
        <v>3063.5572286227848</v>
      </c>
    </row>
    <row r="77" spans="1:54" x14ac:dyDescent="0.15">
      <c r="C77" s="6">
        <v>3</v>
      </c>
      <c r="D77" s="8">
        <v>-0.51774251516129</v>
      </c>
      <c r="E77" s="9">
        <f t="shared" si="73"/>
        <v>-11.615967752827601</v>
      </c>
      <c r="F77" s="6" t="s">
        <v>110</v>
      </c>
      <c r="G77" s="1">
        <v>4</v>
      </c>
      <c r="H77" s="7">
        <f t="shared" si="57"/>
        <v>-0.51774251516129</v>
      </c>
      <c r="I77" s="7">
        <f t="shared" si="58"/>
        <v>272.6322574848387</v>
      </c>
      <c r="J77" s="7">
        <f t="shared" si="59"/>
        <v>1.6285753336735959E-2</v>
      </c>
      <c r="K77" s="7">
        <f t="shared" si="60"/>
        <v>52.122000000000007</v>
      </c>
      <c r="L77" s="7">
        <f t="shared" si="61"/>
        <v>0.52122000000000002</v>
      </c>
      <c r="M77" s="1" t="s">
        <v>110</v>
      </c>
      <c r="O77" s="7">
        <f t="shared" si="74"/>
        <v>2.0770881413833342</v>
      </c>
      <c r="P77" s="7">
        <f t="shared" si="62"/>
        <v>3.3826945129228327E-2</v>
      </c>
      <c r="Q77" s="12">
        <f t="shared" si="63"/>
        <v>1.0148083538768497E-2</v>
      </c>
      <c r="R77" s="7">
        <f t="shared" si="64"/>
        <v>0.156366</v>
      </c>
      <c r="S77" s="13">
        <f t="shared" si="65"/>
        <v>6.489955321980799E-2</v>
      </c>
      <c r="T77" s="2">
        <v>0.01</v>
      </c>
      <c r="U77" s="14">
        <f t="shared" si="66"/>
        <v>6.4899553219807996E-4</v>
      </c>
      <c r="V77" s="13"/>
      <c r="W77" s="2"/>
      <c r="X77" s="2"/>
      <c r="Y77" s="2"/>
      <c r="Z77" s="2"/>
      <c r="AA77" s="2"/>
      <c r="AB77" s="2"/>
      <c r="AC77" s="2"/>
      <c r="AD77" s="2"/>
      <c r="AE77" s="13">
        <v>1E-3</v>
      </c>
      <c r="AF77" s="2">
        <v>0.49</v>
      </c>
      <c r="AG77" s="14">
        <f t="shared" si="67"/>
        <v>4.8999999999999998E-4</v>
      </c>
      <c r="AH77" s="17"/>
      <c r="AI77" s="2"/>
      <c r="AJ77" s="14"/>
      <c r="AK77" s="13"/>
      <c r="AL77" s="2"/>
      <c r="AM77" s="2"/>
      <c r="AN77" s="13"/>
      <c r="AO77" s="2"/>
      <c r="AP77" s="14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6.1389955321980803E-3</v>
      </c>
      <c r="AU77" s="7">
        <f t="shared" si="70"/>
        <v>52.122000000000007</v>
      </c>
      <c r="AV77" s="1">
        <f t="shared" si="71"/>
        <v>0.3</v>
      </c>
      <c r="AW77" s="1">
        <f t="shared" si="75"/>
        <v>5.2244342245789328</v>
      </c>
      <c r="AX77" s="1">
        <f t="shared" si="72"/>
        <v>3360.1116812059909</v>
      </c>
    </row>
    <row r="78" spans="1:54" x14ac:dyDescent="0.15">
      <c r="C78" s="6">
        <v>4</v>
      </c>
      <c r="D78" s="8">
        <v>7.9416927215333297</v>
      </c>
      <c r="E78" s="9">
        <f t="shared" si="73"/>
        <v>-0.51774251516129</v>
      </c>
      <c r="F78" s="6" t="s">
        <v>110</v>
      </c>
      <c r="G78" s="1">
        <v>5</v>
      </c>
      <c r="H78" s="7">
        <f t="shared" si="57"/>
        <v>7.9416927215333297</v>
      </c>
      <c r="I78" s="7">
        <f t="shared" si="58"/>
        <v>281.09169272153332</v>
      </c>
      <c r="J78" s="7">
        <f t="shared" si="59"/>
        <v>4.7708098165476137E-2</v>
      </c>
      <c r="K78" s="7">
        <f t="shared" si="60"/>
        <v>52.122000000000007</v>
      </c>
      <c r="L78" s="7">
        <f t="shared" si="61"/>
        <v>0.52122000000000002</v>
      </c>
      <c r="M78" s="1" t="s">
        <v>112</v>
      </c>
      <c r="N78" s="7">
        <f>(O77-P77)*$C$22/100</f>
        <v>1.9410981364414008</v>
      </c>
      <c r="O78" s="7">
        <f t="shared" si="74"/>
        <v>0.62338305981270525</v>
      </c>
      <c r="P78" s="7">
        <f t="shared" si="62"/>
        <v>2.9740420212239424E-2</v>
      </c>
      <c r="Q78" s="12">
        <f t="shared" si="63"/>
        <v>8.9221260636718272E-3</v>
      </c>
      <c r="R78" s="7">
        <f t="shared" si="64"/>
        <v>0.156366</v>
      </c>
      <c r="S78" s="13">
        <f t="shared" si="65"/>
        <v>5.7059246023252033E-2</v>
      </c>
      <c r="T78" s="2">
        <v>0.01</v>
      </c>
      <c r="U78" s="14">
        <f t="shared" si="66"/>
        <v>5.7059246023252036E-4</v>
      </c>
      <c r="V78" s="13"/>
      <c r="W78" s="2"/>
      <c r="X78" s="2"/>
      <c r="Y78" s="2"/>
      <c r="Z78" s="2"/>
      <c r="AA78" s="2"/>
      <c r="AB78" s="2"/>
      <c r="AC78" s="2"/>
      <c r="AD78" s="2"/>
      <c r="AE78" s="13">
        <v>5.0000000000000001E-3</v>
      </c>
      <c r="AF78" s="2">
        <v>0.49</v>
      </c>
      <c r="AG78" s="14">
        <f t="shared" si="67"/>
        <v>2.4499999999999999E-3</v>
      </c>
      <c r="AH78" s="17"/>
      <c r="AI78" s="2"/>
      <c r="AJ78" s="14"/>
      <c r="AK78" s="13"/>
      <c r="AL78" s="2"/>
      <c r="AM78" s="2"/>
      <c r="AN78" s="13"/>
      <c r="AO78" s="2"/>
      <c r="AP78" s="14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1.0520592460232521E-2</v>
      </c>
      <c r="AU78" s="7">
        <f t="shared" si="70"/>
        <v>52.122000000000007</v>
      </c>
      <c r="AV78" s="1">
        <f t="shared" si="71"/>
        <v>0.3</v>
      </c>
      <c r="AW78" s="1">
        <f t="shared" si="75"/>
        <v>5.2244342245789328</v>
      </c>
      <c r="AX78" s="1">
        <f t="shared" si="72"/>
        <v>5758.330566202203</v>
      </c>
    </row>
    <row r="79" spans="1:54" x14ac:dyDescent="0.15">
      <c r="C79" s="6">
        <v>5</v>
      </c>
      <c r="D79" s="8">
        <v>14.342813444129</v>
      </c>
      <c r="E79" s="9">
        <f t="shared" si="73"/>
        <v>7.9416927215333297</v>
      </c>
      <c r="F79" s="6" t="s">
        <v>112</v>
      </c>
      <c r="G79" s="1">
        <v>6</v>
      </c>
      <c r="H79" s="7">
        <f t="shared" si="57"/>
        <v>14.342813444129</v>
      </c>
      <c r="I79" s="7">
        <f t="shared" si="58"/>
        <v>287.49281344412896</v>
      </c>
      <c r="J79" s="7">
        <f t="shared" si="59"/>
        <v>0.10316751234493882</v>
      </c>
      <c r="K79" s="7">
        <f t="shared" si="60"/>
        <v>52.122000000000007</v>
      </c>
      <c r="L79" s="7">
        <f t="shared" si="61"/>
        <v>0.52122000000000002</v>
      </c>
      <c r="M79" s="1" t="s">
        <v>110</v>
      </c>
      <c r="O79" s="7">
        <f t="shared" si="74"/>
        <v>1.1148626396004659</v>
      </c>
      <c r="P79" s="7">
        <f t="shared" si="62"/>
        <v>0.11501760513389214</v>
      </c>
      <c r="Q79" s="12">
        <f t="shared" si="63"/>
        <v>3.4505281540167639E-2</v>
      </c>
      <c r="R79" s="7">
        <f t="shared" si="64"/>
        <v>0.156366</v>
      </c>
      <c r="S79" s="13">
        <f t="shared" si="65"/>
        <v>0.22066997646654413</v>
      </c>
      <c r="T79" s="2">
        <v>0.01</v>
      </c>
      <c r="U79" s="14">
        <f t="shared" si="66"/>
        <v>2.2066997646654411E-3</v>
      </c>
      <c r="V79" s="13"/>
      <c r="W79" s="2"/>
      <c r="X79" s="2"/>
      <c r="Y79" s="2"/>
      <c r="Z79" s="2"/>
      <c r="AA79" s="2"/>
      <c r="AB79" s="2"/>
      <c r="AC79" s="2"/>
      <c r="AD79" s="2"/>
      <c r="AE79" s="13">
        <v>5.0000000000000001E-3</v>
      </c>
      <c r="AF79" s="2">
        <v>0.49</v>
      </c>
      <c r="AG79" s="14">
        <f t="shared" si="67"/>
        <v>2.4499999999999999E-3</v>
      </c>
      <c r="AH79" s="17"/>
      <c r="AI79" s="2"/>
      <c r="AJ79" s="14"/>
      <c r="AK79" s="13"/>
      <c r="AL79" s="2"/>
      <c r="AM79" s="2"/>
      <c r="AN79" s="13"/>
      <c r="AO79" s="2"/>
      <c r="AP79" s="14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1.2156699764665442E-2</v>
      </c>
      <c r="AU79" s="7">
        <f t="shared" si="70"/>
        <v>52.122000000000007</v>
      </c>
      <c r="AV79" s="1">
        <f t="shared" si="71"/>
        <v>0.3</v>
      </c>
      <c r="AW79" s="1">
        <f t="shared" si="75"/>
        <v>5.2244342245789328</v>
      </c>
      <c r="AX79" s="1">
        <f t="shared" si="72"/>
        <v>6653.8359035978656</v>
      </c>
    </row>
    <row r="80" spans="1:54" x14ac:dyDescent="0.15">
      <c r="C80" s="6">
        <v>6</v>
      </c>
      <c r="D80" s="8">
        <v>19.2180224373333</v>
      </c>
      <c r="E80" s="9">
        <f t="shared" si="73"/>
        <v>14.342813444129</v>
      </c>
      <c r="F80" s="6" t="s">
        <v>110</v>
      </c>
      <c r="G80" s="1">
        <v>7</v>
      </c>
      <c r="H80" s="7">
        <f t="shared" si="57"/>
        <v>19.2180224373333</v>
      </c>
      <c r="I80" s="7">
        <f t="shared" si="58"/>
        <v>292.36802243733325</v>
      </c>
      <c r="J80" s="7">
        <f t="shared" si="59"/>
        <v>0.18147150948071</v>
      </c>
      <c r="K80" s="7">
        <f t="shared" si="60"/>
        <v>52.122000000000007</v>
      </c>
      <c r="L80" s="7">
        <f t="shared" si="61"/>
        <v>0.52122000000000002</v>
      </c>
      <c r="M80" s="1" t="s">
        <v>110</v>
      </c>
      <c r="O80" s="7">
        <f t="shared" si="74"/>
        <v>1.5210650344665737</v>
      </c>
      <c r="P80" s="7">
        <f t="shared" si="62"/>
        <v>0.27602996782297734</v>
      </c>
      <c r="Q80" s="12">
        <f t="shared" si="63"/>
        <v>8.2808990346893194E-2</v>
      </c>
      <c r="R80" s="7">
        <f t="shared" si="64"/>
        <v>0.156366</v>
      </c>
      <c r="S80" s="13">
        <f t="shared" si="65"/>
        <v>0.52958437478027953</v>
      </c>
      <c r="T80" s="2">
        <v>0.01</v>
      </c>
      <c r="U80" s="14">
        <f t="shared" si="66"/>
        <v>5.2958437478027951E-3</v>
      </c>
      <c r="V80" s="13"/>
      <c r="W80" s="2"/>
      <c r="X80" s="2"/>
      <c r="Y80" s="2"/>
      <c r="Z80" s="2"/>
      <c r="AA80" s="2"/>
      <c r="AB80" s="2"/>
      <c r="AC80" s="2"/>
      <c r="AD80" s="2"/>
      <c r="AE80" s="13">
        <v>5.0000000000000001E-3</v>
      </c>
      <c r="AF80" s="2">
        <v>0.49</v>
      </c>
      <c r="AG80" s="14">
        <f t="shared" si="67"/>
        <v>2.4499999999999999E-3</v>
      </c>
      <c r="AH80" s="17"/>
      <c r="AI80" s="2"/>
      <c r="AJ80" s="14"/>
      <c r="AK80" s="13"/>
      <c r="AL80" s="2"/>
      <c r="AM80" s="2"/>
      <c r="AN80" s="13"/>
      <c r="AO80" s="2"/>
      <c r="AP80" s="14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1.5245843747802794E-2</v>
      </c>
      <c r="AU80" s="7">
        <f t="shared" si="70"/>
        <v>52.122000000000007</v>
      </c>
      <c r="AV80" s="1">
        <f t="shared" si="71"/>
        <v>0.3</v>
      </c>
      <c r="AW80" s="1">
        <f t="shared" si="75"/>
        <v>5.2244342245789328</v>
      </c>
      <c r="AX80" s="1">
        <f t="shared" si="72"/>
        <v>8344.6448850063407</v>
      </c>
    </row>
    <row r="81" spans="1:53" x14ac:dyDescent="0.15">
      <c r="C81" s="6">
        <v>7</v>
      </c>
      <c r="D81" s="8">
        <v>23.468277045806399</v>
      </c>
      <c r="E81" s="9">
        <f t="shared" si="73"/>
        <v>19.2180224373333</v>
      </c>
      <c r="F81" s="6" t="s">
        <v>110</v>
      </c>
      <c r="G81" s="1">
        <v>8</v>
      </c>
      <c r="H81" s="7">
        <f t="shared" si="57"/>
        <v>23.468277045806399</v>
      </c>
      <c r="I81" s="7">
        <f t="shared" si="58"/>
        <v>296.61827704580639</v>
      </c>
      <c r="J81" s="7">
        <f t="shared" si="59"/>
        <v>0.29245225249834211</v>
      </c>
      <c r="K81" s="7">
        <f t="shared" si="60"/>
        <v>52.122000000000007</v>
      </c>
      <c r="L81" s="7">
        <f t="shared" si="61"/>
        <v>0.52122000000000002</v>
      </c>
      <c r="M81" s="1" t="s">
        <v>110</v>
      </c>
      <c r="O81" s="7">
        <f t="shared" si="74"/>
        <v>1.7662550666435963</v>
      </c>
      <c r="P81" s="7">
        <f t="shared" si="62"/>
        <v>0.51654527272652906</v>
      </c>
      <c r="Q81" s="12">
        <f t="shared" si="63"/>
        <v>0.15496358181795872</v>
      </c>
      <c r="R81" s="7">
        <f t="shared" si="64"/>
        <v>0.156366</v>
      </c>
      <c r="S81" s="13">
        <f t="shared" si="65"/>
        <v>0.99103118208535557</v>
      </c>
      <c r="T81" s="2">
        <v>0.01</v>
      </c>
      <c r="U81" s="14">
        <f t="shared" si="66"/>
        <v>9.910311820853555E-3</v>
      </c>
      <c r="V81" s="13"/>
      <c r="W81" s="2"/>
      <c r="X81" s="2"/>
      <c r="Y81" s="2"/>
      <c r="Z81" s="2"/>
      <c r="AA81" s="2"/>
      <c r="AB81" s="2"/>
      <c r="AC81" s="2"/>
      <c r="AD81" s="2"/>
      <c r="AE81" s="13">
        <v>5.0000000000000001E-3</v>
      </c>
      <c r="AF81" s="2">
        <v>0.49</v>
      </c>
      <c r="AG81" s="14">
        <f t="shared" si="67"/>
        <v>2.4499999999999999E-3</v>
      </c>
      <c r="AH81" s="17"/>
      <c r="AI81" s="2"/>
      <c r="AJ81" s="14"/>
      <c r="AK81" s="13"/>
      <c r="AL81" s="2"/>
      <c r="AM81" s="2"/>
      <c r="AN81" s="13"/>
      <c r="AO81" s="2"/>
      <c r="AP81" s="14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1.9860311820853557E-2</v>
      </c>
      <c r="AU81" s="7">
        <f t="shared" si="70"/>
        <v>52.122000000000007</v>
      </c>
      <c r="AV81" s="1">
        <f t="shared" si="71"/>
        <v>0.3</v>
      </c>
      <c r="AW81" s="1">
        <f t="shared" si="75"/>
        <v>5.2244342245789328</v>
      </c>
      <c r="AX81" s="1">
        <f t="shared" si="72"/>
        <v>10870.32322985738</v>
      </c>
    </row>
    <row r="82" spans="1:53" x14ac:dyDescent="0.15">
      <c r="C82" s="6">
        <v>8</v>
      </c>
      <c r="D82" s="8">
        <v>21.506878758064499</v>
      </c>
      <c r="E82" s="9">
        <f t="shared" si="73"/>
        <v>23.468277045806399</v>
      </c>
      <c r="F82" s="6" t="s">
        <v>110</v>
      </c>
      <c r="G82" s="1">
        <v>9</v>
      </c>
      <c r="H82" s="7">
        <f t="shared" si="57"/>
        <v>21.506878758064499</v>
      </c>
      <c r="I82" s="7">
        <f t="shared" si="58"/>
        <v>294.65687875806447</v>
      </c>
      <c r="J82" s="7">
        <f t="shared" si="59"/>
        <v>0.23504889438311827</v>
      </c>
      <c r="K82" s="7">
        <f t="shared" si="60"/>
        <v>52.122000000000007</v>
      </c>
      <c r="L82" s="7">
        <f t="shared" si="61"/>
        <v>0.52122000000000002</v>
      </c>
      <c r="M82" s="1" t="s">
        <v>110</v>
      </c>
      <c r="O82" s="7">
        <f t="shared" si="74"/>
        <v>1.770929793917067</v>
      </c>
      <c r="P82" s="7">
        <f t="shared" si="62"/>
        <v>0.41625509009033007</v>
      </c>
      <c r="Q82" s="12">
        <f t="shared" si="63"/>
        <v>0.12487652702709902</v>
      </c>
      <c r="R82" s="7">
        <f t="shared" si="64"/>
        <v>0.156366</v>
      </c>
      <c r="S82" s="13">
        <f t="shared" si="65"/>
        <v>0.7986168798018688</v>
      </c>
      <c r="T82" s="2">
        <v>0.01</v>
      </c>
      <c r="U82" s="14">
        <f t="shared" si="66"/>
        <v>7.9861687980186877E-3</v>
      </c>
      <c r="V82" s="13"/>
      <c r="W82" s="2"/>
      <c r="X82" s="2"/>
      <c r="Y82" s="2"/>
      <c r="Z82" s="2"/>
      <c r="AA82" s="2"/>
      <c r="AB82" s="2"/>
      <c r="AC82" s="2"/>
      <c r="AD82" s="2"/>
      <c r="AE82" s="13">
        <v>1E-3</v>
      </c>
      <c r="AF82" s="2">
        <v>0.49</v>
      </c>
      <c r="AG82" s="14">
        <f t="shared" si="67"/>
        <v>4.8999999999999998E-4</v>
      </c>
      <c r="AH82" s="17"/>
      <c r="AI82" s="2"/>
      <c r="AJ82" s="14"/>
      <c r="AK82" s="13"/>
      <c r="AL82" s="2"/>
      <c r="AM82" s="2"/>
      <c r="AN82" s="13"/>
      <c r="AO82" s="2"/>
      <c r="AP82" s="14"/>
      <c r="AQ82" s="2">
        <v>0.01</v>
      </c>
      <c r="AR82" s="2">
        <v>0.5</v>
      </c>
      <c r="AS82" s="2">
        <f t="shared" si="68"/>
        <v>5.0000000000000001E-3</v>
      </c>
      <c r="AT82" s="1">
        <f t="shared" si="69"/>
        <v>1.3476168798018689E-2</v>
      </c>
      <c r="AU82" s="7">
        <f t="shared" si="70"/>
        <v>52.122000000000007</v>
      </c>
      <c r="AV82" s="1">
        <f t="shared" si="71"/>
        <v>0.3</v>
      </c>
      <c r="AW82" s="1">
        <f t="shared" si="75"/>
        <v>5.2244342245789328</v>
      </c>
      <c r="AX82" s="1">
        <f t="shared" si="72"/>
        <v>7376.0327660497878</v>
      </c>
    </row>
    <row r="83" spans="1:53" x14ac:dyDescent="0.15">
      <c r="C83" s="6">
        <v>9</v>
      </c>
      <c r="D83" s="8">
        <v>14.898568517599999</v>
      </c>
      <c r="E83" s="9">
        <f t="shared" si="73"/>
        <v>21.506878758064499</v>
      </c>
      <c r="F83" s="6" t="s">
        <v>110</v>
      </c>
      <c r="G83" s="1">
        <v>10</v>
      </c>
      <c r="H83" s="7">
        <f t="shared" si="57"/>
        <v>14.898568517599999</v>
      </c>
      <c r="I83" s="7">
        <f t="shared" si="58"/>
        <v>288.04856851759996</v>
      </c>
      <c r="J83" s="7">
        <f t="shared" si="59"/>
        <v>0.11013403417383476</v>
      </c>
      <c r="K83" s="7">
        <f t="shared" si="60"/>
        <v>52.122000000000007</v>
      </c>
      <c r="L83" s="7">
        <f t="shared" si="61"/>
        <v>0.52122000000000002</v>
      </c>
      <c r="M83" s="1" t="s">
        <v>110</v>
      </c>
      <c r="O83" s="7">
        <f t="shared" si="74"/>
        <v>1.8758947038267368</v>
      </c>
      <c r="P83" s="7">
        <f t="shared" si="62"/>
        <v>0.20659985141776946</v>
      </c>
      <c r="Q83" s="12">
        <f t="shared" si="63"/>
        <v>6.1979955425330836E-2</v>
      </c>
      <c r="R83" s="7">
        <f t="shared" si="64"/>
        <v>0.156366</v>
      </c>
      <c r="S83" s="13">
        <f t="shared" si="65"/>
        <v>0.39637744410761183</v>
      </c>
      <c r="T83" s="2">
        <v>0.01</v>
      </c>
      <c r="U83" s="14">
        <f t="shared" si="66"/>
        <v>3.9637744410761181E-3</v>
      </c>
      <c r="V83" s="13"/>
      <c r="W83" s="2"/>
      <c r="X83" s="2"/>
      <c r="Y83" s="2"/>
      <c r="Z83" s="2"/>
      <c r="AA83" s="2"/>
      <c r="AB83" s="2"/>
      <c r="AC83" s="2"/>
      <c r="AD83" s="2"/>
      <c r="AE83" s="13">
        <v>1E-3</v>
      </c>
      <c r="AF83" s="2">
        <v>0.49</v>
      </c>
      <c r="AG83" s="14">
        <f t="shared" si="67"/>
        <v>4.8999999999999998E-4</v>
      </c>
      <c r="AH83" s="17"/>
      <c r="AI83" s="2"/>
      <c r="AJ83" s="14"/>
      <c r="AK83" s="13"/>
      <c r="AL83" s="2"/>
      <c r="AM83" s="2"/>
      <c r="AN83" s="13"/>
      <c r="AO83" s="2"/>
      <c r="AP83" s="14"/>
      <c r="AQ83" s="2">
        <v>0.01</v>
      </c>
      <c r="AR83" s="2">
        <v>0.5</v>
      </c>
      <c r="AS83" s="2">
        <f t="shared" si="68"/>
        <v>5.0000000000000001E-3</v>
      </c>
      <c r="AT83" s="1">
        <f t="shared" si="69"/>
        <v>9.4537744410761182E-3</v>
      </c>
      <c r="AU83" s="7">
        <f t="shared" si="70"/>
        <v>52.122000000000007</v>
      </c>
      <c r="AV83" s="1">
        <f t="shared" si="71"/>
        <v>0.3</v>
      </c>
      <c r="AW83" s="1">
        <f t="shared" si="75"/>
        <v>5.2244342245789328</v>
      </c>
      <c r="AX83" s="1">
        <f t="shared" si="72"/>
        <v>5174.4194574405747</v>
      </c>
    </row>
    <row r="84" spans="1:53" x14ac:dyDescent="0.15">
      <c r="C84" s="6">
        <v>10</v>
      </c>
      <c r="D84" s="8">
        <v>3.6245986830322598</v>
      </c>
      <c r="E84" s="9">
        <f t="shared" si="73"/>
        <v>14.898568517599999</v>
      </c>
      <c r="F84" s="6" t="s">
        <v>110</v>
      </c>
      <c r="G84" s="1">
        <v>11</v>
      </c>
      <c r="H84" s="7">
        <f t="shared" si="57"/>
        <v>3.6245986830322598</v>
      </c>
      <c r="I84" s="7">
        <f t="shared" si="58"/>
        <v>276.77459868303225</v>
      </c>
      <c r="J84" s="7">
        <f t="shared" si="59"/>
        <v>2.7793538431811281E-2</v>
      </c>
      <c r="K84" s="7">
        <f t="shared" si="60"/>
        <v>52.122000000000007</v>
      </c>
      <c r="L84" s="7">
        <f t="shared" si="61"/>
        <v>0.52122000000000002</v>
      </c>
      <c r="M84" s="1" t="s">
        <v>112</v>
      </c>
      <c r="N84" s="7">
        <f>(O83-P83)*$C$22/100</f>
        <v>1.5858301097885192</v>
      </c>
      <c r="O84" s="7">
        <f t="shared" si="74"/>
        <v>0.60468474262044802</v>
      </c>
      <c r="P84" s="7">
        <f t="shared" si="62"/>
        <v>1.6806328633151336E-2</v>
      </c>
      <c r="Q84" s="12">
        <f t="shared" si="63"/>
        <v>5.0418985899454002E-3</v>
      </c>
      <c r="R84" s="7">
        <f t="shared" si="64"/>
        <v>0.156366</v>
      </c>
      <c r="S84" s="13">
        <f t="shared" si="65"/>
        <v>3.2244212872014379E-2</v>
      </c>
      <c r="T84" s="2">
        <v>0.01</v>
      </c>
      <c r="U84" s="14">
        <f t="shared" si="66"/>
        <v>3.224421287201438E-4</v>
      </c>
      <c r="V84" s="13"/>
      <c r="W84" s="2"/>
      <c r="X84" s="2"/>
      <c r="Y84" s="2"/>
      <c r="Z84" s="2"/>
      <c r="AA84" s="2"/>
      <c r="AB84" s="2"/>
      <c r="AC84" s="2"/>
      <c r="AD84" s="2"/>
      <c r="AE84" s="13">
        <v>1E-3</v>
      </c>
      <c r="AF84" s="2">
        <v>0.49</v>
      </c>
      <c r="AG84" s="14">
        <f t="shared" si="67"/>
        <v>4.8999999999999998E-4</v>
      </c>
      <c r="AH84" s="17"/>
      <c r="AI84" s="2"/>
      <c r="AJ84" s="14"/>
      <c r="AK84" s="13"/>
      <c r="AL84" s="2"/>
      <c r="AM84" s="2"/>
      <c r="AN84" s="13"/>
      <c r="AO84" s="2"/>
      <c r="AP84" s="14"/>
      <c r="AQ84" s="2">
        <v>0.01</v>
      </c>
      <c r="AR84" s="2">
        <v>0.5</v>
      </c>
      <c r="AS84" s="2">
        <f t="shared" si="68"/>
        <v>5.0000000000000001E-3</v>
      </c>
      <c r="AT84" s="1">
        <f t="shared" si="69"/>
        <v>5.812442128720144E-3</v>
      </c>
      <c r="AU84" s="7">
        <f t="shared" si="70"/>
        <v>52.122000000000007</v>
      </c>
      <c r="AV84" s="1">
        <f t="shared" si="71"/>
        <v>0.3</v>
      </c>
      <c r="AW84" s="1">
        <f t="shared" si="75"/>
        <v>5.2244342245789328</v>
      </c>
      <c r="AX84" s="1">
        <f t="shared" si="72"/>
        <v>3181.3762676014608</v>
      </c>
    </row>
    <row r="85" spans="1:53" x14ac:dyDescent="0.15">
      <c r="C85" s="6">
        <v>11</v>
      </c>
      <c r="D85" s="8">
        <v>-7.0281396343333302</v>
      </c>
      <c r="E85" s="9">
        <f t="shared" si="73"/>
        <v>3.6245986830322598</v>
      </c>
      <c r="F85" s="6" t="s">
        <v>112</v>
      </c>
      <c r="G85" s="1">
        <v>12</v>
      </c>
      <c r="H85" s="7">
        <f t="shared" si="57"/>
        <v>-7.0281396343333302</v>
      </c>
      <c r="I85" s="7">
        <f t="shared" si="58"/>
        <v>266.12186036566663</v>
      </c>
      <c r="J85" s="7">
        <f t="shared" si="59"/>
        <v>6.7977007029069681E-3</v>
      </c>
      <c r="K85" s="7">
        <f t="shared" si="60"/>
        <v>52.122000000000007</v>
      </c>
      <c r="L85" s="7">
        <f t="shared" si="61"/>
        <v>0.52122000000000002</v>
      </c>
      <c r="M85" s="1" t="s">
        <v>110</v>
      </c>
      <c r="O85" s="7">
        <f t="shared" si="74"/>
        <v>1.1090984139872968</v>
      </c>
      <c r="P85" s="7">
        <f t="shared" si="62"/>
        <v>7.5393190683544506E-3</v>
      </c>
      <c r="Q85" s="12">
        <f t="shared" si="63"/>
        <v>2.2617957205063352E-3</v>
      </c>
      <c r="R85" s="7">
        <f t="shared" si="64"/>
        <v>0.156366</v>
      </c>
      <c r="S85" s="13">
        <f t="shared" si="65"/>
        <v>1.4464753977887362E-2</v>
      </c>
      <c r="T85" s="2">
        <v>0.01</v>
      </c>
      <c r="U85" s="14">
        <f t="shared" si="66"/>
        <v>1.4464753977887362E-4</v>
      </c>
      <c r="V85" s="13"/>
      <c r="W85" s="2"/>
      <c r="X85" s="2"/>
      <c r="Y85" s="2"/>
      <c r="Z85" s="2"/>
      <c r="AA85" s="2"/>
      <c r="AB85" s="2"/>
      <c r="AC85" s="2"/>
      <c r="AD85" s="2"/>
      <c r="AE85" s="13">
        <v>1E-3</v>
      </c>
      <c r="AF85" s="2">
        <v>0.49</v>
      </c>
      <c r="AG85" s="14">
        <f t="shared" si="67"/>
        <v>4.8999999999999998E-4</v>
      </c>
      <c r="AH85" s="17"/>
      <c r="AI85" s="2"/>
      <c r="AJ85" s="14"/>
      <c r="AK85" s="13"/>
      <c r="AL85" s="2"/>
      <c r="AM85" s="2"/>
      <c r="AN85" s="13"/>
      <c r="AO85" s="2"/>
      <c r="AP85" s="14"/>
      <c r="AQ85" s="2">
        <v>0.01</v>
      </c>
      <c r="AR85" s="2">
        <v>0.5</v>
      </c>
      <c r="AS85" s="2">
        <f t="shared" si="68"/>
        <v>5.0000000000000001E-3</v>
      </c>
      <c r="AT85" s="1">
        <f t="shared" si="69"/>
        <v>5.6346475397788739E-3</v>
      </c>
      <c r="AU85" s="7">
        <f t="shared" si="70"/>
        <v>52.122000000000007</v>
      </c>
      <c r="AV85" s="1">
        <f t="shared" si="71"/>
        <v>0.3</v>
      </c>
      <c r="AW85" s="1">
        <f t="shared" si="75"/>
        <v>5.2244342245789328</v>
      </c>
      <c r="AX85" s="1">
        <f t="shared" si="72"/>
        <v>3084.0623549225124</v>
      </c>
      <c r="AY85" s="1">
        <f>SUM(AX74:AX85)</f>
        <v>62899.633643118417</v>
      </c>
    </row>
    <row r="86" spans="1:53" x14ac:dyDescent="0.15">
      <c r="C86" s="6">
        <v>12</v>
      </c>
      <c r="D86" s="8">
        <v>-11.230072442774199</v>
      </c>
      <c r="E86" s="9">
        <f t="shared" si="73"/>
        <v>-7.0281396343333302</v>
      </c>
      <c r="F86" s="6" t="s">
        <v>110</v>
      </c>
    </row>
    <row r="88" spans="1:53" x14ac:dyDescent="0.15">
      <c r="S88" s="30" t="s">
        <v>80</v>
      </c>
      <c r="T88" s="30"/>
      <c r="U88" s="30"/>
      <c r="V88" s="30" t="s">
        <v>81</v>
      </c>
      <c r="W88" s="30"/>
      <c r="X88" s="30"/>
      <c r="Y88" s="30" t="s">
        <v>82</v>
      </c>
      <c r="Z88" s="30"/>
      <c r="AA88" s="30"/>
      <c r="AB88" s="30" t="s">
        <v>83</v>
      </c>
      <c r="AC88" s="30"/>
      <c r="AD88" s="30"/>
      <c r="AE88" s="30" t="s">
        <v>84</v>
      </c>
      <c r="AF88" s="30"/>
      <c r="AG88" s="30"/>
      <c r="AH88" s="30" t="s">
        <v>85</v>
      </c>
      <c r="AI88" s="30"/>
      <c r="AJ88" s="30"/>
      <c r="AK88" s="31" t="s">
        <v>115</v>
      </c>
      <c r="AL88" s="32"/>
      <c r="AM88" s="33"/>
      <c r="AN88" s="32" t="s">
        <v>116</v>
      </c>
      <c r="AO88" s="32"/>
      <c r="AP88" s="33"/>
      <c r="AQ88" s="30" t="s">
        <v>87</v>
      </c>
      <c r="AR88" s="30"/>
      <c r="AS88" s="30"/>
    </row>
    <row r="89" spans="1:53" x14ac:dyDescent="0.15">
      <c r="A89" s="34" t="s">
        <v>117</v>
      </c>
      <c r="B89" s="34"/>
      <c r="C89" s="6" t="s">
        <v>88</v>
      </c>
      <c r="D89" s="6" t="s">
        <v>89</v>
      </c>
      <c r="E89" s="6" t="s">
        <v>90</v>
      </c>
      <c r="F89" s="6" t="s">
        <v>91</v>
      </c>
      <c r="G89" s="1" t="s">
        <v>88</v>
      </c>
      <c r="H89" s="1" t="s">
        <v>90</v>
      </c>
      <c r="I89" s="1" t="s">
        <v>92</v>
      </c>
      <c r="J89" s="1" t="s">
        <v>93</v>
      </c>
      <c r="K89" s="10" t="s">
        <v>94</v>
      </c>
      <c r="L89" s="10" t="s">
        <v>95</v>
      </c>
      <c r="M89" s="1" t="s">
        <v>96</v>
      </c>
      <c r="N89" s="10" t="s">
        <v>97</v>
      </c>
      <c r="O89" s="1" t="s">
        <v>98</v>
      </c>
      <c r="P89" s="1" t="s">
        <v>99</v>
      </c>
      <c r="Q89" s="10" t="s">
        <v>100</v>
      </c>
      <c r="R89" s="10" t="s">
        <v>101</v>
      </c>
      <c r="S89" s="2" t="s">
        <v>102</v>
      </c>
      <c r="T89" s="2" t="s">
        <v>103</v>
      </c>
      <c r="U89" s="2"/>
      <c r="V89" s="2" t="s">
        <v>102</v>
      </c>
      <c r="W89" s="2" t="s">
        <v>103</v>
      </c>
      <c r="X89" s="2"/>
      <c r="Y89" s="2" t="s">
        <v>102</v>
      </c>
      <c r="Z89" s="2" t="s">
        <v>103</v>
      </c>
      <c r="AA89" s="2"/>
      <c r="AB89" s="2" t="s">
        <v>102</v>
      </c>
      <c r="AC89" s="2" t="s">
        <v>103</v>
      </c>
      <c r="AD89" s="2"/>
      <c r="AE89" s="2" t="s">
        <v>102</v>
      </c>
      <c r="AF89" s="2" t="s">
        <v>103</v>
      </c>
      <c r="AG89" s="2"/>
      <c r="AH89" s="2" t="s">
        <v>102</v>
      </c>
      <c r="AI89" s="2" t="s">
        <v>103</v>
      </c>
      <c r="AJ89" s="2"/>
      <c r="AK89" s="2" t="s">
        <v>102</v>
      </c>
      <c r="AL89" s="2" t="s">
        <v>103</v>
      </c>
      <c r="AM89" s="2"/>
      <c r="AN89" s="2" t="s">
        <v>102</v>
      </c>
      <c r="AO89" s="2" t="s">
        <v>103</v>
      </c>
      <c r="AP89" s="2"/>
      <c r="AQ89" s="16" t="s">
        <v>102</v>
      </c>
      <c r="AR89" s="16" t="s">
        <v>103</v>
      </c>
      <c r="AS89" s="16"/>
      <c r="AT89" s="1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pans="1:53" x14ac:dyDescent="0.15">
      <c r="A90" s="1" t="s">
        <v>108</v>
      </c>
      <c r="B90" s="1">
        <f>F9</f>
        <v>341.64</v>
      </c>
      <c r="C90" s="6" t="s">
        <v>109</v>
      </c>
      <c r="D90" s="6">
        <v>-17</v>
      </c>
      <c r="E90" s="6"/>
      <c r="F90" s="6"/>
      <c r="G90" s="1">
        <v>1</v>
      </c>
      <c r="H90" s="7">
        <f t="shared" ref="H90:H101" si="76">E91</f>
        <v>-17</v>
      </c>
      <c r="I90" s="7">
        <f t="shared" ref="I90:I101" si="77">H90+273.15</f>
        <v>256.14999999999998</v>
      </c>
      <c r="J90" s="7">
        <f t="shared" ref="J90:J101" si="78">EXP(($C$16*(I90-$C$14))/($C$17*I90*$C$14))</f>
        <v>1.6359658543034978E-3</v>
      </c>
      <c r="K90" s="7">
        <f t="shared" ref="K90:K101" si="79">$B$90/12</f>
        <v>28.47</v>
      </c>
      <c r="L90" s="7">
        <f t="shared" ref="L90:L101" si="80">K90*$B$75/100</f>
        <v>0.28470000000000001</v>
      </c>
      <c r="M90" s="1" t="s">
        <v>110</v>
      </c>
      <c r="O90" s="7">
        <f>L90</f>
        <v>0.28470000000000001</v>
      </c>
      <c r="P90" s="7">
        <f t="shared" ref="P90:P101" si="81">O90*J90</f>
        <v>4.6575947872020583E-4</v>
      </c>
      <c r="Q90" s="12">
        <f t="shared" ref="Q90:Q101" si="82">P90*$B$76</f>
        <v>1.3972784361606175E-4</v>
      </c>
      <c r="R90" s="7">
        <f t="shared" ref="R90:R101" si="83">L90*$B$76</f>
        <v>8.541E-2</v>
      </c>
      <c r="S90" s="13">
        <f t="shared" ref="S90:S101" si="84">Q90/R90</f>
        <v>1.6359658543034978E-3</v>
      </c>
      <c r="T90" s="2">
        <v>0.01</v>
      </c>
      <c r="U90" s="14">
        <f t="shared" ref="U90:U101" si="85">S90*T90</f>
        <v>1.6359658543034978E-5</v>
      </c>
      <c r="V90" s="13"/>
      <c r="W90" s="2"/>
      <c r="X90" s="2"/>
      <c r="Y90" s="2"/>
      <c r="Z90" s="2"/>
      <c r="AA90" s="2"/>
      <c r="AB90" s="2"/>
      <c r="AC90" s="2"/>
      <c r="AD90" s="2"/>
      <c r="AE90" s="13">
        <v>1E-3</v>
      </c>
      <c r="AF90" s="2">
        <v>0.49</v>
      </c>
      <c r="AG90" s="14">
        <f t="shared" ref="AG90:AG101" si="86">AF90*AE90</f>
        <v>4.8999999999999998E-4</v>
      </c>
      <c r="AH90" s="17"/>
      <c r="AI90" s="2"/>
      <c r="AJ90" s="14"/>
      <c r="AK90" s="13"/>
      <c r="AL90" s="2"/>
      <c r="AM90" s="2"/>
      <c r="AN90" s="13"/>
      <c r="AO90" s="2"/>
      <c r="AP90" s="14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5.5063596585430349E-3</v>
      </c>
      <c r="AU90" s="7">
        <f t="shared" ref="AU90:AU101" si="89">$B$90/12</f>
        <v>28.47</v>
      </c>
      <c r="AV90" s="1">
        <f t="shared" ref="AV90:AV101" si="90">$B$76</f>
        <v>0.3</v>
      </c>
      <c r="AW90" s="1">
        <f>$E$9/12</f>
        <v>6.7688675823883919</v>
      </c>
      <c r="AX90" s="1">
        <f t="shared" ref="AX90:AX101" si="91">AW90*10000*AV90*0.67*AU90*AT90</f>
        <v>2132.868683028802</v>
      </c>
      <c r="AZ90" s="1">
        <f>$E$10/12</f>
        <v>0.93725465076907499</v>
      </c>
      <c r="BA90" s="1">
        <f t="shared" ref="BA90:BA101" si="92">AZ90*10000*AV90*0.67*AU90*AT90</f>
        <v>295.3287338416356</v>
      </c>
    </row>
    <row r="91" spans="1:53" x14ac:dyDescent="0.15">
      <c r="A91" s="1" t="s">
        <v>111</v>
      </c>
      <c r="B91" s="1">
        <v>1</v>
      </c>
      <c r="C91" s="6">
        <v>1</v>
      </c>
      <c r="D91" s="8">
        <v>-18.547370528387098</v>
      </c>
      <c r="E91" s="9">
        <f t="shared" ref="E91:E102" si="93">D90</f>
        <v>-17</v>
      </c>
      <c r="F91" s="6" t="s">
        <v>110</v>
      </c>
      <c r="G91" s="1">
        <v>2</v>
      </c>
      <c r="H91" s="7">
        <f t="shared" si="76"/>
        <v>-18.547370528387098</v>
      </c>
      <c r="I91" s="7">
        <f t="shared" si="77"/>
        <v>254.60262947161289</v>
      </c>
      <c r="J91" s="7">
        <f t="shared" si="78"/>
        <v>1.2985024407382857E-3</v>
      </c>
      <c r="K91" s="7">
        <f t="shared" si="79"/>
        <v>28.47</v>
      </c>
      <c r="L91" s="7">
        <f t="shared" si="80"/>
        <v>0.28470000000000001</v>
      </c>
      <c r="M91" s="1" t="s">
        <v>110</v>
      </c>
      <c r="O91" s="7">
        <f t="shared" ref="O91:O101" si="94">L91+O90-P90-N91</f>
        <v>0.56893424052127983</v>
      </c>
      <c r="P91" s="7">
        <f t="shared" si="81"/>
        <v>7.3876249993646474E-4</v>
      </c>
      <c r="Q91" s="12">
        <f t="shared" si="82"/>
        <v>2.2162874998093941E-4</v>
      </c>
      <c r="R91" s="7">
        <f t="shared" si="83"/>
        <v>8.541E-2</v>
      </c>
      <c r="S91" s="13">
        <f t="shared" si="84"/>
        <v>2.5948805758217938E-3</v>
      </c>
      <c r="T91" s="2">
        <v>0.01</v>
      </c>
      <c r="U91" s="14">
        <f t="shared" si="85"/>
        <v>2.5948805758217939E-5</v>
      </c>
      <c r="V91" s="13"/>
      <c r="W91" s="2"/>
      <c r="X91" s="2"/>
      <c r="Y91" s="2"/>
      <c r="Z91" s="2"/>
      <c r="AA91" s="2"/>
      <c r="AB91" s="2"/>
      <c r="AC91" s="2"/>
      <c r="AD91" s="2"/>
      <c r="AE91" s="13">
        <v>1E-3</v>
      </c>
      <c r="AF91" s="2">
        <v>0.49</v>
      </c>
      <c r="AG91" s="14">
        <f t="shared" si="86"/>
        <v>4.8999999999999998E-4</v>
      </c>
      <c r="AH91" s="17"/>
      <c r="AI91" s="2"/>
      <c r="AJ91" s="14"/>
      <c r="AK91" s="13"/>
      <c r="AL91" s="2"/>
      <c r="AM91" s="2"/>
      <c r="AN91" s="13"/>
      <c r="AO91" s="2"/>
      <c r="AP91" s="14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5.5159488057582176E-3</v>
      </c>
      <c r="AU91" s="7">
        <f t="shared" si="89"/>
        <v>28.47</v>
      </c>
      <c r="AV91" s="1">
        <f t="shared" si="90"/>
        <v>0.3</v>
      </c>
      <c r="AW91" s="1">
        <f t="shared" ref="AW91:AW101" si="95">$E$9/12</f>
        <v>6.7688675823883919</v>
      </c>
      <c r="AX91" s="1">
        <f t="shared" si="91"/>
        <v>2136.583004842214</v>
      </c>
      <c r="AZ91" s="1">
        <f t="shared" ref="AZ91:AZ101" si="96">$E$10/12</f>
        <v>0.93725465076907499</v>
      </c>
      <c r="BA91" s="1">
        <f t="shared" si="92"/>
        <v>295.84303927776659</v>
      </c>
    </row>
    <row r="92" spans="1:53" x14ac:dyDescent="0.15">
      <c r="A92" s="1" t="s">
        <v>73</v>
      </c>
      <c r="B92" s="1">
        <v>0.33</v>
      </c>
      <c r="C92" s="6">
        <v>2</v>
      </c>
      <c r="D92" s="8">
        <v>-11.615967752827601</v>
      </c>
      <c r="E92" s="9">
        <f t="shared" si="93"/>
        <v>-18.547370528387098</v>
      </c>
      <c r="F92" s="6" t="s">
        <v>110</v>
      </c>
      <c r="G92" s="1">
        <v>3</v>
      </c>
      <c r="H92" s="7">
        <f t="shared" si="76"/>
        <v>-11.615967752827601</v>
      </c>
      <c r="I92" s="7">
        <f t="shared" si="77"/>
        <v>261.53403224717238</v>
      </c>
      <c r="J92" s="7">
        <f t="shared" si="78"/>
        <v>3.5778537084206205E-3</v>
      </c>
      <c r="K92" s="7">
        <f t="shared" si="79"/>
        <v>28.47</v>
      </c>
      <c r="L92" s="7">
        <f t="shared" si="80"/>
        <v>0.28470000000000001</v>
      </c>
      <c r="M92" s="1" t="s">
        <v>110</v>
      </c>
      <c r="O92" s="7">
        <f t="shared" si="94"/>
        <v>0.85289547802134336</v>
      </c>
      <c r="P92" s="7">
        <f t="shared" si="81"/>
        <v>3.0515352489338412E-3</v>
      </c>
      <c r="Q92" s="12">
        <f t="shared" si="82"/>
        <v>9.1546057468015231E-4</v>
      </c>
      <c r="R92" s="7">
        <f t="shared" si="83"/>
        <v>8.541E-2</v>
      </c>
      <c r="S92" s="13">
        <f t="shared" si="84"/>
        <v>1.071842377567208E-2</v>
      </c>
      <c r="T92" s="2">
        <v>0.01</v>
      </c>
      <c r="U92" s="14">
        <f t="shared" si="85"/>
        <v>1.071842377567208E-4</v>
      </c>
      <c r="V92" s="13"/>
      <c r="W92" s="2"/>
      <c r="X92" s="2"/>
      <c r="Y92" s="2"/>
      <c r="Z92" s="2"/>
      <c r="AA92" s="2"/>
      <c r="AB92" s="2"/>
      <c r="AC92" s="2"/>
      <c r="AD92" s="2"/>
      <c r="AE92" s="13">
        <v>1E-3</v>
      </c>
      <c r="AF92" s="2">
        <v>0.49</v>
      </c>
      <c r="AG92" s="14">
        <f t="shared" si="86"/>
        <v>4.8999999999999998E-4</v>
      </c>
      <c r="AH92" s="17"/>
      <c r="AI92" s="2"/>
      <c r="AJ92" s="14"/>
      <c r="AK92" s="13"/>
      <c r="AL92" s="2"/>
      <c r="AM92" s="2"/>
      <c r="AN92" s="13"/>
      <c r="AO92" s="2"/>
      <c r="AP92" s="14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5.5971842377567213E-3</v>
      </c>
      <c r="AU92" s="7">
        <f t="shared" si="89"/>
        <v>28.47</v>
      </c>
      <c r="AV92" s="1">
        <f t="shared" si="90"/>
        <v>0.3</v>
      </c>
      <c r="AW92" s="1">
        <f t="shared" si="95"/>
        <v>6.7688675823883919</v>
      </c>
      <c r="AX92" s="1">
        <f t="shared" si="91"/>
        <v>2168.0492583393147</v>
      </c>
      <c r="AZ92" s="1">
        <f t="shared" si="96"/>
        <v>0.93725465076907499</v>
      </c>
      <c r="BA92" s="1">
        <f t="shared" si="92"/>
        <v>300.20002987825785</v>
      </c>
    </row>
    <row r="93" spans="1:53" x14ac:dyDescent="0.15">
      <c r="C93" s="6">
        <v>3</v>
      </c>
      <c r="D93" s="8">
        <v>-0.51774251516129</v>
      </c>
      <c r="E93" s="9">
        <f t="shared" si="93"/>
        <v>-11.615967752827601</v>
      </c>
      <c r="F93" s="6" t="s">
        <v>110</v>
      </c>
      <c r="G93" s="1">
        <v>4</v>
      </c>
      <c r="H93" s="7">
        <f t="shared" si="76"/>
        <v>-0.51774251516129</v>
      </c>
      <c r="I93" s="7">
        <f t="shared" si="77"/>
        <v>272.6322574848387</v>
      </c>
      <c r="J93" s="7">
        <f t="shared" si="78"/>
        <v>1.6285753336735959E-2</v>
      </c>
      <c r="K93" s="7">
        <f t="shared" si="79"/>
        <v>28.47</v>
      </c>
      <c r="L93" s="7">
        <f t="shared" si="80"/>
        <v>0.28470000000000001</v>
      </c>
      <c r="M93" s="1" t="s">
        <v>110</v>
      </c>
      <c r="O93" s="7">
        <f t="shared" si="94"/>
        <v>1.1345439427724096</v>
      </c>
      <c r="P93" s="7">
        <f t="shared" si="81"/>
        <v>1.8476902801679341E-2</v>
      </c>
      <c r="Q93" s="12">
        <f t="shared" si="82"/>
        <v>5.5430708405038017E-3</v>
      </c>
      <c r="R93" s="7">
        <f t="shared" si="83"/>
        <v>8.541E-2</v>
      </c>
      <c r="S93" s="13">
        <f t="shared" si="84"/>
        <v>6.4899553219808004E-2</v>
      </c>
      <c r="T93" s="2">
        <v>0.01</v>
      </c>
      <c r="U93" s="14">
        <f t="shared" si="85"/>
        <v>6.4899553219808007E-4</v>
      </c>
      <c r="V93" s="13"/>
      <c r="W93" s="2"/>
      <c r="X93" s="2"/>
      <c r="Y93" s="2"/>
      <c r="Z93" s="2"/>
      <c r="AA93" s="2"/>
      <c r="AB93" s="2"/>
      <c r="AC93" s="2"/>
      <c r="AD93" s="2"/>
      <c r="AE93" s="13">
        <v>1E-3</v>
      </c>
      <c r="AF93" s="2">
        <v>0.49</v>
      </c>
      <c r="AG93" s="14">
        <f t="shared" si="86"/>
        <v>4.8999999999999998E-4</v>
      </c>
      <c r="AH93" s="17"/>
      <c r="AI93" s="2"/>
      <c r="AJ93" s="14"/>
      <c r="AK93" s="13"/>
      <c r="AL93" s="2"/>
      <c r="AM93" s="2"/>
      <c r="AN93" s="13"/>
      <c r="AO93" s="2"/>
      <c r="AP93" s="14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6.1389955321980803E-3</v>
      </c>
      <c r="AU93" s="7">
        <f t="shared" si="89"/>
        <v>28.47</v>
      </c>
      <c r="AV93" s="1">
        <f t="shared" si="90"/>
        <v>0.3</v>
      </c>
      <c r="AW93" s="1">
        <f t="shared" si="95"/>
        <v>6.7688675823883919</v>
      </c>
      <c r="AX93" s="1">
        <f t="shared" si="91"/>
        <v>2377.9179217914661</v>
      </c>
      <c r="AZ93" s="1">
        <f t="shared" si="96"/>
        <v>0.93725465076907499</v>
      </c>
      <c r="BA93" s="1">
        <f t="shared" si="92"/>
        <v>329.25959981031036</v>
      </c>
    </row>
    <row r="94" spans="1:53" x14ac:dyDescent="0.15">
      <c r="C94" s="6">
        <v>4</v>
      </c>
      <c r="D94" s="8">
        <v>7.9416927215333297</v>
      </c>
      <c r="E94" s="9">
        <f t="shared" si="93"/>
        <v>-0.51774251516129</v>
      </c>
      <c r="F94" s="6" t="s">
        <v>110</v>
      </c>
      <c r="G94" s="1">
        <v>5</v>
      </c>
      <c r="H94" s="7">
        <f t="shared" si="76"/>
        <v>7.9416927215333297</v>
      </c>
      <c r="I94" s="7">
        <f t="shared" si="77"/>
        <v>281.09169272153332</v>
      </c>
      <c r="J94" s="7">
        <f t="shared" si="78"/>
        <v>4.7708098165476137E-2</v>
      </c>
      <c r="K94" s="7">
        <f t="shared" si="79"/>
        <v>28.47</v>
      </c>
      <c r="L94" s="7">
        <f t="shared" si="80"/>
        <v>0.28470000000000001</v>
      </c>
      <c r="M94" s="1" t="s">
        <v>112</v>
      </c>
      <c r="N94" s="7">
        <f>(O93-P93)*$C$22/100</f>
        <v>1.0602636879721936</v>
      </c>
      <c r="O94" s="7">
        <f t="shared" si="94"/>
        <v>0.34050335199853654</v>
      </c>
      <c r="P94" s="7">
        <f t="shared" si="81"/>
        <v>1.6244767342819856E-2</v>
      </c>
      <c r="Q94" s="12">
        <f t="shared" si="82"/>
        <v>4.8734302028459568E-3</v>
      </c>
      <c r="R94" s="7">
        <f t="shared" si="83"/>
        <v>8.541E-2</v>
      </c>
      <c r="S94" s="13">
        <f t="shared" si="84"/>
        <v>5.705924602325204E-2</v>
      </c>
      <c r="T94" s="2">
        <v>0.01</v>
      </c>
      <c r="U94" s="14">
        <f t="shared" si="85"/>
        <v>5.7059246023252036E-4</v>
      </c>
      <c r="V94" s="13"/>
      <c r="W94" s="2"/>
      <c r="X94" s="2"/>
      <c r="Y94" s="2"/>
      <c r="Z94" s="2"/>
      <c r="AA94" s="2"/>
      <c r="AB94" s="2"/>
      <c r="AC94" s="2"/>
      <c r="AD94" s="2"/>
      <c r="AE94" s="13">
        <v>5.0000000000000001E-3</v>
      </c>
      <c r="AF94" s="2">
        <v>0.49</v>
      </c>
      <c r="AG94" s="14">
        <f t="shared" si="86"/>
        <v>2.4499999999999999E-3</v>
      </c>
      <c r="AH94" s="17"/>
      <c r="AI94" s="2"/>
      <c r="AJ94" s="14"/>
      <c r="AK94" s="13"/>
      <c r="AL94" s="2"/>
      <c r="AM94" s="2"/>
      <c r="AN94" s="13"/>
      <c r="AO94" s="2"/>
      <c r="AP94" s="14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1.0520592460232521E-2</v>
      </c>
      <c r="AU94" s="7">
        <f t="shared" si="89"/>
        <v>28.47</v>
      </c>
      <c r="AV94" s="1">
        <f t="shared" si="90"/>
        <v>0.3</v>
      </c>
      <c r="AW94" s="1">
        <f t="shared" si="95"/>
        <v>6.7688675823883919</v>
      </c>
      <c r="AX94" s="1">
        <f t="shared" si="91"/>
        <v>4075.1137914729279</v>
      </c>
      <c r="AZ94" s="1">
        <f t="shared" si="96"/>
        <v>0.93725465076907499</v>
      </c>
      <c r="BA94" s="1">
        <f t="shared" si="92"/>
        <v>564.26267865082377</v>
      </c>
    </row>
    <row r="95" spans="1:53" x14ac:dyDescent="0.15">
      <c r="C95" s="6">
        <v>5</v>
      </c>
      <c r="D95" s="8">
        <v>14.342813444129</v>
      </c>
      <c r="E95" s="9">
        <f t="shared" si="93"/>
        <v>7.9416927215333297</v>
      </c>
      <c r="F95" s="6" t="s">
        <v>112</v>
      </c>
      <c r="G95" s="1">
        <v>6</v>
      </c>
      <c r="H95" s="7">
        <f t="shared" si="76"/>
        <v>14.342813444129</v>
      </c>
      <c r="I95" s="7">
        <f t="shared" si="77"/>
        <v>287.49281344412896</v>
      </c>
      <c r="J95" s="7">
        <f t="shared" si="78"/>
        <v>0.10316751234493882</v>
      </c>
      <c r="K95" s="7">
        <f t="shared" si="79"/>
        <v>28.47</v>
      </c>
      <c r="L95" s="7">
        <f t="shared" si="80"/>
        <v>0.28470000000000001</v>
      </c>
      <c r="M95" s="1" t="s">
        <v>110</v>
      </c>
      <c r="O95" s="7">
        <f t="shared" si="94"/>
        <v>0.60895858465571662</v>
      </c>
      <c r="P95" s="7">
        <f t="shared" si="81"/>
        <v>6.2824742300025119E-2</v>
      </c>
      <c r="Q95" s="12">
        <f t="shared" si="82"/>
        <v>1.8847422690007536E-2</v>
      </c>
      <c r="R95" s="7">
        <f t="shared" si="83"/>
        <v>8.541E-2</v>
      </c>
      <c r="S95" s="13">
        <f t="shared" si="84"/>
        <v>0.22066997646654415</v>
      </c>
      <c r="T95" s="2">
        <v>0.01</v>
      </c>
      <c r="U95" s="14">
        <f t="shared" si="85"/>
        <v>2.2066997646654415E-3</v>
      </c>
      <c r="V95" s="13"/>
      <c r="W95" s="2"/>
      <c r="X95" s="2"/>
      <c r="Y95" s="2"/>
      <c r="Z95" s="2"/>
      <c r="AA95" s="2"/>
      <c r="AB95" s="2"/>
      <c r="AC95" s="2"/>
      <c r="AD95" s="2"/>
      <c r="AE95" s="13">
        <v>5.0000000000000001E-3</v>
      </c>
      <c r="AF95" s="2">
        <v>0.49</v>
      </c>
      <c r="AG95" s="14">
        <f t="shared" si="86"/>
        <v>2.4499999999999999E-3</v>
      </c>
      <c r="AH95" s="17"/>
      <c r="AI95" s="2"/>
      <c r="AJ95" s="14"/>
      <c r="AK95" s="13"/>
      <c r="AL95" s="2"/>
      <c r="AM95" s="2"/>
      <c r="AN95" s="13"/>
      <c r="AO95" s="2"/>
      <c r="AP95" s="14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1.2156699764665442E-2</v>
      </c>
      <c r="AU95" s="7">
        <f t="shared" si="89"/>
        <v>28.47</v>
      </c>
      <c r="AV95" s="1">
        <f t="shared" si="90"/>
        <v>0.3</v>
      </c>
      <c r="AW95" s="1">
        <f t="shared" si="95"/>
        <v>6.7688675823883919</v>
      </c>
      <c r="AX95" s="1">
        <f t="shared" si="91"/>
        <v>4708.8540932502701</v>
      </c>
      <c r="AZ95" s="1">
        <f t="shared" si="96"/>
        <v>0.93725465076907499</v>
      </c>
      <c r="BA95" s="1">
        <f t="shared" si="92"/>
        <v>652.01384795513263</v>
      </c>
    </row>
    <row r="96" spans="1:53" x14ac:dyDescent="0.15">
      <c r="C96" s="6">
        <v>6</v>
      </c>
      <c r="D96" s="8">
        <v>19.2180224373333</v>
      </c>
      <c r="E96" s="9">
        <f t="shared" si="93"/>
        <v>14.342813444129</v>
      </c>
      <c r="F96" s="6" t="s">
        <v>110</v>
      </c>
      <c r="G96" s="1">
        <v>7</v>
      </c>
      <c r="H96" s="7">
        <f t="shared" si="76"/>
        <v>19.2180224373333</v>
      </c>
      <c r="I96" s="7">
        <f t="shared" si="77"/>
        <v>292.36802243733325</v>
      </c>
      <c r="J96" s="7">
        <f t="shared" si="78"/>
        <v>0.18147150948071</v>
      </c>
      <c r="K96" s="7">
        <f t="shared" si="79"/>
        <v>28.47</v>
      </c>
      <c r="L96" s="7">
        <f t="shared" si="80"/>
        <v>0.28470000000000001</v>
      </c>
      <c r="M96" s="1" t="s">
        <v>110</v>
      </c>
      <c r="O96" s="7">
        <f t="shared" si="94"/>
        <v>0.83083384235569147</v>
      </c>
      <c r="P96" s="7">
        <f t="shared" si="81"/>
        <v>0.15077267149994558</v>
      </c>
      <c r="Q96" s="12">
        <f t="shared" si="82"/>
        <v>4.523180144998367E-2</v>
      </c>
      <c r="R96" s="7">
        <f t="shared" si="83"/>
        <v>8.541E-2</v>
      </c>
      <c r="S96" s="13">
        <f t="shared" si="84"/>
        <v>0.52958437478027953</v>
      </c>
      <c r="T96" s="2">
        <v>0.01</v>
      </c>
      <c r="U96" s="14">
        <f t="shared" si="85"/>
        <v>5.2958437478027951E-3</v>
      </c>
      <c r="V96" s="13"/>
      <c r="W96" s="2"/>
      <c r="X96" s="2"/>
      <c r="Y96" s="2"/>
      <c r="Z96" s="2"/>
      <c r="AA96" s="2"/>
      <c r="AB96" s="2"/>
      <c r="AC96" s="2"/>
      <c r="AD96" s="2"/>
      <c r="AE96" s="13">
        <v>5.0000000000000001E-3</v>
      </c>
      <c r="AF96" s="2">
        <v>0.49</v>
      </c>
      <c r="AG96" s="14">
        <f t="shared" si="86"/>
        <v>2.4499999999999999E-3</v>
      </c>
      <c r="AH96" s="17"/>
      <c r="AI96" s="2"/>
      <c r="AJ96" s="14"/>
      <c r="AK96" s="13"/>
      <c r="AL96" s="2"/>
      <c r="AM96" s="2"/>
      <c r="AN96" s="13"/>
      <c r="AO96" s="2"/>
      <c r="AP96" s="14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1.5245843747802794E-2</v>
      </c>
      <c r="AU96" s="7">
        <f t="shared" si="89"/>
        <v>28.47</v>
      </c>
      <c r="AV96" s="1">
        <f t="shared" si="90"/>
        <v>0.3</v>
      </c>
      <c r="AW96" s="1">
        <f t="shared" si="95"/>
        <v>6.7688675823883919</v>
      </c>
      <c r="AX96" s="1">
        <f t="shared" si="91"/>
        <v>5905.4229459183271</v>
      </c>
      <c r="AZ96" s="1">
        <f t="shared" si="96"/>
        <v>0.93725465076907499</v>
      </c>
      <c r="BA96" s="1">
        <f t="shared" si="92"/>
        <v>817.69735534808342</v>
      </c>
    </row>
    <row r="97" spans="1:54" x14ac:dyDescent="0.15">
      <c r="C97" s="6">
        <v>7</v>
      </c>
      <c r="D97" s="8">
        <v>23.468277045806399</v>
      </c>
      <c r="E97" s="9">
        <f t="shared" si="93"/>
        <v>19.2180224373333</v>
      </c>
      <c r="F97" s="6" t="s">
        <v>110</v>
      </c>
      <c r="G97" s="1">
        <v>8</v>
      </c>
      <c r="H97" s="7">
        <f t="shared" si="76"/>
        <v>23.468277045806399</v>
      </c>
      <c r="I97" s="7">
        <f t="shared" si="77"/>
        <v>296.61827704580639</v>
      </c>
      <c r="J97" s="7">
        <f t="shared" si="78"/>
        <v>0.29245225249834211</v>
      </c>
      <c r="K97" s="7">
        <f t="shared" si="79"/>
        <v>28.47</v>
      </c>
      <c r="L97" s="7">
        <f t="shared" si="80"/>
        <v>0.28470000000000001</v>
      </c>
      <c r="M97" s="1" t="s">
        <v>110</v>
      </c>
      <c r="O97" s="7">
        <f t="shared" si="94"/>
        <v>0.96476117085574598</v>
      </c>
      <c r="P97" s="7">
        <f t="shared" si="81"/>
        <v>0.28214657753970079</v>
      </c>
      <c r="Q97" s="12">
        <f t="shared" si="82"/>
        <v>8.4643973261910241E-2</v>
      </c>
      <c r="R97" s="7">
        <f t="shared" si="83"/>
        <v>8.541E-2</v>
      </c>
      <c r="S97" s="13">
        <f t="shared" si="84"/>
        <v>0.99103118208535579</v>
      </c>
      <c r="T97" s="2">
        <v>0.01</v>
      </c>
      <c r="U97" s="14">
        <f t="shared" si="85"/>
        <v>9.9103118208535585E-3</v>
      </c>
      <c r="V97" s="13"/>
      <c r="W97" s="2"/>
      <c r="X97" s="2"/>
      <c r="Y97" s="2"/>
      <c r="Z97" s="2"/>
      <c r="AA97" s="2"/>
      <c r="AB97" s="2"/>
      <c r="AC97" s="2"/>
      <c r="AD97" s="2"/>
      <c r="AE97" s="13">
        <v>5.0000000000000001E-3</v>
      </c>
      <c r="AF97" s="2">
        <v>0.49</v>
      </c>
      <c r="AG97" s="14">
        <f t="shared" si="86"/>
        <v>2.4499999999999999E-3</v>
      </c>
      <c r="AH97" s="17"/>
      <c r="AI97" s="2"/>
      <c r="AJ97" s="14"/>
      <c r="AK97" s="13"/>
      <c r="AL97" s="2"/>
      <c r="AM97" s="2"/>
      <c r="AN97" s="13"/>
      <c r="AO97" s="2"/>
      <c r="AP97" s="14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1.9860311820853557E-2</v>
      </c>
      <c r="AU97" s="7">
        <f t="shared" si="89"/>
        <v>28.47</v>
      </c>
      <c r="AV97" s="1">
        <f t="shared" si="90"/>
        <v>0.3</v>
      </c>
      <c r="AW97" s="1">
        <f t="shared" si="95"/>
        <v>6.7688675823883919</v>
      </c>
      <c r="AX97" s="1">
        <f t="shared" si="91"/>
        <v>7692.8206191844447</v>
      </c>
      <c r="AZ97" s="1">
        <f t="shared" si="96"/>
        <v>0.93725465076907499</v>
      </c>
      <c r="BA97" s="1">
        <f t="shared" si="92"/>
        <v>1065.1902722432581</v>
      </c>
    </row>
    <row r="98" spans="1:54" x14ac:dyDescent="0.15">
      <c r="C98" s="6">
        <v>8</v>
      </c>
      <c r="D98" s="8">
        <v>21.506878758064499</v>
      </c>
      <c r="E98" s="9">
        <f t="shared" si="93"/>
        <v>23.468277045806399</v>
      </c>
      <c r="F98" s="6" t="s">
        <v>110</v>
      </c>
      <c r="G98" s="1">
        <v>9</v>
      </c>
      <c r="H98" s="7">
        <f t="shared" si="76"/>
        <v>21.506878758064499</v>
      </c>
      <c r="I98" s="7">
        <f t="shared" si="77"/>
        <v>294.65687875806447</v>
      </c>
      <c r="J98" s="7">
        <f t="shared" si="78"/>
        <v>0.23504889438311827</v>
      </c>
      <c r="K98" s="7">
        <f t="shared" si="79"/>
        <v>28.47</v>
      </c>
      <c r="L98" s="7">
        <f t="shared" si="80"/>
        <v>0.28470000000000001</v>
      </c>
      <c r="M98" s="1" t="s">
        <v>110</v>
      </c>
      <c r="O98" s="7">
        <f t="shared" si="94"/>
        <v>0.96731459331604519</v>
      </c>
      <c r="P98" s="7">
        <f t="shared" si="81"/>
        <v>0.22736622567959211</v>
      </c>
      <c r="Q98" s="12">
        <f t="shared" si="82"/>
        <v>6.820986770387763E-2</v>
      </c>
      <c r="R98" s="7">
        <f t="shared" si="83"/>
        <v>8.541E-2</v>
      </c>
      <c r="S98" s="13">
        <f t="shared" si="84"/>
        <v>0.79861687980186902</v>
      </c>
      <c r="T98" s="2">
        <v>0.01</v>
      </c>
      <c r="U98" s="14">
        <f t="shared" si="85"/>
        <v>7.9861687980186911E-3</v>
      </c>
      <c r="V98" s="13"/>
      <c r="W98" s="2"/>
      <c r="X98" s="2"/>
      <c r="Y98" s="2"/>
      <c r="Z98" s="2"/>
      <c r="AA98" s="2"/>
      <c r="AB98" s="2"/>
      <c r="AC98" s="2"/>
      <c r="AD98" s="2"/>
      <c r="AE98" s="13">
        <v>1E-3</v>
      </c>
      <c r="AF98" s="2">
        <v>0.49</v>
      </c>
      <c r="AG98" s="14">
        <f t="shared" si="86"/>
        <v>4.8999999999999998E-4</v>
      </c>
      <c r="AH98" s="17"/>
      <c r="AI98" s="2"/>
      <c r="AJ98" s="14"/>
      <c r="AK98" s="13"/>
      <c r="AL98" s="2"/>
      <c r="AM98" s="2"/>
      <c r="AN98" s="13"/>
      <c r="AO98" s="2"/>
      <c r="AP98" s="14"/>
      <c r="AQ98" s="2">
        <v>0.01</v>
      </c>
      <c r="AR98" s="2">
        <v>0.5</v>
      </c>
      <c r="AS98" s="2">
        <f t="shared" si="87"/>
        <v>5.0000000000000001E-3</v>
      </c>
      <c r="AT98" s="1">
        <f t="shared" si="88"/>
        <v>1.3476168798018693E-2</v>
      </c>
      <c r="AU98" s="7">
        <f t="shared" si="89"/>
        <v>28.47</v>
      </c>
      <c r="AV98" s="1">
        <f t="shared" si="90"/>
        <v>0.3</v>
      </c>
      <c r="AW98" s="1">
        <f t="shared" si="95"/>
        <v>6.7688675823883919</v>
      </c>
      <c r="AX98" s="1">
        <f t="shared" si="91"/>
        <v>5219.9456953215522</v>
      </c>
      <c r="AZ98" s="1">
        <f t="shared" si="96"/>
        <v>0.93725465076907499</v>
      </c>
      <c r="BA98" s="1">
        <f t="shared" si="92"/>
        <v>722.78240343059713</v>
      </c>
    </row>
    <row r="99" spans="1:54" x14ac:dyDescent="0.15">
      <c r="C99" s="6">
        <v>9</v>
      </c>
      <c r="D99" s="8">
        <v>14.898568517599999</v>
      </c>
      <c r="E99" s="9">
        <f t="shared" si="93"/>
        <v>21.506878758064499</v>
      </c>
      <c r="F99" s="6" t="s">
        <v>110</v>
      </c>
      <c r="G99" s="1">
        <v>10</v>
      </c>
      <c r="H99" s="7">
        <f t="shared" si="76"/>
        <v>14.898568517599999</v>
      </c>
      <c r="I99" s="7">
        <f t="shared" si="77"/>
        <v>288.04856851759996</v>
      </c>
      <c r="J99" s="7">
        <f t="shared" si="78"/>
        <v>0.11013403417383476</v>
      </c>
      <c r="K99" s="7">
        <f t="shared" si="79"/>
        <v>28.47</v>
      </c>
      <c r="L99" s="7">
        <f t="shared" si="80"/>
        <v>0.28470000000000001</v>
      </c>
      <c r="M99" s="1" t="s">
        <v>110</v>
      </c>
      <c r="O99" s="7">
        <f t="shared" si="94"/>
        <v>1.0246483676364531</v>
      </c>
      <c r="P99" s="7">
        <f t="shared" si="81"/>
        <v>0.11284865833743712</v>
      </c>
      <c r="Q99" s="12">
        <f t="shared" si="82"/>
        <v>3.3854597501231133E-2</v>
      </c>
      <c r="R99" s="7">
        <f t="shared" si="83"/>
        <v>8.541E-2</v>
      </c>
      <c r="S99" s="13">
        <f t="shared" si="84"/>
        <v>0.39637744410761189</v>
      </c>
      <c r="T99" s="2">
        <v>0.01</v>
      </c>
      <c r="U99" s="14">
        <f t="shared" si="85"/>
        <v>3.963774441076119E-3</v>
      </c>
      <c r="V99" s="13"/>
      <c r="W99" s="2"/>
      <c r="X99" s="2"/>
      <c r="Y99" s="2"/>
      <c r="Z99" s="2"/>
      <c r="AA99" s="2"/>
      <c r="AB99" s="2"/>
      <c r="AC99" s="2"/>
      <c r="AD99" s="2"/>
      <c r="AE99" s="13">
        <v>1E-3</v>
      </c>
      <c r="AF99" s="2">
        <v>0.49</v>
      </c>
      <c r="AG99" s="14">
        <f t="shared" si="86"/>
        <v>4.8999999999999998E-4</v>
      </c>
      <c r="AH99" s="17"/>
      <c r="AI99" s="2"/>
      <c r="AJ99" s="14"/>
      <c r="AK99" s="13"/>
      <c r="AL99" s="2"/>
      <c r="AM99" s="2"/>
      <c r="AN99" s="13"/>
      <c r="AO99" s="2"/>
      <c r="AP99" s="14"/>
      <c r="AQ99" s="2">
        <v>0.01</v>
      </c>
      <c r="AR99" s="2">
        <v>0.5</v>
      </c>
      <c r="AS99" s="2">
        <f t="shared" si="87"/>
        <v>5.0000000000000001E-3</v>
      </c>
      <c r="AT99" s="1">
        <f t="shared" si="88"/>
        <v>9.4537744410761182E-3</v>
      </c>
      <c r="AU99" s="7">
        <f t="shared" si="89"/>
        <v>28.47</v>
      </c>
      <c r="AV99" s="1">
        <f t="shared" si="90"/>
        <v>0.3</v>
      </c>
      <c r="AW99" s="1">
        <f t="shared" si="95"/>
        <v>6.7688675823883919</v>
      </c>
      <c r="AX99" s="1">
        <f t="shared" si="91"/>
        <v>3661.8856544370024</v>
      </c>
      <c r="AZ99" s="1">
        <f t="shared" si="96"/>
        <v>0.93725465076907499</v>
      </c>
      <c r="BA99" s="1">
        <f t="shared" si="92"/>
        <v>507.04483703234393</v>
      </c>
    </row>
    <row r="100" spans="1:54" x14ac:dyDescent="0.15">
      <c r="C100" s="6">
        <v>10</v>
      </c>
      <c r="D100" s="8">
        <v>3.6245986830322598</v>
      </c>
      <c r="E100" s="9">
        <f t="shared" si="93"/>
        <v>14.898568517599999</v>
      </c>
      <c r="F100" s="6" t="s">
        <v>110</v>
      </c>
      <c r="G100" s="1">
        <v>11</v>
      </c>
      <c r="H100" s="7">
        <f t="shared" si="76"/>
        <v>3.6245986830322598</v>
      </c>
      <c r="I100" s="7">
        <f t="shared" si="77"/>
        <v>276.77459868303225</v>
      </c>
      <c r="J100" s="7">
        <f t="shared" si="78"/>
        <v>2.7793538431811281E-2</v>
      </c>
      <c r="K100" s="7">
        <f t="shared" si="79"/>
        <v>28.47</v>
      </c>
      <c r="L100" s="7">
        <f t="shared" si="80"/>
        <v>0.28470000000000001</v>
      </c>
      <c r="M100" s="1" t="s">
        <v>112</v>
      </c>
      <c r="N100" s="7">
        <f>(O99-P99)*$C$22/100</f>
        <v>0.86620972383406525</v>
      </c>
      <c r="O100" s="7">
        <f t="shared" si="94"/>
        <v>0.3302899854649507</v>
      </c>
      <c r="P100" s="7">
        <f t="shared" si="81"/>
        <v>9.1799274046624971E-3</v>
      </c>
      <c r="Q100" s="12">
        <f t="shared" si="82"/>
        <v>2.753978221398749E-3</v>
      </c>
      <c r="R100" s="7">
        <f t="shared" si="83"/>
        <v>8.541E-2</v>
      </c>
      <c r="S100" s="13">
        <f t="shared" si="84"/>
        <v>3.2244212872014393E-2</v>
      </c>
      <c r="T100" s="2">
        <v>0.01</v>
      </c>
      <c r="U100" s="14">
        <f t="shared" si="85"/>
        <v>3.2244212872014391E-4</v>
      </c>
      <c r="V100" s="13"/>
      <c r="W100" s="2"/>
      <c r="X100" s="2"/>
      <c r="Y100" s="2"/>
      <c r="Z100" s="2"/>
      <c r="AA100" s="2"/>
      <c r="AB100" s="2"/>
      <c r="AC100" s="2"/>
      <c r="AD100" s="2"/>
      <c r="AE100" s="13">
        <v>1E-3</v>
      </c>
      <c r="AF100" s="2">
        <v>0.49</v>
      </c>
      <c r="AG100" s="14">
        <f t="shared" si="86"/>
        <v>4.8999999999999998E-4</v>
      </c>
      <c r="AH100" s="17"/>
      <c r="AI100" s="2"/>
      <c r="AJ100" s="14"/>
      <c r="AK100" s="13"/>
      <c r="AL100" s="2"/>
      <c r="AM100" s="2"/>
      <c r="AN100" s="13"/>
      <c r="AO100" s="2"/>
      <c r="AP100" s="14"/>
      <c r="AQ100" s="2">
        <v>0.01</v>
      </c>
      <c r="AR100" s="2">
        <v>0.5</v>
      </c>
      <c r="AS100" s="2">
        <f t="shared" si="87"/>
        <v>5.0000000000000001E-3</v>
      </c>
      <c r="AT100" s="1">
        <f t="shared" si="88"/>
        <v>5.812442128720144E-3</v>
      </c>
      <c r="AU100" s="7">
        <f t="shared" si="89"/>
        <v>28.47</v>
      </c>
      <c r="AV100" s="1">
        <f t="shared" si="90"/>
        <v>0.3</v>
      </c>
      <c r="AW100" s="1">
        <f t="shared" si="95"/>
        <v>6.7688675823883919</v>
      </c>
      <c r="AX100" s="1">
        <f t="shared" si="91"/>
        <v>2251.428631079415</v>
      </c>
      <c r="AZ100" s="1">
        <f t="shared" si="96"/>
        <v>0.93725465076907499</v>
      </c>
      <c r="BA100" s="1">
        <f t="shared" si="92"/>
        <v>311.74519661814156</v>
      </c>
    </row>
    <row r="101" spans="1:54" x14ac:dyDescent="0.15">
      <c r="C101" s="6">
        <v>11</v>
      </c>
      <c r="D101" s="8">
        <v>-7.0281396343333302</v>
      </c>
      <c r="E101" s="9">
        <f t="shared" si="93"/>
        <v>3.6245986830322598</v>
      </c>
      <c r="F101" s="6" t="s">
        <v>112</v>
      </c>
      <c r="G101" s="1">
        <v>12</v>
      </c>
      <c r="H101" s="7">
        <f t="shared" si="76"/>
        <v>-7.0281396343333302</v>
      </c>
      <c r="I101" s="7">
        <f t="shared" si="77"/>
        <v>266.12186036566663</v>
      </c>
      <c r="J101" s="7">
        <f t="shared" si="78"/>
        <v>6.7977007029069681E-3</v>
      </c>
      <c r="K101" s="7">
        <f t="shared" si="79"/>
        <v>28.47</v>
      </c>
      <c r="L101" s="7">
        <f t="shared" si="80"/>
        <v>0.28470000000000001</v>
      </c>
      <c r="M101" s="1" t="s">
        <v>110</v>
      </c>
      <c r="O101" s="7">
        <f t="shared" si="94"/>
        <v>0.60581005806028831</v>
      </c>
      <c r="P101" s="7">
        <f t="shared" si="81"/>
        <v>4.1181154575045328E-3</v>
      </c>
      <c r="Q101" s="12">
        <f t="shared" si="82"/>
        <v>1.2354346372513599E-3</v>
      </c>
      <c r="R101" s="7">
        <f t="shared" si="83"/>
        <v>8.541E-2</v>
      </c>
      <c r="S101" s="13">
        <f t="shared" si="84"/>
        <v>1.4464753977887365E-2</v>
      </c>
      <c r="T101" s="2">
        <v>0.01</v>
      </c>
      <c r="U101" s="14">
        <f t="shared" si="85"/>
        <v>1.4464753977887364E-4</v>
      </c>
      <c r="V101" s="13"/>
      <c r="W101" s="2"/>
      <c r="X101" s="2"/>
      <c r="Y101" s="2"/>
      <c r="Z101" s="2"/>
      <c r="AA101" s="2"/>
      <c r="AB101" s="2"/>
      <c r="AC101" s="2"/>
      <c r="AD101" s="2"/>
      <c r="AE101" s="13">
        <v>1E-3</v>
      </c>
      <c r="AF101" s="2">
        <v>0.49</v>
      </c>
      <c r="AG101" s="14">
        <f t="shared" si="86"/>
        <v>4.8999999999999998E-4</v>
      </c>
      <c r="AH101" s="17"/>
      <c r="AI101" s="2"/>
      <c r="AJ101" s="14"/>
      <c r="AK101" s="13"/>
      <c r="AL101" s="2"/>
      <c r="AM101" s="2"/>
      <c r="AN101" s="13"/>
      <c r="AO101" s="2"/>
      <c r="AP101" s="14"/>
      <c r="AQ101" s="2">
        <v>0.01</v>
      </c>
      <c r="AR101" s="2">
        <v>0.5</v>
      </c>
      <c r="AS101" s="2">
        <f t="shared" si="87"/>
        <v>5.0000000000000001E-3</v>
      </c>
      <c r="AT101" s="1">
        <f t="shared" si="88"/>
        <v>5.6346475397788739E-3</v>
      </c>
      <c r="AU101" s="7">
        <f t="shared" si="89"/>
        <v>28.47</v>
      </c>
      <c r="AV101" s="1">
        <f t="shared" si="90"/>
        <v>0.3</v>
      </c>
      <c r="AW101" s="1">
        <f t="shared" si="95"/>
        <v>6.7688675823883919</v>
      </c>
      <c r="AX101" s="1">
        <f t="shared" si="91"/>
        <v>2182.5605341369151</v>
      </c>
      <c r="AY101" s="1">
        <f>SUM(AX90:AX101)</f>
        <v>44513.450832802642</v>
      </c>
      <c r="AZ101" s="1">
        <f t="shared" si="96"/>
        <v>0.93725465076907499</v>
      </c>
      <c r="BA101" s="1">
        <f t="shared" si="92"/>
        <v>302.20934097266911</v>
      </c>
      <c r="BB101" s="1">
        <f>SUM(BA90:BA101)</f>
        <v>6163.5773350590198</v>
      </c>
    </row>
    <row r="102" spans="1:54" x14ac:dyDescent="0.15">
      <c r="C102" s="6">
        <v>12</v>
      </c>
      <c r="D102" s="8">
        <v>-11.230072442774199</v>
      </c>
      <c r="E102" s="9">
        <f t="shared" si="93"/>
        <v>-7.0281396343333302</v>
      </c>
      <c r="F102" s="6" t="s">
        <v>110</v>
      </c>
    </row>
    <row r="103" spans="1:54" x14ac:dyDescent="0.15">
      <c r="S103" s="30" t="s">
        <v>80</v>
      </c>
      <c r="T103" s="30"/>
      <c r="U103" s="30"/>
      <c r="V103" s="30" t="s">
        <v>81</v>
      </c>
      <c r="W103" s="30"/>
      <c r="X103" s="30"/>
      <c r="Y103" s="30" t="s">
        <v>82</v>
      </c>
      <c r="Z103" s="30"/>
      <c r="AA103" s="30"/>
      <c r="AB103" s="30" t="s">
        <v>83</v>
      </c>
      <c r="AC103" s="30"/>
      <c r="AD103" s="30"/>
      <c r="AE103" s="30" t="s">
        <v>84</v>
      </c>
      <c r="AF103" s="30"/>
      <c r="AG103" s="30"/>
      <c r="AH103" s="30" t="s">
        <v>85</v>
      </c>
      <c r="AI103" s="30"/>
      <c r="AJ103" s="30"/>
      <c r="AK103" s="31" t="s">
        <v>115</v>
      </c>
      <c r="AL103" s="32"/>
      <c r="AM103" s="33"/>
      <c r="AN103" s="32" t="s">
        <v>116</v>
      </c>
      <c r="AO103" s="32"/>
      <c r="AP103" s="33"/>
      <c r="AQ103" s="30" t="s">
        <v>87</v>
      </c>
      <c r="AR103" s="30"/>
      <c r="AS103" s="30"/>
    </row>
    <row r="104" spans="1:54" x14ac:dyDescent="0.15">
      <c r="A104" s="34" t="s">
        <v>52</v>
      </c>
      <c r="B104" s="34"/>
      <c r="C104" s="6" t="s">
        <v>88</v>
      </c>
      <c r="D104" s="6" t="s">
        <v>89</v>
      </c>
      <c r="E104" s="6" t="s">
        <v>90</v>
      </c>
      <c r="F104" s="6" t="s">
        <v>91</v>
      </c>
      <c r="G104" s="1" t="s">
        <v>88</v>
      </c>
      <c r="H104" s="1" t="s">
        <v>90</v>
      </c>
      <c r="I104" s="1" t="s">
        <v>92</v>
      </c>
      <c r="J104" s="1" t="s">
        <v>93</v>
      </c>
      <c r="K104" s="10" t="s">
        <v>94</v>
      </c>
      <c r="L104" s="10" t="s">
        <v>95</v>
      </c>
      <c r="M104" s="1" t="s">
        <v>96</v>
      </c>
      <c r="N104" s="10" t="s">
        <v>97</v>
      </c>
      <c r="O104" s="1" t="s">
        <v>98</v>
      </c>
      <c r="P104" s="1" t="s">
        <v>99</v>
      </c>
      <c r="Q104" s="10" t="s">
        <v>100</v>
      </c>
      <c r="R104" s="10" t="s">
        <v>101</v>
      </c>
      <c r="S104" s="2" t="s">
        <v>102</v>
      </c>
      <c r="T104" s="2" t="s">
        <v>103</v>
      </c>
      <c r="U104" s="2"/>
      <c r="V104" s="2" t="s">
        <v>102</v>
      </c>
      <c r="W104" s="2" t="s">
        <v>103</v>
      </c>
      <c r="X104" s="2"/>
      <c r="Y104" s="2" t="s">
        <v>102</v>
      </c>
      <c r="Z104" s="2" t="s">
        <v>103</v>
      </c>
      <c r="AA104" s="2"/>
      <c r="AB104" s="2" t="s">
        <v>102</v>
      </c>
      <c r="AC104" s="2" t="s">
        <v>103</v>
      </c>
      <c r="AD104" s="2"/>
      <c r="AE104" s="2" t="s">
        <v>102</v>
      </c>
      <c r="AF104" s="2" t="s">
        <v>103</v>
      </c>
      <c r="AG104" s="2"/>
      <c r="AH104" s="2" t="s">
        <v>102</v>
      </c>
      <c r="AI104" s="2" t="s">
        <v>103</v>
      </c>
      <c r="AJ104" s="2"/>
      <c r="AK104" s="2" t="s">
        <v>102</v>
      </c>
      <c r="AL104" s="2" t="s">
        <v>103</v>
      </c>
      <c r="AM104" s="2"/>
      <c r="AN104" s="2" t="s">
        <v>102</v>
      </c>
      <c r="AO104" s="2" t="s">
        <v>103</v>
      </c>
      <c r="AP104" s="2"/>
      <c r="AQ104" s="16" t="s">
        <v>102</v>
      </c>
      <c r="AR104" s="16" t="s">
        <v>103</v>
      </c>
      <c r="AS104" s="16"/>
      <c r="AT104" s="1" t="s">
        <v>104</v>
      </c>
      <c r="AU104" s="1" t="s">
        <v>105</v>
      </c>
      <c r="AV104" s="1" t="s">
        <v>73</v>
      </c>
      <c r="AW104" s="1" t="s">
        <v>106</v>
      </c>
      <c r="AX104" s="1" t="s">
        <v>107</v>
      </c>
    </row>
    <row r="105" spans="1:54" x14ac:dyDescent="0.15">
      <c r="A105" s="1" t="s">
        <v>108</v>
      </c>
      <c r="B105" s="1">
        <f>F11</f>
        <v>910.85749999999996</v>
      </c>
      <c r="C105" s="6" t="s">
        <v>109</v>
      </c>
      <c r="D105" s="6">
        <v>-17</v>
      </c>
      <c r="E105" s="6"/>
      <c r="F105" s="6"/>
      <c r="G105" s="1">
        <v>1</v>
      </c>
      <c r="H105" s="7">
        <f t="shared" ref="H105:H116" si="97">E106</f>
        <v>-17</v>
      </c>
      <c r="I105" s="7">
        <f t="shared" ref="I105:I116" si="98">H105+273.15</f>
        <v>256.14999999999998</v>
      </c>
      <c r="J105" s="7">
        <f t="shared" ref="J105:J116" si="99">EXP(($C$16*(I105-$C$14))/($C$17*I105*$C$14))</f>
        <v>1.6359658543034978E-3</v>
      </c>
      <c r="K105" s="7">
        <f>$B$105/12</f>
        <v>75.904791666666668</v>
      </c>
      <c r="L105" s="7">
        <f>K105*$B$106/100</f>
        <v>0.75904791666666671</v>
      </c>
      <c r="M105" s="1" t="s">
        <v>110</v>
      </c>
      <c r="O105" s="7">
        <f>L105</f>
        <v>0.75904791666666671</v>
      </c>
      <c r="P105" s="7">
        <f t="shared" ref="P105:P116" si="100">O105*J105</f>
        <v>1.2417764734468737E-3</v>
      </c>
      <c r="Q105" s="12">
        <f>P105*$B$107</f>
        <v>3.2286188309618718E-4</v>
      </c>
      <c r="R105" s="7">
        <f>L105*$B$107</f>
        <v>0.19735245833333334</v>
      </c>
      <c r="S105" s="13">
        <f t="shared" ref="S105:S116" si="101">Q105/R105</f>
        <v>1.635965854303498E-3</v>
      </c>
      <c r="T105" s="2">
        <v>0.01</v>
      </c>
      <c r="U105" s="14">
        <f t="shared" ref="U105:U116" si="102">S105*T105</f>
        <v>1.6359658543034981E-5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03">AF105*AE105</f>
        <v>4.8999999999999998E-4</v>
      </c>
      <c r="AH105" s="17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04">AR105*AQ105</f>
        <v>5.0000000000000001E-3</v>
      </c>
      <c r="AT105" s="1">
        <f t="shared" ref="AT105:AT116" si="105">(AS105+AM105+AD105+AA105+U105+X105+AG105+AJ105+AP105)</f>
        <v>5.5063596585430349E-3</v>
      </c>
      <c r="AU105" s="7">
        <f>$B$105/12</f>
        <v>75.904791666666668</v>
      </c>
      <c r="AV105" s="1">
        <f>$B$107</f>
        <v>0.26</v>
      </c>
      <c r="AW105" s="1">
        <f>$E$11/12</f>
        <v>1.3889522088201167</v>
      </c>
      <c r="AX105" s="1">
        <f t="shared" ref="AX105:AX116" si="106">AW105*10000*AV105*0.67*AU105*AT105</f>
        <v>1011.2748829748714</v>
      </c>
    </row>
    <row r="106" spans="1:54" x14ac:dyDescent="0.15">
      <c r="A106" s="1" t="s">
        <v>111</v>
      </c>
      <c r="B106" s="1">
        <v>1</v>
      </c>
      <c r="C106" s="6">
        <v>1</v>
      </c>
      <c r="D106" s="8">
        <v>-18.547370528387098</v>
      </c>
      <c r="E106" s="9">
        <f t="shared" ref="E106:E117" si="107">D105</f>
        <v>-17</v>
      </c>
      <c r="F106" s="6" t="s">
        <v>110</v>
      </c>
      <c r="G106" s="1">
        <v>2</v>
      </c>
      <c r="H106" s="7">
        <f t="shared" si="97"/>
        <v>-18.547370528387098</v>
      </c>
      <c r="I106" s="7">
        <f t="shared" si="98"/>
        <v>254.60262947161289</v>
      </c>
      <c r="J106" s="7">
        <f t="shared" si="99"/>
        <v>1.2985024407382857E-3</v>
      </c>
      <c r="K106" s="7">
        <f t="shared" ref="K106:K116" si="108">$B$105/12</f>
        <v>75.904791666666668</v>
      </c>
      <c r="L106" s="7">
        <f t="shared" ref="L106:L116" si="109">K106*$B$106/100</f>
        <v>0.75904791666666671</v>
      </c>
      <c r="M106" s="1" t="s">
        <v>110</v>
      </c>
      <c r="O106" s="7">
        <f t="shared" ref="O106:O116" si="110">L106+O105-P105-N106</f>
        <v>1.5168540568598865</v>
      </c>
      <c r="P106" s="7">
        <f t="shared" si="100"/>
        <v>1.969638695076333E-3</v>
      </c>
      <c r="Q106" s="12">
        <f t="shared" ref="Q106:Q116" si="111">P106*$B$107</f>
        <v>5.121060607198466E-4</v>
      </c>
      <c r="R106" s="7">
        <f t="shared" ref="R106:R116" si="112">L106*$B$107</f>
        <v>0.19735245833333334</v>
      </c>
      <c r="S106" s="13">
        <f t="shared" si="101"/>
        <v>2.5948805758217938E-3</v>
      </c>
      <c r="T106" s="2">
        <v>0.01</v>
      </c>
      <c r="U106" s="14">
        <f t="shared" si="102"/>
        <v>2.5948805758217939E-5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03"/>
        <v>4.8999999999999998E-4</v>
      </c>
      <c r="AH106" s="17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04"/>
        <v>5.0000000000000001E-3</v>
      </c>
      <c r="AT106" s="1">
        <f t="shared" si="105"/>
        <v>5.5159488057582176E-3</v>
      </c>
      <c r="AU106" s="7">
        <f>$B$105/12</f>
        <v>75.904791666666668</v>
      </c>
      <c r="AV106" s="1">
        <f t="shared" ref="AV106:AV116" si="113">$B$107</f>
        <v>0.26</v>
      </c>
      <c r="AW106" s="1">
        <f t="shared" ref="AW106:AW116" si="114">$E$11/12</f>
        <v>1.3889522088201167</v>
      </c>
      <c r="AX106" s="1">
        <f t="shared" si="106"/>
        <v>1013.0359854689335</v>
      </c>
    </row>
    <row r="107" spans="1:54" x14ac:dyDescent="0.15">
      <c r="A107" s="1" t="s">
        <v>73</v>
      </c>
      <c r="B107" s="1">
        <v>0.26</v>
      </c>
      <c r="C107" s="6">
        <v>2</v>
      </c>
      <c r="D107" s="8">
        <v>-11.615967752827601</v>
      </c>
      <c r="E107" s="9">
        <f t="shared" si="107"/>
        <v>-18.547370528387098</v>
      </c>
      <c r="F107" s="6" t="s">
        <v>110</v>
      </c>
      <c r="G107" s="1">
        <v>3</v>
      </c>
      <c r="H107" s="7">
        <f t="shared" si="97"/>
        <v>-11.615967752827601</v>
      </c>
      <c r="I107" s="7">
        <f t="shared" si="98"/>
        <v>261.53403224717238</v>
      </c>
      <c r="J107" s="7">
        <f t="shared" si="99"/>
        <v>3.5778537084206205E-3</v>
      </c>
      <c r="K107" s="7">
        <f t="shared" si="108"/>
        <v>75.904791666666668</v>
      </c>
      <c r="L107" s="7">
        <f t="shared" si="109"/>
        <v>0.75904791666666671</v>
      </c>
      <c r="M107" s="1" t="s">
        <v>110</v>
      </c>
      <c r="O107" s="7">
        <f t="shared" si="110"/>
        <v>2.2739323348314771</v>
      </c>
      <c r="P107" s="7">
        <f t="shared" si="100"/>
        <v>8.1357972368743606E-3</v>
      </c>
      <c r="Q107" s="12">
        <f t="shared" si="111"/>
        <v>2.1153072815873336E-3</v>
      </c>
      <c r="R107" s="7">
        <f t="shared" si="112"/>
        <v>0.19735245833333334</v>
      </c>
      <c r="S107" s="13">
        <f t="shared" si="101"/>
        <v>1.071842377567208E-2</v>
      </c>
      <c r="T107" s="2">
        <v>0.01</v>
      </c>
      <c r="U107" s="14">
        <f t="shared" si="102"/>
        <v>1.071842377567208E-4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03"/>
        <v>4.8999999999999998E-4</v>
      </c>
      <c r="AH107" s="17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04"/>
        <v>5.0000000000000001E-3</v>
      </c>
      <c r="AT107" s="1">
        <f t="shared" si="105"/>
        <v>5.5971842377567213E-3</v>
      </c>
      <c r="AU107" s="7">
        <f t="shared" ref="AU107:AU116" si="115">$B$105/12</f>
        <v>75.904791666666668</v>
      </c>
      <c r="AV107" s="1">
        <f t="shared" si="113"/>
        <v>0.26</v>
      </c>
      <c r="AW107" s="1">
        <f t="shared" si="114"/>
        <v>1.3889522088201167</v>
      </c>
      <c r="AX107" s="1">
        <f t="shared" si="106"/>
        <v>1027.9553436442106</v>
      </c>
    </row>
    <row r="108" spans="1:54" x14ac:dyDescent="0.15">
      <c r="C108" s="6">
        <v>3</v>
      </c>
      <c r="D108" s="8">
        <v>-0.51774251516129</v>
      </c>
      <c r="E108" s="9">
        <f t="shared" si="107"/>
        <v>-11.615967752827601</v>
      </c>
      <c r="F108" s="6" t="s">
        <v>110</v>
      </c>
      <c r="G108" s="1">
        <v>4</v>
      </c>
      <c r="H108" s="7">
        <f t="shared" si="97"/>
        <v>-0.51774251516129</v>
      </c>
      <c r="I108" s="7">
        <f t="shared" si="98"/>
        <v>272.6322574848387</v>
      </c>
      <c r="J108" s="7">
        <f t="shared" si="99"/>
        <v>1.6285753336735959E-2</v>
      </c>
      <c r="K108" s="7">
        <f t="shared" si="108"/>
        <v>75.904791666666668</v>
      </c>
      <c r="L108" s="7">
        <f t="shared" si="109"/>
        <v>0.75904791666666671</v>
      </c>
      <c r="M108" s="1" t="s">
        <v>110</v>
      </c>
      <c r="O108" s="7">
        <f t="shared" si="110"/>
        <v>3.0248444542612694</v>
      </c>
      <c r="P108" s="7">
        <f t="shared" si="100"/>
        <v>4.9261870664092725E-2</v>
      </c>
      <c r="Q108" s="12">
        <f t="shared" si="111"/>
        <v>1.2808086372664109E-2</v>
      </c>
      <c r="R108" s="7">
        <f t="shared" si="112"/>
        <v>0.19735245833333334</v>
      </c>
      <c r="S108" s="13">
        <f t="shared" si="101"/>
        <v>6.4899553219808004E-2</v>
      </c>
      <c r="T108" s="2">
        <v>0.01</v>
      </c>
      <c r="U108" s="14">
        <f t="shared" si="102"/>
        <v>6.4899553219808007E-4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03"/>
        <v>4.8999999999999998E-4</v>
      </c>
      <c r="AH108" s="17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04"/>
        <v>5.0000000000000001E-3</v>
      </c>
      <c r="AT108" s="1">
        <f t="shared" si="105"/>
        <v>6.1389955321980803E-3</v>
      </c>
      <c r="AU108" s="7">
        <f t="shared" si="115"/>
        <v>75.904791666666668</v>
      </c>
      <c r="AV108" s="1">
        <f t="shared" si="113"/>
        <v>0.26</v>
      </c>
      <c r="AW108" s="1">
        <f t="shared" si="114"/>
        <v>1.3889522088201167</v>
      </c>
      <c r="AX108" s="1">
        <f t="shared" si="106"/>
        <v>1127.4621298619541</v>
      </c>
    </row>
    <row r="109" spans="1:54" x14ac:dyDescent="0.15">
      <c r="C109" s="6">
        <v>4</v>
      </c>
      <c r="D109" s="8">
        <v>7.9416927215333297</v>
      </c>
      <c r="E109" s="9">
        <f t="shared" si="107"/>
        <v>-0.51774251516129</v>
      </c>
      <c r="F109" s="6" t="s">
        <v>110</v>
      </c>
      <c r="G109" s="1">
        <v>5</v>
      </c>
      <c r="H109" s="7">
        <f t="shared" si="97"/>
        <v>7.9416927215333297</v>
      </c>
      <c r="I109" s="7">
        <f t="shared" si="98"/>
        <v>281.09169272153332</v>
      </c>
      <c r="J109" s="7">
        <f t="shared" si="99"/>
        <v>4.7708098165476137E-2</v>
      </c>
      <c r="K109" s="7">
        <f t="shared" si="108"/>
        <v>75.904791666666668</v>
      </c>
      <c r="L109" s="7">
        <f t="shared" si="109"/>
        <v>0.75904791666666671</v>
      </c>
      <c r="M109" s="1" t="s">
        <v>112</v>
      </c>
      <c r="N109" s="7">
        <f>(O108-P108)*$C$22/100</f>
        <v>2.826803454417318</v>
      </c>
      <c r="O109" s="7">
        <f t="shared" si="110"/>
        <v>0.9078270458465254</v>
      </c>
      <c r="P109" s="7">
        <f t="shared" si="100"/>
        <v>4.3310701820520242E-2</v>
      </c>
      <c r="Q109" s="12">
        <f t="shared" si="111"/>
        <v>1.1260782473335264E-2</v>
      </c>
      <c r="R109" s="7">
        <f t="shared" si="112"/>
        <v>0.19735245833333334</v>
      </c>
      <c r="S109" s="13">
        <f t="shared" si="101"/>
        <v>5.705924602325204E-2</v>
      </c>
      <c r="T109" s="2">
        <v>0.01</v>
      </c>
      <c r="U109" s="14">
        <f t="shared" si="102"/>
        <v>5.7059246023252036E-4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5.0000000000000001E-3</v>
      </c>
      <c r="AF109" s="2">
        <v>0.49</v>
      </c>
      <c r="AG109" s="14">
        <f t="shared" si="103"/>
        <v>2.4499999999999999E-3</v>
      </c>
      <c r="AH109" s="17"/>
      <c r="AI109" s="2"/>
      <c r="AJ109" s="14"/>
      <c r="AK109" s="13"/>
      <c r="AL109" s="2"/>
      <c r="AM109" s="2"/>
      <c r="AN109" s="13"/>
      <c r="AO109" s="2"/>
      <c r="AP109" s="14"/>
      <c r="AQ109" s="2">
        <v>1.4999999999999999E-2</v>
      </c>
      <c r="AR109" s="2">
        <v>0.5</v>
      </c>
      <c r="AS109" s="2">
        <f t="shared" si="104"/>
        <v>7.4999999999999997E-3</v>
      </c>
      <c r="AT109" s="1">
        <f t="shared" si="105"/>
        <v>1.0520592460232521E-2</v>
      </c>
      <c r="AU109" s="7">
        <f t="shared" si="115"/>
        <v>75.904791666666668</v>
      </c>
      <c r="AV109" s="1">
        <f t="shared" si="113"/>
        <v>0.26</v>
      </c>
      <c r="AW109" s="1">
        <f t="shared" si="114"/>
        <v>1.3889522088201167</v>
      </c>
      <c r="AX109" s="1">
        <f t="shared" si="106"/>
        <v>1932.1678148177953</v>
      </c>
    </row>
    <row r="110" spans="1:54" x14ac:dyDescent="0.15">
      <c r="C110" s="6">
        <v>5</v>
      </c>
      <c r="D110" s="8">
        <v>14.342813444129</v>
      </c>
      <c r="E110" s="9">
        <f t="shared" si="107"/>
        <v>7.9416927215333297</v>
      </c>
      <c r="F110" s="6" t="s">
        <v>112</v>
      </c>
      <c r="G110" s="1">
        <v>6</v>
      </c>
      <c r="H110" s="7">
        <f t="shared" si="97"/>
        <v>14.342813444129</v>
      </c>
      <c r="I110" s="7">
        <f t="shared" si="98"/>
        <v>287.49281344412896</v>
      </c>
      <c r="J110" s="7">
        <f t="shared" si="99"/>
        <v>0.10316751234493882</v>
      </c>
      <c r="K110" s="7">
        <f t="shared" si="108"/>
        <v>75.904791666666668</v>
      </c>
      <c r="L110" s="7">
        <f t="shared" si="109"/>
        <v>0.75904791666666671</v>
      </c>
      <c r="M110" s="1" t="s">
        <v>110</v>
      </c>
      <c r="O110" s="7">
        <f t="shared" si="110"/>
        <v>1.6235642606926719</v>
      </c>
      <c r="P110" s="7">
        <f t="shared" si="100"/>
        <v>0.16749908590781268</v>
      </c>
      <c r="Q110" s="12">
        <f t="shared" si="111"/>
        <v>4.3549762336031299E-2</v>
      </c>
      <c r="R110" s="7">
        <f t="shared" si="112"/>
        <v>0.19735245833333334</v>
      </c>
      <c r="S110" s="13">
        <f t="shared" si="101"/>
        <v>0.22066997646654413</v>
      </c>
      <c r="T110" s="2">
        <v>0.01</v>
      </c>
      <c r="U110" s="14">
        <f t="shared" si="102"/>
        <v>2.2066997646654411E-3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5.0000000000000001E-3</v>
      </c>
      <c r="AF110" s="2">
        <v>0.49</v>
      </c>
      <c r="AG110" s="14">
        <f t="shared" si="103"/>
        <v>2.4499999999999999E-3</v>
      </c>
      <c r="AH110" s="17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04"/>
        <v>7.4999999999999997E-3</v>
      </c>
      <c r="AT110" s="1">
        <f t="shared" si="105"/>
        <v>1.2156699764665442E-2</v>
      </c>
      <c r="AU110" s="7">
        <f t="shared" si="115"/>
        <v>75.904791666666668</v>
      </c>
      <c r="AV110" s="1">
        <f t="shared" si="113"/>
        <v>0.26</v>
      </c>
      <c r="AW110" s="1">
        <f t="shared" si="114"/>
        <v>1.3889522088201167</v>
      </c>
      <c r="AX110" s="1">
        <f t="shared" si="106"/>
        <v>2232.648409153423</v>
      </c>
    </row>
    <row r="111" spans="1:54" x14ac:dyDescent="0.15">
      <c r="C111" s="6">
        <v>6</v>
      </c>
      <c r="D111" s="8">
        <v>19.2180224373333</v>
      </c>
      <c r="E111" s="9">
        <f t="shared" si="107"/>
        <v>14.342813444129</v>
      </c>
      <c r="F111" s="6" t="s">
        <v>110</v>
      </c>
      <c r="G111" s="1">
        <v>7</v>
      </c>
      <c r="H111" s="7">
        <f t="shared" si="97"/>
        <v>19.2180224373333</v>
      </c>
      <c r="I111" s="7">
        <f t="shared" si="98"/>
        <v>292.36802243733325</v>
      </c>
      <c r="J111" s="7">
        <f t="shared" si="99"/>
        <v>0.18147150948071</v>
      </c>
      <c r="K111" s="7">
        <f t="shared" si="108"/>
        <v>75.904791666666668</v>
      </c>
      <c r="L111" s="7">
        <f t="shared" si="109"/>
        <v>0.75904791666666671</v>
      </c>
      <c r="M111" s="1" t="s">
        <v>110</v>
      </c>
      <c r="O111" s="7">
        <f t="shared" si="110"/>
        <v>2.215113091451526</v>
      </c>
      <c r="P111" s="7">
        <f t="shared" si="100"/>
        <v>0.40197991637619046</v>
      </c>
      <c r="Q111" s="12">
        <f t="shared" si="111"/>
        <v>0.10451477825780953</v>
      </c>
      <c r="R111" s="7">
        <f t="shared" si="112"/>
        <v>0.19735245833333334</v>
      </c>
      <c r="S111" s="13">
        <f t="shared" si="101"/>
        <v>0.52958437478027964</v>
      </c>
      <c r="T111" s="2">
        <v>0.01</v>
      </c>
      <c r="U111" s="14">
        <f t="shared" si="102"/>
        <v>5.2958437478027968E-3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03"/>
        <v>2.4499999999999999E-3</v>
      </c>
      <c r="AH111" s="17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04"/>
        <v>7.4999999999999997E-3</v>
      </c>
      <c r="AT111" s="1">
        <f t="shared" si="105"/>
        <v>1.5245843747802797E-2</v>
      </c>
      <c r="AU111" s="7">
        <f t="shared" si="115"/>
        <v>75.904791666666668</v>
      </c>
      <c r="AV111" s="1">
        <f t="shared" si="113"/>
        <v>0.26</v>
      </c>
      <c r="AW111" s="1">
        <f t="shared" si="114"/>
        <v>1.3889522088201167</v>
      </c>
      <c r="AX111" s="1">
        <f t="shared" si="106"/>
        <v>2799.9876157729832</v>
      </c>
    </row>
    <row r="112" spans="1:54" x14ac:dyDescent="0.15">
      <c r="C112" s="6">
        <v>7</v>
      </c>
      <c r="D112" s="8">
        <v>23.468277045806399</v>
      </c>
      <c r="E112" s="9">
        <f t="shared" si="107"/>
        <v>19.2180224373333</v>
      </c>
      <c r="F112" s="6" t="s">
        <v>110</v>
      </c>
      <c r="G112" s="1">
        <v>8</v>
      </c>
      <c r="H112" s="7">
        <f t="shared" si="97"/>
        <v>23.468277045806399</v>
      </c>
      <c r="I112" s="7">
        <f t="shared" si="98"/>
        <v>296.61827704580639</v>
      </c>
      <c r="J112" s="7">
        <f t="shared" si="99"/>
        <v>0.29245225249834211</v>
      </c>
      <c r="K112" s="7">
        <f t="shared" si="108"/>
        <v>75.904791666666668</v>
      </c>
      <c r="L112" s="7">
        <f t="shared" si="109"/>
        <v>0.75904791666666671</v>
      </c>
      <c r="M112" s="1" t="s">
        <v>110</v>
      </c>
      <c r="O112" s="7">
        <f t="shared" si="110"/>
        <v>2.5721810917420025</v>
      </c>
      <c r="P112" s="7">
        <f t="shared" si="100"/>
        <v>0.75224015411359335</v>
      </c>
      <c r="Q112" s="12">
        <f t="shared" si="111"/>
        <v>0.19558244006953429</v>
      </c>
      <c r="R112" s="7">
        <f t="shared" si="112"/>
        <v>0.19735245833333334</v>
      </c>
      <c r="S112" s="13">
        <f t="shared" si="101"/>
        <v>0.9910311820853559</v>
      </c>
      <c r="T112" s="2">
        <v>0.01</v>
      </c>
      <c r="U112" s="14">
        <f t="shared" si="102"/>
        <v>9.9103118208535585E-3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03"/>
        <v>2.4499999999999999E-3</v>
      </c>
      <c r="AH112" s="17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04"/>
        <v>7.4999999999999997E-3</v>
      </c>
      <c r="AT112" s="1">
        <f t="shared" si="105"/>
        <v>1.9860311820853557E-2</v>
      </c>
      <c r="AU112" s="7">
        <f t="shared" si="115"/>
        <v>75.904791666666668</v>
      </c>
      <c r="AV112" s="1">
        <f t="shared" si="113"/>
        <v>0.26</v>
      </c>
      <c r="AW112" s="1">
        <f t="shared" si="114"/>
        <v>1.3889522088201167</v>
      </c>
      <c r="AX112" s="1">
        <f t="shared" si="106"/>
        <v>3647.4614369436886</v>
      </c>
    </row>
    <row r="113" spans="3:51" x14ac:dyDescent="0.15">
      <c r="C113" s="6">
        <v>8</v>
      </c>
      <c r="D113" s="8">
        <v>21.506878758064499</v>
      </c>
      <c r="E113" s="9">
        <f t="shared" si="107"/>
        <v>23.468277045806399</v>
      </c>
      <c r="F113" s="6" t="s">
        <v>110</v>
      </c>
      <c r="G113" s="1">
        <v>9</v>
      </c>
      <c r="H113" s="7">
        <f t="shared" si="97"/>
        <v>21.506878758064499</v>
      </c>
      <c r="I113" s="7">
        <f t="shared" si="98"/>
        <v>294.65687875806447</v>
      </c>
      <c r="J113" s="7">
        <f t="shared" si="99"/>
        <v>0.23504889438311827</v>
      </c>
      <c r="K113" s="7">
        <f t="shared" si="108"/>
        <v>75.904791666666668</v>
      </c>
      <c r="L113" s="7">
        <f t="shared" si="109"/>
        <v>0.75904791666666671</v>
      </c>
      <c r="M113" s="1" t="s">
        <v>110</v>
      </c>
      <c r="O113" s="7">
        <f t="shared" si="110"/>
        <v>2.5789888542950758</v>
      </c>
      <c r="P113" s="7">
        <f t="shared" si="100"/>
        <v>0.60618847882844251</v>
      </c>
      <c r="Q113" s="12">
        <f t="shared" si="111"/>
        <v>0.15760900449539506</v>
      </c>
      <c r="R113" s="7">
        <f t="shared" si="112"/>
        <v>0.19735245833333334</v>
      </c>
      <c r="S113" s="13">
        <f t="shared" si="101"/>
        <v>0.79861687980186913</v>
      </c>
      <c r="T113" s="2">
        <v>0.01</v>
      </c>
      <c r="U113" s="14">
        <f t="shared" si="102"/>
        <v>7.9861687980186911E-3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1E-3</v>
      </c>
      <c r="AF113" s="2">
        <v>0.49</v>
      </c>
      <c r="AG113" s="14">
        <f t="shared" si="103"/>
        <v>4.8999999999999998E-4</v>
      </c>
      <c r="AH113" s="17"/>
      <c r="AI113" s="2"/>
      <c r="AJ113" s="14"/>
      <c r="AK113" s="13"/>
      <c r="AL113" s="2"/>
      <c r="AM113" s="2"/>
      <c r="AN113" s="13"/>
      <c r="AO113" s="2"/>
      <c r="AP113" s="14"/>
      <c r="AQ113" s="2">
        <v>0.01</v>
      </c>
      <c r="AR113" s="2">
        <v>0.5</v>
      </c>
      <c r="AS113" s="2">
        <f t="shared" si="104"/>
        <v>5.0000000000000001E-3</v>
      </c>
      <c r="AT113" s="1">
        <f t="shared" si="105"/>
        <v>1.3476168798018693E-2</v>
      </c>
      <c r="AU113" s="7">
        <f t="shared" si="115"/>
        <v>75.904791666666668</v>
      </c>
      <c r="AV113" s="1">
        <f t="shared" si="113"/>
        <v>0.26</v>
      </c>
      <c r="AW113" s="1">
        <f t="shared" si="114"/>
        <v>1.3889522088201167</v>
      </c>
      <c r="AX113" s="1">
        <f t="shared" si="106"/>
        <v>2474.9765488024664</v>
      </c>
    </row>
    <row r="114" spans="3:51" x14ac:dyDescent="0.15">
      <c r="C114" s="6">
        <v>9</v>
      </c>
      <c r="D114" s="8">
        <v>14.898568517599999</v>
      </c>
      <c r="E114" s="9">
        <f t="shared" si="107"/>
        <v>21.506878758064499</v>
      </c>
      <c r="F114" s="6" t="s">
        <v>110</v>
      </c>
      <c r="G114" s="1">
        <v>10</v>
      </c>
      <c r="H114" s="7">
        <f t="shared" si="97"/>
        <v>14.898568517599999</v>
      </c>
      <c r="I114" s="7">
        <f t="shared" si="98"/>
        <v>288.04856851759996</v>
      </c>
      <c r="J114" s="7">
        <f t="shared" si="99"/>
        <v>0.11013403417383476</v>
      </c>
      <c r="K114" s="7">
        <f t="shared" si="108"/>
        <v>75.904791666666668</v>
      </c>
      <c r="L114" s="7">
        <f t="shared" si="109"/>
        <v>0.75904791666666671</v>
      </c>
      <c r="M114" s="1" t="s">
        <v>110</v>
      </c>
      <c r="O114" s="7">
        <f t="shared" si="110"/>
        <v>2.7318482921333</v>
      </c>
      <c r="P114" s="7">
        <f t="shared" si="100"/>
        <v>0.30086947316354101</v>
      </c>
      <c r="Q114" s="12">
        <f t="shared" si="111"/>
        <v>7.8226063022520664E-2</v>
      </c>
      <c r="R114" s="7">
        <f t="shared" si="112"/>
        <v>0.19735245833333334</v>
      </c>
      <c r="S114" s="13">
        <f t="shared" si="101"/>
        <v>0.396377444107612</v>
      </c>
      <c r="T114" s="2">
        <v>0.01</v>
      </c>
      <c r="U114" s="14">
        <f t="shared" si="102"/>
        <v>3.9637744410761198E-3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 t="shared" si="103"/>
        <v>4.8999999999999998E-4</v>
      </c>
      <c r="AH114" s="17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 t="shared" si="104"/>
        <v>5.0000000000000001E-3</v>
      </c>
      <c r="AT114" s="1">
        <f t="shared" si="105"/>
        <v>9.4537744410761217E-3</v>
      </c>
      <c r="AU114" s="7">
        <f t="shared" si="115"/>
        <v>75.904791666666668</v>
      </c>
      <c r="AV114" s="1">
        <f t="shared" si="113"/>
        <v>0.26</v>
      </c>
      <c r="AW114" s="1">
        <f t="shared" si="114"/>
        <v>1.3889522088201167</v>
      </c>
      <c r="AX114" s="1">
        <f t="shared" si="106"/>
        <v>1736.2404990631737</v>
      </c>
    </row>
    <row r="115" spans="3:51" x14ac:dyDescent="0.15">
      <c r="C115" s="6">
        <v>10</v>
      </c>
      <c r="D115" s="8">
        <v>3.6245986830322598</v>
      </c>
      <c r="E115" s="9">
        <f t="shared" si="107"/>
        <v>14.898568517599999</v>
      </c>
      <c r="F115" s="6" t="s">
        <v>110</v>
      </c>
      <c r="G115" s="1">
        <v>11</v>
      </c>
      <c r="H115" s="7">
        <f t="shared" si="97"/>
        <v>3.6245986830322598</v>
      </c>
      <c r="I115" s="7">
        <f t="shared" si="98"/>
        <v>276.77459868303225</v>
      </c>
      <c r="J115" s="7">
        <f t="shared" si="99"/>
        <v>2.7793538431811281E-2</v>
      </c>
      <c r="K115" s="7">
        <f t="shared" si="108"/>
        <v>75.904791666666668</v>
      </c>
      <c r="L115" s="7">
        <f t="shared" si="109"/>
        <v>0.75904791666666671</v>
      </c>
      <c r="M115" s="1" t="s">
        <v>112</v>
      </c>
      <c r="N115" s="7">
        <f>(O114-P114)*$C$22/100</f>
        <v>2.3094298780212714</v>
      </c>
      <c r="O115" s="7">
        <f t="shared" si="110"/>
        <v>0.8805968576151546</v>
      </c>
      <c r="P115" s="7">
        <f t="shared" si="100"/>
        <v>2.4474902605059044E-2</v>
      </c>
      <c r="Q115" s="12">
        <f t="shared" si="111"/>
        <v>6.3634746773153514E-3</v>
      </c>
      <c r="R115" s="7">
        <f t="shared" si="112"/>
        <v>0.19735245833333334</v>
      </c>
      <c r="S115" s="13">
        <f t="shared" si="101"/>
        <v>3.2244212872014393E-2</v>
      </c>
      <c r="T115" s="2">
        <v>0.01</v>
      </c>
      <c r="U115" s="14">
        <f t="shared" si="102"/>
        <v>3.2244212872014391E-4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03"/>
        <v>4.8999999999999998E-4</v>
      </c>
      <c r="AH115" s="17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04"/>
        <v>5.0000000000000001E-3</v>
      </c>
      <c r="AT115" s="1">
        <f t="shared" si="105"/>
        <v>5.812442128720144E-3</v>
      </c>
      <c r="AU115" s="7">
        <f t="shared" si="115"/>
        <v>75.904791666666668</v>
      </c>
      <c r="AV115" s="1">
        <f t="shared" si="113"/>
        <v>0.26</v>
      </c>
      <c r="AW115" s="1">
        <f t="shared" si="114"/>
        <v>1.3889522088201167</v>
      </c>
      <c r="AX115" s="1">
        <f t="shared" si="106"/>
        <v>1067.4887036120285</v>
      </c>
    </row>
    <row r="116" spans="3:51" x14ac:dyDescent="0.15">
      <c r="C116" s="6">
        <v>11</v>
      </c>
      <c r="D116" s="8">
        <v>-7.0281396343333302</v>
      </c>
      <c r="E116" s="9">
        <f t="shared" si="107"/>
        <v>3.6245986830322598</v>
      </c>
      <c r="F116" s="6" t="s">
        <v>112</v>
      </c>
      <c r="G116" s="1">
        <v>12</v>
      </c>
      <c r="H116" s="7">
        <f t="shared" si="97"/>
        <v>-7.0281396343333302</v>
      </c>
      <c r="I116" s="7">
        <f t="shared" si="98"/>
        <v>266.12186036566663</v>
      </c>
      <c r="J116" s="7">
        <f t="shared" si="99"/>
        <v>6.7977007029069681E-3</v>
      </c>
      <c r="K116" s="7">
        <f t="shared" si="108"/>
        <v>75.904791666666668</v>
      </c>
      <c r="L116" s="7">
        <f t="shared" si="109"/>
        <v>0.75904791666666671</v>
      </c>
      <c r="M116" s="1" t="s">
        <v>110</v>
      </c>
      <c r="O116" s="7">
        <f t="shared" si="110"/>
        <v>1.6151698716767624</v>
      </c>
      <c r="P116" s="7">
        <f t="shared" si="100"/>
        <v>1.0979441372011286E-2</v>
      </c>
      <c r="Q116" s="12">
        <f t="shared" si="111"/>
        <v>2.8546547567229346E-3</v>
      </c>
      <c r="R116" s="7">
        <f t="shared" si="112"/>
        <v>0.19735245833333334</v>
      </c>
      <c r="S116" s="13">
        <f t="shared" si="101"/>
        <v>1.4464753977887369E-2</v>
      </c>
      <c r="T116" s="2">
        <v>0.01</v>
      </c>
      <c r="U116" s="14">
        <f t="shared" si="102"/>
        <v>1.446475397788737E-4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03"/>
        <v>4.8999999999999998E-4</v>
      </c>
      <c r="AH116" s="17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04"/>
        <v>5.0000000000000001E-3</v>
      </c>
      <c r="AT116" s="1">
        <f t="shared" si="105"/>
        <v>5.6346475397788739E-3</v>
      </c>
      <c r="AU116" s="7">
        <f t="shared" si="115"/>
        <v>75.904791666666668</v>
      </c>
      <c r="AV116" s="1">
        <f t="shared" si="113"/>
        <v>0.26</v>
      </c>
      <c r="AW116" s="1">
        <f t="shared" si="114"/>
        <v>1.3889522088201167</v>
      </c>
      <c r="AX116" s="1">
        <f t="shared" si="106"/>
        <v>1034.8356963123342</v>
      </c>
      <c r="AY116" s="1">
        <f>SUM(AX105:AX116)</f>
        <v>21105.535066427859</v>
      </c>
    </row>
    <row r="117" spans="3:51" x14ac:dyDescent="0.15">
      <c r="C117" s="6">
        <v>12</v>
      </c>
      <c r="D117" s="8">
        <v>-11.230072442774199</v>
      </c>
      <c r="E117" s="9">
        <f t="shared" si="107"/>
        <v>-7.0281396343333302</v>
      </c>
      <c r="F117" s="6" t="s">
        <v>110</v>
      </c>
    </row>
  </sheetData>
  <mergeCells count="62">
    <mergeCell ref="G2:G4"/>
    <mergeCell ref="G5:G6"/>
    <mergeCell ref="G14:G15"/>
    <mergeCell ref="A104:B104"/>
    <mergeCell ref="A2:A4"/>
    <mergeCell ref="A5:A6"/>
    <mergeCell ref="E2:E4"/>
    <mergeCell ref="E5:E6"/>
    <mergeCell ref="AE103:AG103"/>
    <mergeCell ref="AH103:AJ103"/>
    <mergeCell ref="AK103:AM103"/>
    <mergeCell ref="AN103:AP103"/>
    <mergeCell ref="AQ103:AS103"/>
    <mergeCell ref="A89:B89"/>
    <mergeCell ref="S103:U103"/>
    <mergeCell ref="V103:X103"/>
    <mergeCell ref="Y103:AA103"/>
    <mergeCell ref="AB103:AD103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D102"/>
  <sheetViews>
    <sheetView workbookViewId="0">
      <selection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10" style="1"/>
    <col min="32" max="33" width="15.625" style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55" width="11.5" style="1" customWidth="1"/>
    <col min="56" max="57" width="8.875" style="1"/>
    <col min="58" max="58" width="9" style="1"/>
    <col min="59" max="60" width="11.5" style="1"/>
    <col min="61" max="61" width="9" style="1"/>
    <col min="62" max="63" width="16.25" style="1" customWidth="1"/>
    <col min="64" max="64" width="11.5" style="1"/>
    <col min="65" max="65" width="10" style="1"/>
    <col min="66" max="66" width="15.625" style="1"/>
    <col min="67" max="67" width="14.375" style="1" customWidth="1"/>
    <col min="68" max="69" width="8.875" style="1"/>
    <col min="70" max="70" width="11.5" style="1" customWidth="1"/>
    <col min="71" max="72" width="8.875" style="1"/>
    <col min="73" max="73" width="11.5" style="1"/>
    <col min="74" max="74" width="16.25" style="1" customWidth="1"/>
    <col min="75" max="75" width="8.875" style="1"/>
    <col min="76" max="76" width="11.5" style="1" customWidth="1"/>
    <col min="77" max="77" width="15.625" style="1"/>
    <col min="78" max="79" width="8.875" style="1"/>
    <col min="80" max="80" width="16.25" style="1" customWidth="1"/>
    <col min="81" max="82" width="15.625" style="1"/>
    <col min="83" max="84" width="8.875" style="1"/>
    <col min="85" max="85" width="15.625" style="1" customWidth="1"/>
    <col min="86" max="16384" width="8.875" style="1"/>
  </cols>
  <sheetData>
    <row r="1" spans="1:41" x14ac:dyDescent="0.15">
      <c r="C1" s="2" t="s">
        <v>0</v>
      </c>
      <c r="D1" s="2" t="s">
        <v>1</v>
      </c>
      <c r="E1" s="2" t="s">
        <v>2</v>
      </c>
      <c r="F1" s="2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</row>
    <row r="2" spans="1:41" x14ac:dyDescent="0.15">
      <c r="A2" s="28" t="s">
        <v>41</v>
      </c>
      <c r="B2" s="3" t="s">
        <v>42</v>
      </c>
      <c r="C2" s="2"/>
      <c r="D2" s="2"/>
      <c r="E2" s="35">
        <v>370.13799999999998</v>
      </c>
      <c r="F2" s="2">
        <v>769.42</v>
      </c>
      <c r="G2" s="28">
        <f>(F2+F3+F4)/3</f>
        <v>1205.7166666666665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</row>
    <row r="3" spans="1:41" x14ac:dyDescent="0.15">
      <c r="A3" s="28"/>
      <c r="B3" s="3" t="s">
        <v>43</v>
      </c>
      <c r="C3" s="2"/>
      <c r="D3" s="2"/>
      <c r="E3" s="36"/>
      <c r="F3" s="2">
        <v>1192.0899999999999</v>
      </c>
      <c r="G3" s="28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</row>
    <row r="4" spans="1:41" x14ac:dyDescent="0.15">
      <c r="A4" s="28"/>
      <c r="B4" s="3" t="s">
        <v>44</v>
      </c>
      <c r="C4" s="2"/>
      <c r="D4" s="2"/>
      <c r="E4" s="37"/>
      <c r="F4" s="2">
        <v>1655.64</v>
      </c>
      <c r="G4" s="28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</row>
    <row r="5" spans="1:41" x14ac:dyDescent="0.15">
      <c r="A5" s="28" t="s">
        <v>45</v>
      </c>
      <c r="B5" s="3" t="s">
        <v>46</v>
      </c>
      <c r="C5" s="2"/>
      <c r="D5" s="2"/>
      <c r="E5" s="35">
        <v>1181.05216438356</v>
      </c>
      <c r="F5" s="2">
        <v>91.103999999999999</v>
      </c>
      <c r="G5" s="28">
        <f>(F5+F6)/2</f>
        <v>92.509250000000009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</row>
    <row r="6" spans="1:41" x14ac:dyDescent="0.15">
      <c r="A6" s="28"/>
      <c r="B6" s="3" t="s">
        <v>47</v>
      </c>
      <c r="C6" s="2"/>
      <c r="D6" s="2"/>
      <c r="E6" s="37"/>
      <c r="F6" s="2">
        <v>93.914500000000004</v>
      </c>
      <c r="G6" s="28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</row>
    <row r="7" spans="1:41" x14ac:dyDescent="0.15">
      <c r="A7" s="28" t="s">
        <v>48</v>
      </c>
      <c r="B7" s="29"/>
      <c r="C7" s="2"/>
      <c r="D7" s="2"/>
      <c r="E7" s="4">
        <v>3212.0740357816599</v>
      </c>
      <c r="F7" s="2">
        <v>122.786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</row>
    <row r="8" spans="1:41" x14ac:dyDescent="0.15">
      <c r="A8" s="28" t="s">
        <v>49</v>
      </c>
      <c r="B8" s="29"/>
      <c r="C8" s="2"/>
      <c r="D8" s="2"/>
      <c r="E8" s="4">
        <v>7.4630000000000001</v>
      </c>
      <c r="F8" s="2">
        <v>625.46400000000006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</row>
    <row r="9" spans="1:41" x14ac:dyDescent="0.15">
      <c r="A9" s="28" t="s">
        <v>50</v>
      </c>
      <c r="B9" s="29"/>
      <c r="C9" s="2"/>
      <c r="D9" s="2"/>
      <c r="E9" s="4">
        <v>48.31</v>
      </c>
      <c r="F9" s="2">
        <v>341.64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</row>
    <row r="10" spans="1:41" x14ac:dyDescent="0.15">
      <c r="A10" s="28" t="s">
        <v>51</v>
      </c>
      <c r="B10" s="29"/>
      <c r="C10" s="2"/>
      <c r="D10" s="2"/>
      <c r="E10" s="4">
        <v>6.4586542145108501</v>
      </c>
      <c r="F10" s="2">
        <v>341.64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</row>
    <row r="11" spans="1:41" x14ac:dyDescent="0.15">
      <c r="A11" s="28" t="s">
        <v>52</v>
      </c>
      <c r="B11" s="29"/>
      <c r="C11" s="2"/>
      <c r="D11" s="2"/>
      <c r="E11" s="4">
        <v>0</v>
      </c>
      <c r="F11" s="2">
        <v>910.85749999999996</v>
      </c>
    </row>
    <row r="14" spans="1:41" x14ac:dyDescent="0.15">
      <c r="A14" s="1" t="s">
        <v>55</v>
      </c>
      <c r="B14" s="1" t="s">
        <v>56</v>
      </c>
      <c r="C14" s="1">
        <v>308.16000000000003</v>
      </c>
      <c r="G14" s="38" t="s">
        <v>57</v>
      </c>
      <c r="H14" s="5" t="s">
        <v>58</v>
      </c>
      <c r="I14" s="5">
        <f>AV38+AV53+AG69+AY85+AY101+BB101</f>
        <v>87798965.672059074</v>
      </c>
      <c r="J14" s="5" t="s">
        <v>35</v>
      </c>
      <c r="K14" s="5">
        <f>I14/(10000*1000)</f>
        <v>8.7798965672059079</v>
      </c>
      <c r="L14" s="5" t="s">
        <v>59</v>
      </c>
    </row>
    <row r="15" spans="1:41" x14ac:dyDescent="0.15">
      <c r="A15" s="1" t="s">
        <v>60</v>
      </c>
      <c r="B15" s="1" t="s">
        <v>56</v>
      </c>
      <c r="G15" s="38"/>
      <c r="H15" s="5" t="s">
        <v>61</v>
      </c>
      <c r="I15" s="5">
        <v>63515983.967854202</v>
      </c>
      <c r="J15" s="5" t="s">
        <v>35</v>
      </c>
      <c r="K15" s="5">
        <f>I15/(10000*1000)</f>
        <v>6.3515983967854206</v>
      </c>
      <c r="L15" s="5" t="s">
        <v>59</v>
      </c>
    </row>
    <row r="16" spans="1:41" x14ac:dyDescent="0.15">
      <c r="A16" s="1" t="s">
        <v>62</v>
      </c>
      <c r="B16" s="1" t="s">
        <v>63</v>
      </c>
      <c r="C16" s="1">
        <v>19347</v>
      </c>
      <c r="K16" s="1">
        <v>8.7798965672059079</v>
      </c>
    </row>
    <row r="17" spans="1:47" x14ac:dyDescent="0.15">
      <c r="A17" s="1" t="s">
        <v>64</v>
      </c>
      <c r="B17" s="1" t="s">
        <v>65</v>
      </c>
      <c r="C17" s="1">
        <v>1.9870000000000001</v>
      </c>
      <c r="AF17" s="1" t="s">
        <v>122</v>
      </c>
    </row>
    <row r="18" spans="1:47" x14ac:dyDescent="0.15">
      <c r="A18" s="1" t="s">
        <v>67</v>
      </c>
      <c r="B18" s="1" t="s">
        <v>68</v>
      </c>
      <c r="C18" s="1">
        <v>1</v>
      </c>
    </row>
    <row r="19" spans="1:47" x14ac:dyDescent="0.15">
      <c r="A19" s="1" t="s">
        <v>70</v>
      </c>
      <c r="B19" s="1" t="s">
        <v>68</v>
      </c>
      <c r="C19" s="1">
        <v>3</v>
      </c>
    </row>
    <row r="20" spans="1:47" x14ac:dyDescent="0.15">
      <c r="A20" s="1" t="s">
        <v>73</v>
      </c>
      <c r="B20" s="1" t="s">
        <v>74</v>
      </c>
      <c r="C20" s="1">
        <v>0.13</v>
      </c>
    </row>
    <row r="21" spans="1:47" x14ac:dyDescent="0.15">
      <c r="A21" s="1" t="s">
        <v>75</v>
      </c>
      <c r="B21" s="1" t="s">
        <v>76</v>
      </c>
      <c r="C21" s="1">
        <v>1</v>
      </c>
    </row>
    <row r="22" spans="1:47" x14ac:dyDescent="0.15">
      <c r="A22" s="1" t="s">
        <v>77</v>
      </c>
      <c r="B22" s="1" t="s">
        <v>72</v>
      </c>
      <c r="C22" s="1">
        <v>95</v>
      </c>
    </row>
    <row r="23" spans="1:47" x14ac:dyDescent="0.15">
      <c r="A23" s="1" t="s">
        <v>78</v>
      </c>
      <c r="B23" s="1" t="s">
        <v>79</v>
      </c>
      <c r="C23" s="1">
        <v>0.66200000000000003</v>
      </c>
    </row>
    <row r="25" spans="1:47" x14ac:dyDescent="0.15">
      <c r="S25" s="30" t="s">
        <v>80</v>
      </c>
      <c r="T25" s="30"/>
      <c r="U25" s="30"/>
      <c r="V25" s="30" t="s">
        <v>81</v>
      </c>
      <c r="W25" s="30"/>
      <c r="X25" s="30"/>
      <c r="Y25" s="30" t="s">
        <v>82</v>
      </c>
      <c r="Z25" s="30"/>
      <c r="AA25" s="30"/>
      <c r="AB25" s="30" t="s">
        <v>83</v>
      </c>
      <c r="AC25" s="30"/>
      <c r="AD25" s="30"/>
      <c r="AE25" s="30" t="s">
        <v>84</v>
      </c>
      <c r="AF25" s="30"/>
      <c r="AG25" s="30"/>
      <c r="AH25" s="30" t="s">
        <v>85</v>
      </c>
      <c r="AI25" s="30"/>
      <c r="AJ25" s="30"/>
      <c r="AK25" s="31" t="s">
        <v>86</v>
      </c>
      <c r="AL25" s="32"/>
      <c r="AM25" s="33"/>
      <c r="AN25" s="30" t="s">
        <v>87</v>
      </c>
      <c r="AO25" s="30"/>
      <c r="AP25" s="30"/>
    </row>
    <row r="26" spans="1:47" x14ac:dyDescent="0.15">
      <c r="A26" s="34" t="s">
        <v>41</v>
      </c>
      <c r="B26" s="34"/>
      <c r="C26" s="6" t="s">
        <v>88</v>
      </c>
      <c r="D26" s="6" t="s">
        <v>89</v>
      </c>
      <c r="E26" s="6" t="s">
        <v>90</v>
      </c>
      <c r="F26" s="6" t="s">
        <v>91</v>
      </c>
      <c r="G26" s="1" t="s">
        <v>88</v>
      </c>
      <c r="H26" s="1" t="s">
        <v>90</v>
      </c>
      <c r="I26" s="1" t="s">
        <v>92</v>
      </c>
      <c r="J26" s="1" t="s">
        <v>93</v>
      </c>
      <c r="K26" s="10" t="s">
        <v>94</v>
      </c>
      <c r="L26" s="10" t="s">
        <v>95</v>
      </c>
      <c r="M26" s="1" t="s">
        <v>96</v>
      </c>
      <c r="N26" s="10" t="s">
        <v>97</v>
      </c>
      <c r="O26" s="1" t="s">
        <v>98</v>
      </c>
      <c r="P26" s="1" t="s">
        <v>99</v>
      </c>
      <c r="Q26" s="10" t="s">
        <v>100</v>
      </c>
      <c r="R26" s="10" t="s">
        <v>101</v>
      </c>
      <c r="S26" s="2" t="s">
        <v>102</v>
      </c>
      <c r="T26" s="2" t="s">
        <v>103</v>
      </c>
      <c r="U26" s="2"/>
      <c r="V26" s="2" t="s">
        <v>102</v>
      </c>
      <c r="W26" s="2" t="s">
        <v>103</v>
      </c>
      <c r="X26" s="2"/>
      <c r="Y26" s="2" t="s">
        <v>102</v>
      </c>
      <c r="Z26" s="2" t="s">
        <v>103</v>
      </c>
      <c r="AA26" s="2"/>
      <c r="AB26" s="2" t="s">
        <v>102</v>
      </c>
      <c r="AC26" s="2" t="s">
        <v>103</v>
      </c>
      <c r="AD26" s="2"/>
      <c r="AE26" s="2" t="s">
        <v>102</v>
      </c>
      <c r="AF26" s="2" t="s">
        <v>103</v>
      </c>
      <c r="AG26" s="2"/>
      <c r="AH26" s="2" t="s">
        <v>102</v>
      </c>
      <c r="AI26" s="2" t="s">
        <v>103</v>
      </c>
      <c r="AJ26" s="2"/>
      <c r="AK26" s="2" t="s">
        <v>102</v>
      </c>
      <c r="AL26" s="2" t="s">
        <v>103</v>
      </c>
      <c r="AM26" s="2"/>
      <c r="AN26" s="16" t="s">
        <v>102</v>
      </c>
      <c r="AO26" s="16" t="s">
        <v>103</v>
      </c>
      <c r="AP26" s="16"/>
      <c r="AQ26" s="1" t="s">
        <v>104</v>
      </c>
      <c r="AR26" s="1" t="s">
        <v>105</v>
      </c>
      <c r="AS26" s="1" t="s">
        <v>73</v>
      </c>
      <c r="AT26" s="1" t="s">
        <v>106</v>
      </c>
      <c r="AU26" s="1" t="s">
        <v>107</v>
      </c>
    </row>
    <row r="27" spans="1:47" x14ac:dyDescent="0.15">
      <c r="A27" s="1" t="s">
        <v>108</v>
      </c>
      <c r="B27" s="1">
        <f>G2</f>
        <v>1205.7166666666665</v>
      </c>
      <c r="C27" s="6" t="s">
        <v>109</v>
      </c>
      <c r="D27" s="6">
        <v>-7</v>
      </c>
      <c r="E27" s="6"/>
      <c r="F27" s="6"/>
      <c r="G27" s="1">
        <v>1</v>
      </c>
      <c r="H27" s="7">
        <f t="shared" ref="H27:H38" si="0">E28</f>
        <v>-7</v>
      </c>
      <c r="I27" s="7">
        <f t="shared" ref="I27:I38" si="1">H27+273.15</f>
        <v>266.14999999999998</v>
      </c>
      <c r="J27" s="7">
        <f t="shared" ref="J27:J38" si="2">EXP(($C$16*(I27-$C$14))/($C$17*I27*$C$14))</f>
        <v>6.824047601930683E-3</v>
      </c>
      <c r="K27" s="7">
        <f t="shared" ref="K27:K38" si="3">$B$27/12</f>
        <v>100.47638888888888</v>
      </c>
      <c r="L27" s="7">
        <f t="shared" ref="L27:L38" si="4">K27*$B$28/100</f>
        <v>1.0047638888888888</v>
      </c>
      <c r="M27" s="1" t="s">
        <v>110</v>
      </c>
      <c r="O27" s="7">
        <f>L27</f>
        <v>1.0047638888888888</v>
      </c>
      <c r="P27" s="7">
        <f t="shared" ref="P27:P38" si="5">O27*J27</f>
        <v>6.8565566064787689E-3</v>
      </c>
      <c r="Q27" s="12">
        <f t="shared" ref="Q27:Q38" si="6">P27*$B$29</f>
        <v>8.9135235884223998E-4</v>
      </c>
      <c r="R27" s="7">
        <f t="shared" ref="R27:R38" si="7">L27*$B$29</f>
        <v>0.13061930555555554</v>
      </c>
      <c r="S27" s="13">
        <f t="shared" ref="S27:S38" si="8">Q27/R27</f>
        <v>6.8240476019306839E-3</v>
      </c>
      <c r="T27" s="2">
        <v>0.01</v>
      </c>
      <c r="U27" s="14">
        <f t="shared" ref="U27:U38" si="9">S27*T27</f>
        <v>6.8240476019306841E-5</v>
      </c>
      <c r="V27" s="13"/>
      <c r="W27" s="2"/>
      <c r="X27" s="14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3"/>
      <c r="AF27" s="2"/>
      <c r="AG27" s="14"/>
      <c r="AH27" s="13"/>
      <c r="AI27" s="2"/>
      <c r="AJ27" s="14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2.1968240476019307E-2</v>
      </c>
      <c r="AR27" s="7">
        <f t="shared" ref="AR27:AR38" si="15">$B$27/12</f>
        <v>100.47638888888888</v>
      </c>
      <c r="AS27" s="1">
        <f t="shared" ref="AS27:AS38" si="16">$B$29</f>
        <v>0.13</v>
      </c>
      <c r="AT27" s="1">
        <f>$E$2/12</f>
        <v>30.84483333333333</v>
      </c>
      <c r="AU27" s="1">
        <f t="shared" ref="AU27:AU38" si="17">AT27*10000*AS27*0.67*AR27*AQ27</f>
        <v>59300.707527653751</v>
      </c>
    </row>
    <row r="28" spans="1:47" x14ac:dyDescent="0.15">
      <c r="A28" s="1" t="s">
        <v>111</v>
      </c>
      <c r="B28" s="1">
        <v>1</v>
      </c>
      <c r="C28" s="6">
        <v>1</v>
      </c>
      <c r="D28" s="8">
        <v>-11.991292945838699</v>
      </c>
      <c r="E28" s="9">
        <f t="shared" ref="E28:E39" si="18">D27</f>
        <v>-7</v>
      </c>
      <c r="F28" s="6" t="s">
        <v>110</v>
      </c>
      <c r="G28" s="1">
        <v>2</v>
      </c>
      <c r="H28" s="7">
        <f t="shared" si="0"/>
        <v>-11.991292945838699</v>
      </c>
      <c r="I28" s="7">
        <f t="shared" si="1"/>
        <v>261.15870705416125</v>
      </c>
      <c r="J28" s="7">
        <f t="shared" si="2"/>
        <v>3.391453335936634E-3</v>
      </c>
      <c r="K28" s="7">
        <f t="shared" si="3"/>
        <v>100.47638888888888</v>
      </c>
      <c r="L28" s="7">
        <f t="shared" si="4"/>
        <v>1.0047638888888888</v>
      </c>
      <c r="M28" s="1" t="s">
        <v>110</v>
      </c>
      <c r="O28" s="7">
        <f t="shared" ref="O28:O38" si="19">L28+O27-P27-N28</f>
        <v>2.0026712211712989</v>
      </c>
      <c r="P28" s="7">
        <f t="shared" si="5"/>
        <v>6.7919659938256941E-3</v>
      </c>
      <c r="Q28" s="12">
        <f t="shared" si="6"/>
        <v>8.8295557919734031E-4</v>
      </c>
      <c r="R28" s="7">
        <f t="shared" si="7"/>
        <v>0.13061930555555554</v>
      </c>
      <c r="S28" s="13">
        <f t="shared" si="8"/>
        <v>6.7597632328691105E-3</v>
      </c>
      <c r="T28" s="2">
        <v>0.01</v>
      </c>
      <c r="U28" s="14">
        <f t="shared" si="9"/>
        <v>6.75976323286911E-5</v>
      </c>
      <c r="V28" s="13"/>
      <c r="W28" s="2"/>
      <c r="X28" s="14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3"/>
      <c r="AF28" s="2"/>
      <c r="AG28" s="14"/>
      <c r="AH28" s="13"/>
      <c r="AI28" s="2"/>
      <c r="AJ28" s="14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2.1967597632328691E-2</v>
      </c>
      <c r="AR28" s="7">
        <f t="shared" si="15"/>
        <v>100.47638888888888</v>
      </c>
      <c r="AS28" s="1">
        <f t="shared" si="16"/>
        <v>0.13</v>
      </c>
      <c r="AT28" s="1">
        <f t="shared" ref="AT28:AT38" si="20">$E$2/12</f>
        <v>30.84483333333333</v>
      </c>
      <c r="AU28" s="1">
        <f t="shared" si="17"/>
        <v>59298.97224595357</v>
      </c>
    </row>
    <row r="29" spans="1:47" x14ac:dyDescent="0.15">
      <c r="A29" s="1" t="s">
        <v>73</v>
      </c>
      <c r="B29" s="1">
        <v>0.13</v>
      </c>
      <c r="C29" s="6">
        <v>2</v>
      </c>
      <c r="D29" s="8">
        <v>-5.3710619222069003</v>
      </c>
      <c r="E29" s="9">
        <f t="shared" si="18"/>
        <v>-11.991292945838699</v>
      </c>
      <c r="F29" s="6" t="s">
        <v>110</v>
      </c>
      <c r="G29" s="1">
        <v>3</v>
      </c>
      <c r="H29" s="7">
        <f t="shared" si="0"/>
        <v>-5.3710619222069003</v>
      </c>
      <c r="I29" s="7">
        <f t="shared" si="1"/>
        <v>267.7789380777931</v>
      </c>
      <c r="J29" s="7">
        <f t="shared" si="2"/>
        <v>8.5249536621691407E-3</v>
      </c>
      <c r="K29" s="7">
        <f t="shared" si="3"/>
        <v>100.47638888888888</v>
      </c>
      <c r="L29" s="7">
        <f t="shared" si="4"/>
        <v>1.0047638888888888</v>
      </c>
      <c r="M29" s="1" t="s">
        <v>110</v>
      </c>
      <c r="O29" s="7">
        <f t="shared" si="19"/>
        <v>3.0006431440663621</v>
      </c>
      <c r="P29" s="7">
        <f t="shared" si="5"/>
        <v>2.5580343759871258E-2</v>
      </c>
      <c r="Q29" s="12">
        <f t="shared" si="6"/>
        <v>3.3254446887832638E-3</v>
      </c>
      <c r="R29" s="7">
        <f t="shared" si="7"/>
        <v>0.13061930555555554</v>
      </c>
      <c r="S29" s="13">
        <f t="shared" si="8"/>
        <v>2.5459059628585086E-2</v>
      </c>
      <c r="T29" s="2">
        <v>0.01</v>
      </c>
      <c r="U29" s="14">
        <f t="shared" si="9"/>
        <v>2.5459059628585084E-4</v>
      </c>
      <c r="V29" s="13"/>
      <c r="W29" s="2"/>
      <c r="X29" s="14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3"/>
      <c r="AF29" s="2"/>
      <c r="AG29" s="14"/>
      <c r="AH29" s="13"/>
      <c r="AI29" s="2"/>
      <c r="AJ29" s="14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2.2154590596285849E-2</v>
      </c>
      <c r="AR29" s="7">
        <f t="shared" si="15"/>
        <v>100.47638888888888</v>
      </c>
      <c r="AS29" s="1">
        <f t="shared" si="16"/>
        <v>0.13</v>
      </c>
      <c r="AT29" s="1">
        <f t="shared" si="20"/>
        <v>30.84483333333333</v>
      </c>
      <c r="AU29" s="1">
        <f t="shared" si="17"/>
        <v>59803.737981628088</v>
      </c>
    </row>
    <row r="30" spans="1:47" x14ac:dyDescent="0.15">
      <c r="C30" s="6">
        <v>3</v>
      </c>
      <c r="D30" s="8">
        <v>3.8828318057096798</v>
      </c>
      <c r="E30" s="9">
        <f t="shared" si="18"/>
        <v>-5.3710619222069003</v>
      </c>
      <c r="F30" s="6" t="s">
        <v>110</v>
      </c>
      <c r="G30" s="1">
        <v>4</v>
      </c>
      <c r="H30" s="7">
        <f t="shared" si="0"/>
        <v>3.8828318057096798</v>
      </c>
      <c r="I30" s="7">
        <f t="shared" si="1"/>
        <v>277.03283180570963</v>
      </c>
      <c r="J30" s="7">
        <f t="shared" si="2"/>
        <v>2.8720057305270892E-2</v>
      </c>
      <c r="K30" s="7">
        <f t="shared" si="3"/>
        <v>100.47638888888888</v>
      </c>
      <c r="L30" s="7">
        <f t="shared" si="4"/>
        <v>1.0047638888888888</v>
      </c>
      <c r="M30" s="1" t="s">
        <v>110</v>
      </c>
      <c r="O30" s="7">
        <f t="shared" si="19"/>
        <v>3.9798266891953795</v>
      </c>
      <c r="P30" s="7">
        <f t="shared" si="5"/>
        <v>0.11430085057873783</v>
      </c>
      <c r="Q30" s="12">
        <f t="shared" si="6"/>
        <v>1.4859110575235918E-2</v>
      </c>
      <c r="R30" s="7">
        <f t="shared" si="7"/>
        <v>0.13061930555555554</v>
      </c>
      <c r="S30" s="13">
        <f t="shared" si="8"/>
        <v>0.1137589157440129</v>
      </c>
      <c r="T30" s="2">
        <v>0.01</v>
      </c>
      <c r="U30" s="14">
        <f t="shared" si="9"/>
        <v>1.1375891574401289E-3</v>
      </c>
      <c r="V30" s="13"/>
      <c r="W30" s="2"/>
      <c r="X30" s="14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3"/>
      <c r="AF30" s="2"/>
      <c r="AG30" s="14"/>
      <c r="AH30" s="13"/>
      <c r="AI30" s="2"/>
      <c r="AJ30" s="14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2.3037589157440128E-2</v>
      </c>
      <c r="AR30" s="7">
        <f t="shared" si="15"/>
        <v>100.47638888888888</v>
      </c>
      <c r="AS30" s="1">
        <f t="shared" si="16"/>
        <v>0.13</v>
      </c>
      <c r="AT30" s="1">
        <f t="shared" si="20"/>
        <v>30.84483333333333</v>
      </c>
      <c r="AU30" s="1">
        <f t="shared" si="17"/>
        <v>62187.289794960983</v>
      </c>
    </row>
    <row r="31" spans="1:47" x14ac:dyDescent="0.15">
      <c r="C31" s="6">
        <v>4</v>
      </c>
      <c r="D31" s="8">
        <v>11.0184732785333</v>
      </c>
      <c r="E31" s="9">
        <f t="shared" si="18"/>
        <v>3.8828318057096798</v>
      </c>
      <c r="F31" s="6" t="s">
        <v>110</v>
      </c>
      <c r="G31" s="1">
        <v>5</v>
      </c>
      <c r="H31" s="7">
        <f t="shared" si="0"/>
        <v>11.0184732785333</v>
      </c>
      <c r="I31" s="7">
        <f t="shared" si="1"/>
        <v>284.16847327853327</v>
      </c>
      <c r="J31" s="7">
        <f t="shared" si="2"/>
        <v>6.9418296854120362E-2</v>
      </c>
      <c r="K31" s="7">
        <f t="shared" si="3"/>
        <v>100.47638888888888</v>
      </c>
      <c r="L31" s="7">
        <f t="shared" si="4"/>
        <v>1.0047638888888888</v>
      </c>
      <c r="M31" s="1" t="s">
        <v>112</v>
      </c>
      <c r="N31" s="7">
        <f>(O30-P30)*C22/100</f>
        <v>3.6722495466858094</v>
      </c>
      <c r="O31" s="7">
        <f t="shared" si="19"/>
        <v>1.1980401808197207</v>
      </c>
      <c r="P31" s="7">
        <f t="shared" si="5"/>
        <v>8.316590891530741E-2</v>
      </c>
      <c r="Q31" s="12">
        <f t="shared" si="6"/>
        <v>1.0811568158989964E-2</v>
      </c>
      <c r="R31" s="7">
        <f t="shared" si="7"/>
        <v>0.13061930555555554</v>
      </c>
      <c r="S31" s="13">
        <f t="shared" si="8"/>
        <v>8.277159423720519E-2</v>
      </c>
      <c r="T31" s="2">
        <v>0.01</v>
      </c>
      <c r="U31" s="14">
        <f t="shared" si="9"/>
        <v>8.2771594237205195E-4</v>
      </c>
      <c r="V31" s="13"/>
      <c r="W31" s="2"/>
      <c r="X31" s="14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3"/>
      <c r="AF31" s="2"/>
      <c r="AG31" s="14"/>
      <c r="AH31" s="13"/>
      <c r="AI31" s="2"/>
      <c r="AJ31" s="14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3.0277715942372049E-2</v>
      </c>
      <c r="AR31" s="7">
        <f t="shared" si="15"/>
        <v>100.47638888888888</v>
      </c>
      <c r="AS31" s="1">
        <f t="shared" si="16"/>
        <v>0.13</v>
      </c>
      <c r="AT31" s="1">
        <f t="shared" si="20"/>
        <v>30.84483333333333</v>
      </c>
      <c r="AU31" s="1">
        <f t="shared" si="17"/>
        <v>81731.169124079563</v>
      </c>
    </row>
    <row r="32" spans="1:47" x14ac:dyDescent="0.15">
      <c r="C32" s="6">
        <v>5</v>
      </c>
      <c r="D32" s="8">
        <v>17.305433060064502</v>
      </c>
      <c r="E32" s="9">
        <f t="shared" si="18"/>
        <v>11.0184732785333</v>
      </c>
      <c r="F32" s="6" t="s">
        <v>112</v>
      </c>
      <c r="G32" s="1">
        <v>6</v>
      </c>
      <c r="H32" s="7">
        <f t="shared" si="0"/>
        <v>17.305433060064502</v>
      </c>
      <c r="I32" s="7">
        <f t="shared" si="1"/>
        <v>290.45543306006448</v>
      </c>
      <c r="J32" s="7">
        <f t="shared" si="2"/>
        <v>0.14573705022820305</v>
      </c>
      <c r="K32" s="7">
        <f t="shared" si="3"/>
        <v>100.47638888888888</v>
      </c>
      <c r="L32" s="7">
        <f t="shared" si="4"/>
        <v>1.0047638888888888</v>
      </c>
      <c r="M32" s="1" t="s">
        <v>110</v>
      </c>
      <c r="O32" s="7">
        <f t="shared" si="19"/>
        <v>2.1196381607933019</v>
      </c>
      <c r="P32" s="7">
        <f t="shared" si="5"/>
        <v>0.30890981310514937</v>
      </c>
      <c r="Q32" s="12">
        <f t="shared" si="6"/>
        <v>4.0158275703669422E-2</v>
      </c>
      <c r="R32" s="7">
        <f t="shared" si="7"/>
        <v>0.13061930555555554</v>
      </c>
      <c r="S32" s="13">
        <f t="shared" si="8"/>
        <v>0.30744517843565733</v>
      </c>
      <c r="T32" s="2">
        <v>0.01</v>
      </c>
      <c r="U32" s="14">
        <f t="shared" si="9"/>
        <v>3.0744517843565734E-3</v>
      </c>
      <c r="V32" s="13"/>
      <c r="W32" s="2"/>
      <c r="X32" s="14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3"/>
      <c r="AF32" s="2"/>
      <c r="AG32" s="14"/>
      <c r="AH32" s="13"/>
      <c r="AI32" s="2"/>
      <c r="AJ32" s="14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3.2524451784356569E-2</v>
      </c>
      <c r="AR32" s="7">
        <f t="shared" si="15"/>
        <v>100.47638888888888</v>
      </c>
      <c r="AS32" s="1">
        <f t="shared" si="16"/>
        <v>0.13</v>
      </c>
      <c r="AT32" s="1">
        <f t="shared" si="20"/>
        <v>30.84483333333333</v>
      </c>
      <c r="AU32" s="1">
        <f t="shared" si="17"/>
        <v>87795.970954834251</v>
      </c>
    </row>
    <row r="33" spans="1:48" x14ac:dyDescent="0.15">
      <c r="C33" s="6">
        <v>6</v>
      </c>
      <c r="D33" s="8">
        <v>21.845605757000001</v>
      </c>
      <c r="E33" s="9">
        <f t="shared" si="18"/>
        <v>17.305433060064502</v>
      </c>
      <c r="F33" s="6" t="s">
        <v>110</v>
      </c>
      <c r="G33" s="1">
        <v>7</v>
      </c>
      <c r="H33" s="7">
        <f t="shared" si="0"/>
        <v>21.845605757000001</v>
      </c>
      <c r="I33" s="7">
        <f t="shared" si="1"/>
        <v>294.99560575699996</v>
      </c>
      <c r="J33" s="7">
        <f t="shared" si="2"/>
        <v>0.24413874955888087</v>
      </c>
      <c r="K33" s="7">
        <f t="shared" si="3"/>
        <v>100.47638888888888</v>
      </c>
      <c r="L33" s="7">
        <f t="shared" si="4"/>
        <v>1.0047638888888888</v>
      </c>
      <c r="M33" s="1" t="s">
        <v>110</v>
      </c>
      <c r="O33" s="7">
        <f t="shared" si="19"/>
        <v>2.8154922365770414</v>
      </c>
      <c r="P33" s="7">
        <f t="shared" si="5"/>
        <v>0.68737075403065573</v>
      </c>
      <c r="Q33" s="12">
        <f t="shared" si="6"/>
        <v>8.9358198023985244E-2</v>
      </c>
      <c r="R33" s="7">
        <f t="shared" si="7"/>
        <v>0.13061930555555554</v>
      </c>
      <c r="S33" s="13">
        <f t="shared" si="8"/>
        <v>0.68411172180041224</v>
      </c>
      <c r="T33" s="2">
        <v>0.01</v>
      </c>
      <c r="U33" s="14">
        <f t="shared" si="9"/>
        <v>6.8411172180041224E-3</v>
      </c>
      <c r="V33" s="13"/>
      <c r="W33" s="2"/>
      <c r="X33" s="14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3"/>
      <c r="AF33" s="2"/>
      <c r="AG33" s="14"/>
      <c r="AH33" s="13"/>
      <c r="AI33" s="2"/>
      <c r="AJ33" s="14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3.6291117218004119E-2</v>
      </c>
      <c r="AR33" s="7">
        <f t="shared" si="15"/>
        <v>100.47638888888888</v>
      </c>
      <c r="AS33" s="1">
        <f t="shared" si="16"/>
        <v>0.13</v>
      </c>
      <c r="AT33" s="1">
        <f t="shared" si="20"/>
        <v>30.84483333333333</v>
      </c>
      <c r="AU33" s="1">
        <f t="shared" si="17"/>
        <v>97963.645761520937</v>
      </c>
    </row>
    <row r="34" spans="1:48" x14ac:dyDescent="0.15">
      <c r="C34" s="6">
        <v>7</v>
      </c>
      <c r="D34" s="8">
        <v>24.746158570967701</v>
      </c>
      <c r="E34" s="9">
        <f t="shared" si="18"/>
        <v>21.845605757000001</v>
      </c>
      <c r="F34" s="6" t="s">
        <v>110</v>
      </c>
      <c r="G34" s="1">
        <v>8</v>
      </c>
      <c r="H34" s="7">
        <f t="shared" si="0"/>
        <v>24.746158570967701</v>
      </c>
      <c r="I34" s="7">
        <f t="shared" si="1"/>
        <v>297.89615857096766</v>
      </c>
      <c r="J34" s="7">
        <f t="shared" si="2"/>
        <v>0.33667385467256861</v>
      </c>
      <c r="K34" s="7">
        <f t="shared" si="3"/>
        <v>100.47638888888888</v>
      </c>
      <c r="L34" s="7">
        <f t="shared" si="4"/>
        <v>1.0047638888888888</v>
      </c>
      <c r="M34" s="1" t="s">
        <v>110</v>
      </c>
      <c r="O34" s="7">
        <f t="shared" si="19"/>
        <v>3.1328853714352745</v>
      </c>
      <c r="P34" s="7">
        <f t="shared" si="5"/>
        <v>1.0547605942484157</v>
      </c>
      <c r="Q34" s="12">
        <f t="shared" si="6"/>
        <v>0.13711887725229405</v>
      </c>
      <c r="R34" s="7">
        <f t="shared" si="7"/>
        <v>0.13061930555555554</v>
      </c>
      <c r="S34" s="13">
        <f t="shared" si="8"/>
        <v>1.0497596558877285</v>
      </c>
      <c r="T34" s="2">
        <v>0.01</v>
      </c>
      <c r="U34" s="14">
        <f t="shared" si="9"/>
        <v>1.0497596558877284E-2</v>
      </c>
      <c r="V34" s="13"/>
      <c r="W34" s="2"/>
      <c r="X34" s="14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3"/>
      <c r="AF34" s="2"/>
      <c r="AG34" s="14"/>
      <c r="AH34" s="13"/>
      <c r="AI34" s="2"/>
      <c r="AJ34" s="14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3.994759655887728E-2</v>
      </c>
      <c r="AR34" s="7">
        <f t="shared" si="15"/>
        <v>100.47638888888888</v>
      </c>
      <c r="AS34" s="1">
        <f t="shared" si="16"/>
        <v>0.13</v>
      </c>
      <c r="AT34" s="1">
        <f t="shared" si="20"/>
        <v>30.84483333333333</v>
      </c>
      <c r="AU34" s="1">
        <f t="shared" si="17"/>
        <v>107833.8860391036</v>
      </c>
    </row>
    <row r="35" spans="1:48" x14ac:dyDescent="0.15">
      <c r="C35" s="6">
        <v>8</v>
      </c>
      <c r="D35" s="8">
        <v>23.895338892258099</v>
      </c>
      <c r="E35" s="9">
        <f t="shared" si="18"/>
        <v>24.746158570967701</v>
      </c>
      <c r="F35" s="6" t="s">
        <v>110</v>
      </c>
      <c r="G35" s="1">
        <v>9</v>
      </c>
      <c r="H35" s="7">
        <f t="shared" si="0"/>
        <v>23.895338892258099</v>
      </c>
      <c r="I35" s="7">
        <f t="shared" si="1"/>
        <v>297.04533889225809</v>
      </c>
      <c r="J35" s="7">
        <f t="shared" si="2"/>
        <v>0.30658508420356001</v>
      </c>
      <c r="K35" s="7">
        <f t="shared" si="3"/>
        <v>100.47638888888888</v>
      </c>
      <c r="L35" s="7">
        <f t="shared" si="4"/>
        <v>1.0047638888888888</v>
      </c>
      <c r="M35" s="1" t="s">
        <v>110</v>
      </c>
      <c r="O35" s="7">
        <f t="shared" si="19"/>
        <v>3.082888666075748</v>
      </c>
      <c r="P35" s="7">
        <f t="shared" si="5"/>
        <v>0.94516768127903394</v>
      </c>
      <c r="Q35" s="12">
        <f t="shared" si="6"/>
        <v>0.12287179856627442</v>
      </c>
      <c r="R35" s="7">
        <f t="shared" si="7"/>
        <v>0.13061930555555554</v>
      </c>
      <c r="S35" s="13">
        <f t="shared" si="8"/>
        <v>0.94068635599975747</v>
      </c>
      <c r="T35" s="2">
        <v>0.01</v>
      </c>
      <c r="U35" s="14">
        <f t="shared" si="9"/>
        <v>9.4068635599975758E-3</v>
      </c>
      <c r="V35" s="13"/>
      <c r="W35" s="2"/>
      <c r="X35" s="14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3"/>
      <c r="AF35" s="2"/>
      <c r="AG35" s="14"/>
      <c r="AH35" s="13"/>
      <c r="AI35" s="2"/>
      <c r="AJ35" s="14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3.8856863559997575E-2</v>
      </c>
      <c r="AR35" s="7">
        <f t="shared" si="15"/>
        <v>100.47638888888888</v>
      </c>
      <c r="AS35" s="1">
        <f t="shared" si="16"/>
        <v>0.13</v>
      </c>
      <c r="AT35" s="1">
        <f t="shared" si="20"/>
        <v>30.84483333333333</v>
      </c>
      <c r="AU35" s="1">
        <f t="shared" si="17"/>
        <v>104889.57929647063</v>
      </c>
    </row>
    <row r="36" spans="1:48" x14ac:dyDescent="0.15">
      <c r="C36" s="6">
        <v>9</v>
      </c>
      <c r="D36" s="8">
        <v>18.399873848366699</v>
      </c>
      <c r="E36" s="9">
        <f t="shared" si="18"/>
        <v>23.895338892258099</v>
      </c>
      <c r="F36" s="6" t="s">
        <v>110</v>
      </c>
      <c r="G36" s="1">
        <v>10</v>
      </c>
      <c r="H36" s="7">
        <f t="shared" si="0"/>
        <v>18.399873848366699</v>
      </c>
      <c r="I36" s="7">
        <f t="shared" si="1"/>
        <v>291.5498738483667</v>
      </c>
      <c r="J36" s="7">
        <f t="shared" si="2"/>
        <v>0.16528034488432256</v>
      </c>
      <c r="K36" s="7">
        <f t="shared" si="3"/>
        <v>100.47638888888888</v>
      </c>
      <c r="L36" s="7">
        <f t="shared" si="4"/>
        <v>1.0047638888888888</v>
      </c>
      <c r="M36" s="1" t="s">
        <v>110</v>
      </c>
      <c r="O36" s="7">
        <f t="shared" si="19"/>
        <v>3.1424848736856026</v>
      </c>
      <c r="P36" s="7">
        <f t="shared" si="5"/>
        <v>0.51939098371652315</v>
      </c>
      <c r="Q36" s="12">
        <f t="shared" si="6"/>
        <v>6.7520827883148005E-2</v>
      </c>
      <c r="R36" s="7">
        <f t="shared" si="7"/>
        <v>0.13061930555555554</v>
      </c>
      <c r="S36" s="13">
        <f t="shared" si="8"/>
        <v>0.51692839428264892</v>
      </c>
      <c r="T36" s="2">
        <v>0.01</v>
      </c>
      <c r="U36" s="14">
        <f t="shared" si="9"/>
        <v>5.169283942826489E-3</v>
      </c>
      <c r="V36" s="13"/>
      <c r="W36" s="2"/>
      <c r="X36" s="14"/>
      <c r="Y36" s="2">
        <v>0.02</v>
      </c>
      <c r="Z36" s="2">
        <v>0.21</v>
      </c>
      <c r="AA36" s="2">
        <f t="shared" si="10"/>
        <v>4.1999999999999997E-3</v>
      </c>
      <c r="AB36" s="2">
        <v>0.01</v>
      </c>
      <c r="AC36" s="2">
        <v>0.28999999999999998</v>
      </c>
      <c r="AD36" s="2">
        <f t="shared" si="11"/>
        <v>2.8999999999999998E-3</v>
      </c>
      <c r="AE36" s="13"/>
      <c r="AF36" s="2"/>
      <c r="AG36" s="14"/>
      <c r="AH36" s="13"/>
      <c r="AI36" s="2"/>
      <c r="AJ36" s="14"/>
      <c r="AK36" s="2">
        <v>0.1</v>
      </c>
      <c r="AL36" s="2">
        <v>0.11</v>
      </c>
      <c r="AM36" s="2">
        <f t="shared" si="12"/>
        <v>1.1000000000000001E-2</v>
      </c>
      <c r="AN36" s="2">
        <v>0.01</v>
      </c>
      <c r="AO36" s="2">
        <v>0.38</v>
      </c>
      <c r="AP36" s="2">
        <f t="shared" si="13"/>
        <v>3.8E-3</v>
      </c>
      <c r="AQ36" s="1">
        <f t="shared" si="14"/>
        <v>2.706928394282649E-2</v>
      </c>
      <c r="AR36" s="7">
        <f t="shared" si="15"/>
        <v>100.47638888888888</v>
      </c>
      <c r="AS36" s="1">
        <f t="shared" si="16"/>
        <v>0.13</v>
      </c>
      <c r="AT36" s="1">
        <f t="shared" si="20"/>
        <v>30.84483333333333</v>
      </c>
      <c r="AU36" s="1">
        <f t="shared" si="17"/>
        <v>73070.380480805732</v>
      </c>
    </row>
    <row r="37" spans="1:48" x14ac:dyDescent="0.15">
      <c r="C37" s="6">
        <v>10</v>
      </c>
      <c r="D37" s="8">
        <v>9.0171651799677406</v>
      </c>
      <c r="E37" s="9">
        <f t="shared" si="18"/>
        <v>18.399873848366699</v>
      </c>
      <c r="F37" s="6" t="s">
        <v>110</v>
      </c>
      <c r="G37" s="1">
        <v>11</v>
      </c>
      <c r="H37" s="7">
        <f t="shared" si="0"/>
        <v>9.0171651799677406</v>
      </c>
      <c r="I37" s="7">
        <f t="shared" si="1"/>
        <v>282.1671651799677</v>
      </c>
      <c r="J37" s="7">
        <f t="shared" si="2"/>
        <v>5.4441541481979286E-2</v>
      </c>
      <c r="K37" s="7">
        <f t="shared" si="3"/>
        <v>100.47638888888888</v>
      </c>
      <c r="L37" s="7">
        <f t="shared" si="4"/>
        <v>1.0047638888888888</v>
      </c>
      <c r="M37" s="1" t="s">
        <v>112</v>
      </c>
      <c r="N37" s="7">
        <f>(O36-P36)*C22/100</f>
        <v>2.4919391954706258</v>
      </c>
      <c r="O37" s="7">
        <f t="shared" si="19"/>
        <v>1.1359185833873431</v>
      </c>
      <c r="P37" s="7">
        <f t="shared" si="5"/>
        <v>6.1841158677633186E-2</v>
      </c>
      <c r="Q37" s="12">
        <f t="shared" si="6"/>
        <v>8.0393506280923149E-3</v>
      </c>
      <c r="R37" s="7">
        <f t="shared" si="7"/>
        <v>0.13061930555555554</v>
      </c>
      <c r="S37" s="13">
        <f t="shared" si="8"/>
        <v>6.1547951077361877E-2</v>
      </c>
      <c r="T37" s="2">
        <v>0.01</v>
      </c>
      <c r="U37" s="14">
        <f t="shared" si="9"/>
        <v>6.1547951077361876E-4</v>
      </c>
      <c r="V37" s="13"/>
      <c r="W37" s="2"/>
      <c r="X37" s="14"/>
      <c r="Y37" s="2">
        <v>0.02</v>
      </c>
      <c r="Z37" s="2">
        <v>0.21</v>
      </c>
      <c r="AA37" s="2">
        <f t="shared" si="10"/>
        <v>4.1999999999999997E-3</v>
      </c>
      <c r="AB37" s="2">
        <v>0.01</v>
      </c>
      <c r="AC37" s="2">
        <v>0.28999999999999998</v>
      </c>
      <c r="AD37" s="2">
        <f t="shared" si="11"/>
        <v>2.8999999999999998E-3</v>
      </c>
      <c r="AE37" s="13"/>
      <c r="AF37" s="2"/>
      <c r="AG37" s="14"/>
      <c r="AH37" s="13"/>
      <c r="AI37" s="2"/>
      <c r="AJ37" s="14"/>
      <c r="AK37" s="1">
        <v>0.1</v>
      </c>
      <c r="AL37" s="2">
        <v>0.11</v>
      </c>
      <c r="AM37" s="2">
        <f t="shared" si="12"/>
        <v>1.1000000000000001E-2</v>
      </c>
      <c r="AN37" s="2">
        <v>0.01</v>
      </c>
      <c r="AO37" s="2">
        <v>0.38</v>
      </c>
      <c r="AP37" s="2">
        <f t="shared" si="13"/>
        <v>3.8E-3</v>
      </c>
      <c r="AQ37" s="1">
        <f t="shared" si="14"/>
        <v>2.2515479510773619E-2</v>
      </c>
      <c r="AR37" s="7">
        <f t="shared" si="15"/>
        <v>100.47638888888888</v>
      </c>
      <c r="AS37" s="1">
        <f t="shared" si="16"/>
        <v>0.13</v>
      </c>
      <c r="AT37" s="1">
        <f t="shared" si="20"/>
        <v>30.84483333333333</v>
      </c>
      <c r="AU37" s="1">
        <f t="shared" si="17"/>
        <v>60777.915590042976</v>
      </c>
    </row>
    <row r="38" spans="1:48" x14ac:dyDescent="0.15">
      <c r="C38" s="6">
        <v>11</v>
      </c>
      <c r="D38" s="8">
        <v>-0.61078317396666704</v>
      </c>
      <c r="E38" s="9">
        <f t="shared" si="18"/>
        <v>9.0171651799677406</v>
      </c>
      <c r="F38" s="6" t="s">
        <v>112</v>
      </c>
      <c r="G38" s="1">
        <v>12</v>
      </c>
      <c r="H38" s="7">
        <f t="shared" si="0"/>
        <v>-0.61078317396666704</v>
      </c>
      <c r="I38" s="7">
        <f t="shared" si="1"/>
        <v>272.53921682603328</v>
      </c>
      <c r="J38" s="7">
        <f t="shared" si="2"/>
        <v>1.6088399607715142E-2</v>
      </c>
      <c r="K38" s="7">
        <f t="shared" si="3"/>
        <v>100.47638888888888</v>
      </c>
      <c r="L38" s="7">
        <f t="shared" si="4"/>
        <v>1.0047638888888888</v>
      </c>
      <c r="M38" s="1" t="s">
        <v>110</v>
      </c>
      <c r="O38" s="7">
        <f t="shared" si="19"/>
        <v>2.0788413135985988</v>
      </c>
      <c r="P38" s="7">
        <f t="shared" si="5"/>
        <v>3.344522977420173E-2</v>
      </c>
      <c r="Q38" s="12">
        <f t="shared" si="6"/>
        <v>4.3478798706462251E-3</v>
      </c>
      <c r="R38" s="7">
        <f t="shared" si="7"/>
        <v>0.13061930555555554</v>
      </c>
      <c r="S38" s="13">
        <f t="shared" si="8"/>
        <v>3.3286655844276918E-2</v>
      </c>
      <c r="T38" s="2">
        <v>0.01</v>
      </c>
      <c r="U38" s="14">
        <f t="shared" si="9"/>
        <v>3.3286655844276921E-4</v>
      </c>
      <c r="V38" s="13"/>
      <c r="W38" s="2"/>
      <c r="X38" s="14"/>
      <c r="Y38" s="2">
        <v>0.02</v>
      </c>
      <c r="Z38" s="2">
        <v>0.21</v>
      </c>
      <c r="AA38" s="2">
        <f t="shared" si="10"/>
        <v>4.1999999999999997E-3</v>
      </c>
      <c r="AB38" s="2">
        <v>0.01</v>
      </c>
      <c r="AC38" s="2">
        <v>0.28999999999999998</v>
      </c>
      <c r="AD38" s="2">
        <f t="shared" si="11"/>
        <v>2.8999999999999998E-3</v>
      </c>
      <c r="AE38" s="13"/>
      <c r="AF38" s="2"/>
      <c r="AG38" s="14"/>
      <c r="AH38" s="13"/>
      <c r="AI38" s="2"/>
      <c r="AJ38" s="14"/>
      <c r="AK38" s="2">
        <v>0.1</v>
      </c>
      <c r="AL38" s="2">
        <v>0.11</v>
      </c>
      <c r="AM38" s="2">
        <f t="shared" si="12"/>
        <v>1.1000000000000001E-2</v>
      </c>
      <c r="AN38" s="2">
        <v>0.01</v>
      </c>
      <c r="AO38" s="2">
        <v>0.38</v>
      </c>
      <c r="AP38" s="2">
        <f t="shared" si="13"/>
        <v>3.8E-3</v>
      </c>
      <c r="AQ38" s="1">
        <f t="shared" si="14"/>
        <v>2.2232866558442768E-2</v>
      </c>
      <c r="AR38" s="7">
        <f t="shared" si="15"/>
        <v>100.47638888888888</v>
      </c>
      <c r="AS38" s="1">
        <f t="shared" si="16"/>
        <v>0.13</v>
      </c>
      <c r="AT38" s="1">
        <f t="shared" si="20"/>
        <v>30.84483333333333</v>
      </c>
      <c r="AU38" s="1">
        <f t="shared" si="17"/>
        <v>60015.034828245378</v>
      </c>
      <c r="AV38" s="1">
        <f>SUM(AU27:AU38)</f>
        <v>914668.28962529951</v>
      </c>
    </row>
    <row r="39" spans="1:48" x14ac:dyDescent="0.15">
      <c r="C39" s="6">
        <v>12</v>
      </c>
      <c r="D39" s="8">
        <v>-5.52252911970968</v>
      </c>
      <c r="E39" s="9">
        <f t="shared" si="18"/>
        <v>-0.61078317396666704</v>
      </c>
      <c r="F39" s="6" t="s">
        <v>110</v>
      </c>
    </row>
    <row r="40" spans="1:48" x14ac:dyDescent="0.15">
      <c r="S40" s="30" t="s">
        <v>80</v>
      </c>
      <c r="T40" s="30"/>
      <c r="U40" s="30"/>
      <c r="V40" s="30" t="s">
        <v>81</v>
      </c>
      <c r="W40" s="30"/>
      <c r="X40" s="30"/>
      <c r="Y40" s="30" t="s">
        <v>82</v>
      </c>
      <c r="Z40" s="30"/>
      <c r="AA40" s="30"/>
      <c r="AB40" s="30" t="s">
        <v>83</v>
      </c>
      <c r="AC40" s="30"/>
      <c r="AD40" s="30"/>
      <c r="AE40" s="30" t="s">
        <v>84</v>
      </c>
      <c r="AF40" s="30"/>
      <c r="AG40" s="30"/>
      <c r="AH40" s="30" t="s">
        <v>85</v>
      </c>
      <c r="AI40" s="30"/>
      <c r="AJ40" s="30"/>
      <c r="AK40" s="31" t="s">
        <v>86</v>
      </c>
      <c r="AL40" s="32"/>
      <c r="AM40" s="33"/>
      <c r="AN40" s="30" t="s">
        <v>87</v>
      </c>
      <c r="AO40" s="30"/>
      <c r="AP40" s="30"/>
    </row>
    <row r="41" spans="1:48" x14ac:dyDescent="0.15">
      <c r="A41" s="34" t="s">
        <v>45</v>
      </c>
      <c r="B41" s="34"/>
      <c r="C41" s="6" t="s">
        <v>88</v>
      </c>
      <c r="D41" s="6" t="s">
        <v>89</v>
      </c>
      <c r="E41" s="6" t="s">
        <v>90</v>
      </c>
      <c r="F41" s="6" t="s">
        <v>91</v>
      </c>
      <c r="G41" s="1" t="s">
        <v>88</v>
      </c>
      <c r="H41" s="1" t="s">
        <v>90</v>
      </c>
      <c r="I41" s="1" t="s">
        <v>92</v>
      </c>
      <c r="J41" s="1" t="s">
        <v>93</v>
      </c>
      <c r="K41" s="10" t="s">
        <v>94</v>
      </c>
      <c r="L41" s="10" t="s">
        <v>95</v>
      </c>
      <c r="M41" s="1" t="s">
        <v>96</v>
      </c>
      <c r="N41" s="10" t="s">
        <v>97</v>
      </c>
      <c r="O41" s="1" t="s">
        <v>98</v>
      </c>
      <c r="P41" s="1" t="s">
        <v>99</v>
      </c>
      <c r="Q41" s="10" t="s">
        <v>100</v>
      </c>
      <c r="R41" s="10" t="s">
        <v>101</v>
      </c>
      <c r="S41" s="2" t="s">
        <v>102</v>
      </c>
      <c r="T41" s="2" t="s">
        <v>103</v>
      </c>
      <c r="U41" s="2"/>
      <c r="V41" s="2" t="s">
        <v>102</v>
      </c>
      <c r="W41" s="2" t="s">
        <v>103</v>
      </c>
      <c r="X41" s="2"/>
      <c r="Y41" s="2" t="s">
        <v>102</v>
      </c>
      <c r="Z41" s="2" t="s">
        <v>103</v>
      </c>
      <c r="AA41" s="2"/>
      <c r="AB41" s="2" t="s">
        <v>102</v>
      </c>
      <c r="AC41" s="2" t="s">
        <v>103</v>
      </c>
      <c r="AD41" s="2"/>
      <c r="AE41" s="2" t="s">
        <v>102</v>
      </c>
      <c r="AF41" s="2" t="s">
        <v>103</v>
      </c>
      <c r="AG41" s="2"/>
      <c r="AH41" s="2" t="s">
        <v>102</v>
      </c>
      <c r="AI41" s="2" t="s">
        <v>103</v>
      </c>
      <c r="AJ41" s="2"/>
      <c r="AK41" s="2" t="s">
        <v>102</v>
      </c>
      <c r="AL41" s="2" t="s">
        <v>103</v>
      </c>
      <c r="AM41" s="2"/>
      <c r="AN41" s="16" t="s">
        <v>102</v>
      </c>
      <c r="AO41" s="16" t="s">
        <v>103</v>
      </c>
      <c r="AP41" s="16"/>
      <c r="AQ41" s="1" t="s">
        <v>104</v>
      </c>
      <c r="AR41" s="1" t="s">
        <v>105</v>
      </c>
      <c r="AS41" s="1" t="s">
        <v>73</v>
      </c>
      <c r="AT41" s="1" t="s">
        <v>106</v>
      </c>
      <c r="AU41" s="1" t="s">
        <v>107</v>
      </c>
    </row>
    <row r="42" spans="1:48" x14ac:dyDescent="0.15">
      <c r="A42" s="1" t="s">
        <v>108</v>
      </c>
      <c r="B42" s="1">
        <f>G5</f>
        <v>92.509250000000009</v>
      </c>
      <c r="C42" s="6" t="s">
        <v>109</v>
      </c>
      <c r="D42" s="6">
        <v>-7</v>
      </c>
      <c r="E42" s="6"/>
      <c r="F42" s="6"/>
      <c r="G42" s="1">
        <v>1</v>
      </c>
      <c r="H42" s="7">
        <f t="shared" ref="H42:H53" si="21">E43</f>
        <v>-7</v>
      </c>
      <c r="I42" s="7">
        <f t="shared" ref="I42:I53" si="22">H42+273.15</f>
        <v>266.14999999999998</v>
      </c>
      <c r="J42" s="7">
        <f t="shared" ref="J42:J53" si="23">EXP(($C$16*(I42-$C$14))/($C$17*I42*$C$14))</f>
        <v>6.824047601930683E-3</v>
      </c>
      <c r="K42" s="7">
        <f t="shared" ref="K42:K53" si="24">$B$42/12</f>
        <v>7.7091041666666671</v>
      </c>
      <c r="L42" s="7">
        <f t="shared" ref="L42:L53" si="25">K42*$B$43/100</f>
        <v>7.7091041666666665E-2</v>
      </c>
      <c r="M42" s="1" t="s">
        <v>110</v>
      </c>
      <c r="O42" s="7">
        <f>L42</f>
        <v>7.7091041666666665E-2</v>
      </c>
      <c r="P42" s="7">
        <f t="shared" ref="P42:P53" si="26">O42*J42</f>
        <v>5.2607293801575506E-4</v>
      </c>
      <c r="Q42" s="12">
        <f t="shared" ref="Q42:Q53" si="27">P42*$B$44</f>
        <v>9.4693128842835905E-5</v>
      </c>
      <c r="R42" s="7">
        <f t="shared" ref="R42:R53" si="28">L42*$B$44</f>
        <v>1.3876387499999998E-2</v>
      </c>
      <c r="S42" s="13">
        <f t="shared" ref="S42:S53" si="29">Q42/R42</f>
        <v>6.8240476019306839E-3</v>
      </c>
      <c r="T42" s="2">
        <v>0.01</v>
      </c>
      <c r="U42" s="14">
        <f t="shared" ref="U42:U53" si="30">S42*T42</f>
        <v>6.8240476019306841E-5</v>
      </c>
      <c r="V42" s="13"/>
      <c r="W42" s="2"/>
      <c r="X42" s="14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3"/>
      <c r="AF42" s="2"/>
      <c r="AG42" s="14"/>
      <c r="AH42" s="13"/>
      <c r="AI42" s="2"/>
      <c r="AJ42" s="14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1.4868240476019307E-2</v>
      </c>
      <c r="AR42" s="7">
        <f t="shared" ref="AR42:AR53" si="34">$B$42/12</f>
        <v>7.7091041666666671</v>
      </c>
      <c r="AS42" s="1">
        <f t="shared" ref="AS42:AS53" si="35">$B$44</f>
        <v>0.18</v>
      </c>
      <c r="AT42" s="1">
        <f>$E$5/12</f>
        <v>98.421013698630006</v>
      </c>
      <c r="AU42" s="1">
        <f t="shared" ref="AU42:AU53" si="36">AT42*10000*AS42*0.67*AR42*AQ42</f>
        <v>13605.002697812828</v>
      </c>
    </row>
    <row r="43" spans="1:48" x14ac:dyDescent="0.15">
      <c r="A43" s="1" t="s">
        <v>111</v>
      </c>
      <c r="B43" s="1">
        <v>1</v>
      </c>
      <c r="C43" s="6">
        <v>1</v>
      </c>
      <c r="D43" s="8">
        <v>-11.991292945838699</v>
      </c>
      <c r="E43" s="9">
        <f t="shared" ref="E43:E54" si="37">D42</f>
        <v>-7</v>
      </c>
      <c r="F43" s="6" t="s">
        <v>110</v>
      </c>
      <c r="G43" s="1">
        <v>2</v>
      </c>
      <c r="H43" s="7">
        <f t="shared" si="21"/>
        <v>-11.991292945838699</v>
      </c>
      <c r="I43" s="7">
        <f t="shared" si="22"/>
        <v>261.15870705416125</v>
      </c>
      <c r="J43" s="7">
        <f t="shared" si="23"/>
        <v>3.391453335936634E-3</v>
      </c>
      <c r="K43" s="7">
        <f t="shared" si="24"/>
        <v>7.7091041666666671</v>
      </c>
      <c r="L43" s="7">
        <f t="shared" si="25"/>
        <v>7.7091041666666665E-2</v>
      </c>
      <c r="M43" s="1" t="s">
        <v>110</v>
      </c>
      <c r="O43" s="7">
        <f t="shared" ref="O43:O53" si="38">L43+O42-P42-N43</f>
        <v>0.15365601039531757</v>
      </c>
      <c r="P43" s="7">
        <f t="shared" si="26"/>
        <v>5.2111718904191383E-4</v>
      </c>
      <c r="Q43" s="12">
        <f t="shared" si="27"/>
        <v>9.3801094027544491E-5</v>
      </c>
      <c r="R43" s="7">
        <f t="shared" si="28"/>
        <v>1.3876387499999998E-2</v>
      </c>
      <c r="S43" s="13">
        <f t="shared" si="29"/>
        <v>6.7597632328691096E-3</v>
      </c>
      <c r="T43" s="2">
        <v>0.01</v>
      </c>
      <c r="U43" s="14">
        <f t="shared" si="30"/>
        <v>6.75976323286911E-5</v>
      </c>
      <c r="V43" s="13"/>
      <c r="W43" s="2"/>
      <c r="X43" s="14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3"/>
      <c r="AF43" s="2"/>
      <c r="AG43" s="14"/>
      <c r="AH43" s="13"/>
      <c r="AI43" s="2"/>
      <c r="AJ43" s="14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1.4867597632328691E-2</v>
      </c>
      <c r="AR43" s="7">
        <f t="shared" si="34"/>
        <v>7.7091041666666671</v>
      </c>
      <c r="AS43" s="1">
        <f t="shared" si="35"/>
        <v>0.18</v>
      </c>
      <c r="AT43" s="1">
        <f t="shared" ref="AT43:AT53" si="39">$E$5/12</f>
        <v>98.421013698630006</v>
      </c>
      <c r="AU43" s="1">
        <f t="shared" si="36"/>
        <v>13604.414471508633</v>
      </c>
    </row>
    <row r="44" spans="1:48" x14ac:dyDescent="0.15">
      <c r="A44" s="1" t="s">
        <v>73</v>
      </c>
      <c r="B44" s="1">
        <v>0.18</v>
      </c>
      <c r="C44" s="6">
        <v>2</v>
      </c>
      <c r="D44" s="8">
        <v>-5.3710619222069003</v>
      </c>
      <c r="E44" s="9">
        <f t="shared" si="37"/>
        <v>-11.991292945838699</v>
      </c>
      <c r="F44" s="6" t="s">
        <v>110</v>
      </c>
      <c r="G44" s="1">
        <v>3</v>
      </c>
      <c r="H44" s="7">
        <f t="shared" si="21"/>
        <v>-5.3710619222069003</v>
      </c>
      <c r="I44" s="7">
        <f t="shared" si="22"/>
        <v>267.7789380777931</v>
      </c>
      <c r="J44" s="7">
        <f t="shared" si="23"/>
        <v>8.5249536621691407E-3</v>
      </c>
      <c r="K44" s="7">
        <f t="shared" si="24"/>
        <v>7.7091041666666671</v>
      </c>
      <c r="L44" s="7">
        <f t="shared" si="25"/>
        <v>7.7091041666666665E-2</v>
      </c>
      <c r="M44" s="1" t="s">
        <v>110</v>
      </c>
      <c r="O44" s="7">
        <f t="shared" si="38"/>
        <v>0.23022593487294232</v>
      </c>
      <c r="P44" s="7">
        <f t="shared" si="26"/>
        <v>1.9626654266214037E-3</v>
      </c>
      <c r="Q44" s="12">
        <f t="shared" si="27"/>
        <v>3.5327977679185265E-4</v>
      </c>
      <c r="R44" s="7">
        <f t="shared" si="28"/>
        <v>1.3876387499999998E-2</v>
      </c>
      <c r="S44" s="13">
        <f t="shared" si="29"/>
        <v>2.5459059628585082E-2</v>
      </c>
      <c r="T44" s="2">
        <v>0.01</v>
      </c>
      <c r="U44" s="14">
        <f t="shared" si="30"/>
        <v>2.5459059628585084E-4</v>
      </c>
      <c r="V44" s="13"/>
      <c r="W44" s="2"/>
      <c r="X44" s="14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3"/>
      <c r="AF44" s="2"/>
      <c r="AG44" s="14"/>
      <c r="AH44" s="13"/>
      <c r="AI44" s="2"/>
      <c r="AJ44" s="14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1.5054590596285852E-2</v>
      </c>
      <c r="AR44" s="7">
        <f t="shared" si="34"/>
        <v>7.7091041666666671</v>
      </c>
      <c r="AS44" s="1">
        <f t="shared" si="35"/>
        <v>0.18</v>
      </c>
      <c r="AT44" s="1">
        <f t="shared" si="39"/>
        <v>98.421013698630006</v>
      </c>
      <c r="AU44" s="1">
        <f t="shared" si="36"/>
        <v>13775.520109947318</v>
      </c>
    </row>
    <row r="45" spans="1:48" x14ac:dyDescent="0.15">
      <c r="C45" s="6">
        <v>3</v>
      </c>
      <c r="D45" s="8">
        <v>3.8828318057096798</v>
      </c>
      <c r="E45" s="9">
        <f t="shared" si="37"/>
        <v>-5.3710619222069003</v>
      </c>
      <c r="F45" s="6" t="s">
        <v>110</v>
      </c>
      <c r="G45" s="1">
        <v>4</v>
      </c>
      <c r="H45" s="7">
        <f t="shared" si="21"/>
        <v>3.8828318057096798</v>
      </c>
      <c r="I45" s="7">
        <f t="shared" si="22"/>
        <v>277.03283180570963</v>
      </c>
      <c r="J45" s="7">
        <f t="shared" si="23"/>
        <v>2.8720057305270892E-2</v>
      </c>
      <c r="K45" s="7">
        <f t="shared" si="24"/>
        <v>7.7091041666666671</v>
      </c>
      <c r="L45" s="7">
        <f t="shared" si="25"/>
        <v>7.7091041666666665E-2</v>
      </c>
      <c r="M45" s="1" t="s">
        <v>110</v>
      </c>
      <c r="O45" s="7">
        <f t="shared" si="38"/>
        <v>0.30535431111298761</v>
      </c>
      <c r="P45" s="7">
        <f t="shared" si="26"/>
        <v>8.7697933135765203E-3</v>
      </c>
      <c r="Q45" s="12">
        <f t="shared" si="27"/>
        <v>1.5785627964437735E-3</v>
      </c>
      <c r="R45" s="7">
        <f t="shared" si="28"/>
        <v>1.3876387499999998E-2</v>
      </c>
      <c r="S45" s="13">
        <f t="shared" si="29"/>
        <v>0.1137589157440129</v>
      </c>
      <c r="T45" s="2">
        <v>0.01</v>
      </c>
      <c r="U45" s="14">
        <f t="shared" si="30"/>
        <v>1.1375891574401289E-3</v>
      </c>
      <c r="V45" s="13"/>
      <c r="W45" s="2"/>
      <c r="X45" s="14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3"/>
      <c r="AF45" s="2"/>
      <c r="AG45" s="14"/>
      <c r="AH45" s="13"/>
      <c r="AI45" s="2"/>
      <c r="AJ45" s="14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1.5937589157440129E-2</v>
      </c>
      <c r="AR45" s="7">
        <f t="shared" si="34"/>
        <v>7.7091041666666671</v>
      </c>
      <c r="AS45" s="1">
        <f t="shared" si="35"/>
        <v>0.18</v>
      </c>
      <c r="AT45" s="1">
        <f t="shared" si="39"/>
        <v>98.421013698630006</v>
      </c>
      <c r="AU45" s="1">
        <f t="shared" si="36"/>
        <v>14583.497208921783</v>
      </c>
    </row>
    <row r="46" spans="1:48" x14ac:dyDescent="0.15">
      <c r="C46" s="6">
        <v>4</v>
      </c>
      <c r="D46" s="8">
        <v>11.0184732785333</v>
      </c>
      <c r="E46" s="9">
        <f t="shared" si="37"/>
        <v>3.8828318057096798</v>
      </c>
      <c r="F46" s="6" t="s">
        <v>110</v>
      </c>
      <c r="G46" s="1">
        <v>5</v>
      </c>
      <c r="H46" s="7">
        <f t="shared" si="21"/>
        <v>11.0184732785333</v>
      </c>
      <c r="I46" s="7">
        <f t="shared" si="22"/>
        <v>284.16847327853327</v>
      </c>
      <c r="J46" s="7">
        <f t="shared" si="23"/>
        <v>6.9418296854120362E-2</v>
      </c>
      <c r="K46" s="7">
        <f t="shared" si="24"/>
        <v>7.7091041666666671</v>
      </c>
      <c r="L46" s="7">
        <f t="shared" si="25"/>
        <v>7.7091041666666665E-2</v>
      </c>
      <c r="M46" s="1" t="s">
        <v>112</v>
      </c>
      <c r="N46" s="7">
        <f>(O45-P45)*$C$22/100</f>
        <v>0.28175529190944054</v>
      </c>
      <c r="O46" s="7">
        <f t="shared" si="38"/>
        <v>9.1920267556637236E-2</v>
      </c>
      <c r="P46" s="7">
        <f t="shared" si="26"/>
        <v>6.380948420156813E-3</v>
      </c>
      <c r="Q46" s="12">
        <f t="shared" si="27"/>
        <v>1.1485707156282264E-3</v>
      </c>
      <c r="R46" s="7">
        <f t="shared" si="28"/>
        <v>1.3876387499999998E-2</v>
      </c>
      <c r="S46" s="13">
        <f t="shared" si="29"/>
        <v>8.2771594237205218E-2</v>
      </c>
      <c r="T46" s="2">
        <v>0.01</v>
      </c>
      <c r="U46" s="14">
        <f t="shared" si="30"/>
        <v>8.2771594237205216E-4</v>
      </c>
      <c r="V46" s="13"/>
      <c r="W46" s="2"/>
      <c r="X46" s="14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3"/>
      <c r="AF46" s="2"/>
      <c r="AG46" s="14"/>
      <c r="AH46" s="13"/>
      <c r="AI46" s="2"/>
      <c r="AJ46" s="14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2.7927715942372051E-2</v>
      </c>
      <c r="AR46" s="7">
        <f t="shared" si="34"/>
        <v>7.7091041666666671</v>
      </c>
      <c r="AS46" s="1">
        <f t="shared" si="35"/>
        <v>0.18</v>
      </c>
      <c r="AT46" s="1">
        <f t="shared" si="39"/>
        <v>98.421013698630006</v>
      </c>
      <c r="AU46" s="1">
        <f t="shared" si="36"/>
        <v>25554.916962269119</v>
      </c>
    </row>
    <row r="47" spans="1:48" x14ac:dyDescent="0.15">
      <c r="C47" s="6">
        <v>5</v>
      </c>
      <c r="D47" s="8">
        <v>17.305433060064502</v>
      </c>
      <c r="E47" s="9">
        <f t="shared" si="37"/>
        <v>11.0184732785333</v>
      </c>
      <c r="F47" s="6" t="s">
        <v>112</v>
      </c>
      <c r="G47" s="1">
        <v>6</v>
      </c>
      <c r="H47" s="7">
        <f t="shared" si="21"/>
        <v>17.305433060064502</v>
      </c>
      <c r="I47" s="7">
        <f t="shared" si="22"/>
        <v>290.45543306006448</v>
      </c>
      <c r="J47" s="7">
        <f t="shared" si="23"/>
        <v>0.14573705022820305</v>
      </c>
      <c r="K47" s="7">
        <f t="shared" si="24"/>
        <v>7.7091041666666671</v>
      </c>
      <c r="L47" s="7">
        <f t="shared" si="25"/>
        <v>7.7091041666666665E-2</v>
      </c>
      <c r="M47" s="1" t="s">
        <v>110</v>
      </c>
      <c r="O47" s="7">
        <f t="shared" si="38"/>
        <v>0.16263036080314708</v>
      </c>
      <c r="P47" s="7">
        <f t="shared" si="26"/>
        <v>2.3701269060999029E-2</v>
      </c>
      <c r="Q47" s="12">
        <f t="shared" si="27"/>
        <v>4.2662284309798251E-3</v>
      </c>
      <c r="R47" s="7">
        <f t="shared" si="28"/>
        <v>1.3876387499999998E-2</v>
      </c>
      <c r="S47" s="13">
        <f t="shared" si="29"/>
        <v>0.30744517843565738</v>
      </c>
      <c r="T47" s="2">
        <v>0.01</v>
      </c>
      <c r="U47" s="14">
        <f t="shared" si="30"/>
        <v>3.0744517843565738E-3</v>
      </c>
      <c r="V47" s="13"/>
      <c r="W47" s="2"/>
      <c r="X47" s="14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3"/>
      <c r="AF47" s="2"/>
      <c r="AG47" s="14"/>
      <c r="AH47" s="13"/>
      <c r="AI47" s="2"/>
      <c r="AJ47" s="14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3.0174451784356574E-2</v>
      </c>
      <c r="AR47" s="7">
        <f t="shared" si="34"/>
        <v>7.7091041666666671</v>
      </c>
      <c r="AS47" s="1">
        <f t="shared" si="35"/>
        <v>0.18</v>
      </c>
      <c r="AT47" s="1">
        <f t="shared" si="39"/>
        <v>98.421013698630006</v>
      </c>
      <c r="AU47" s="1">
        <f t="shared" si="36"/>
        <v>27610.765281427859</v>
      </c>
    </row>
    <row r="48" spans="1:48" x14ac:dyDescent="0.15">
      <c r="C48" s="6">
        <v>6</v>
      </c>
      <c r="D48" s="8">
        <v>21.845605757000001</v>
      </c>
      <c r="E48" s="9">
        <f t="shared" si="37"/>
        <v>17.305433060064502</v>
      </c>
      <c r="F48" s="6" t="s">
        <v>110</v>
      </c>
      <c r="G48" s="1">
        <v>7</v>
      </c>
      <c r="H48" s="7">
        <f t="shared" si="21"/>
        <v>21.845605757000001</v>
      </c>
      <c r="I48" s="7">
        <f t="shared" si="22"/>
        <v>294.99560575699996</v>
      </c>
      <c r="J48" s="7">
        <f t="shared" si="23"/>
        <v>0.24413874955888087</v>
      </c>
      <c r="K48" s="7">
        <f t="shared" si="24"/>
        <v>7.7091041666666671</v>
      </c>
      <c r="L48" s="7">
        <f t="shared" si="25"/>
        <v>7.7091041666666665E-2</v>
      </c>
      <c r="M48" s="1" t="s">
        <v>110</v>
      </c>
      <c r="O48" s="7">
        <f t="shared" si="38"/>
        <v>0.21602013340881471</v>
      </c>
      <c r="P48" s="7">
        <f t="shared" si="26"/>
        <v>5.2738885249970648E-2</v>
      </c>
      <c r="Q48" s="12">
        <f t="shared" si="27"/>
        <v>9.4929993449947171E-3</v>
      </c>
      <c r="R48" s="7">
        <f t="shared" si="28"/>
        <v>1.3876387499999998E-2</v>
      </c>
      <c r="S48" s="13">
        <f t="shared" si="29"/>
        <v>0.68411172180041224</v>
      </c>
      <c r="T48" s="2">
        <v>0.01</v>
      </c>
      <c r="U48" s="14">
        <f t="shared" si="30"/>
        <v>6.8411172180041224E-3</v>
      </c>
      <c r="V48" s="13"/>
      <c r="W48" s="2"/>
      <c r="X48" s="14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3"/>
      <c r="AF48" s="2"/>
      <c r="AG48" s="14"/>
      <c r="AH48" s="13"/>
      <c r="AI48" s="2"/>
      <c r="AJ48" s="14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3.3941117218004122E-2</v>
      </c>
      <c r="AR48" s="7">
        <f t="shared" si="34"/>
        <v>7.7091041666666671</v>
      </c>
      <c r="AS48" s="1">
        <f t="shared" si="35"/>
        <v>0.18</v>
      </c>
      <c r="AT48" s="1">
        <f t="shared" si="39"/>
        <v>98.421013698630006</v>
      </c>
      <c r="AU48" s="1">
        <f t="shared" si="36"/>
        <v>31057.406696004524</v>
      </c>
    </row>
    <row r="49" spans="1:48" x14ac:dyDescent="0.15">
      <c r="C49" s="6">
        <v>7</v>
      </c>
      <c r="D49" s="8">
        <v>24.746158570967701</v>
      </c>
      <c r="E49" s="9">
        <f t="shared" si="37"/>
        <v>21.845605757000001</v>
      </c>
      <c r="F49" s="6" t="s">
        <v>110</v>
      </c>
      <c r="G49" s="1">
        <v>8</v>
      </c>
      <c r="H49" s="7">
        <f t="shared" si="21"/>
        <v>24.746158570967701</v>
      </c>
      <c r="I49" s="7">
        <f t="shared" si="22"/>
        <v>297.89615857096766</v>
      </c>
      <c r="J49" s="7">
        <f t="shared" si="23"/>
        <v>0.33667385467256861</v>
      </c>
      <c r="K49" s="7">
        <f t="shared" si="24"/>
        <v>7.7091041666666671</v>
      </c>
      <c r="L49" s="7">
        <f t="shared" si="25"/>
        <v>7.7091041666666665E-2</v>
      </c>
      <c r="M49" s="1" t="s">
        <v>110</v>
      </c>
      <c r="O49" s="7">
        <f t="shared" si="38"/>
        <v>0.2403722898255107</v>
      </c>
      <c r="P49" s="7">
        <f t="shared" si="26"/>
        <v>8.0927065372026527E-2</v>
      </c>
      <c r="Q49" s="12">
        <f t="shared" si="27"/>
        <v>1.4566871766964775E-2</v>
      </c>
      <c r="R49" s="7">
        <f t="shared" si="28"/>
        <v>1.3876387499999998E-2</v>
      </c>
      <c r="S49" s="13">
        <f t="shared" si="29"/>
        <v>1.0497596558877285</v>
      </c>
      <c r="T49" s="2">
        <v>0.01</v>
      </c>
      <c r="U49" s="14">
        <f t="shared" si="30"/>
        <v>1.0497596558877284E-2</v>
      </c>
      <c r="V49" s="13"/>
      <c r="W49" s="2"/>
      <c r="X49" s="14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3"/>
      <c r="AF49" s="2"/>
      <c r="AG49" s="14"/>
      <c r="AH49" s="13"/>
      <c r="AI49" s="2"/>
      <c r="AJ49" s="14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3.7597596558877282E-2</v>
      </c>
      <c r="AR49" s="7">
        <f t="shared" si="34"/>
        <v>7.7091041666666671</v>
      </c>
      <c r="AS49" s="1">
        <f t="shared" si="35"/>
        <v>0.18</v>
      </c>
      <c r="AT49" s="1">
        <f t="shared" si="39"/>
        <v>98.421013698630006</v>
      </c>
      <c r="AU49" s="1">
        <f t="shared" si="36"/>
        <v>34403.22366589489</v>
      </c>
    </row>
    <row r="50" spans="1:48" x14ac:dyDescent="0.15">
      <c r="C50" s="6">
        <v>8</v>
      </c>
      <c r="D50" s="8">
        <v>23.895338892258099</v>
      </c>
      <c r="E50" s="9">
        <f t="shared" si="37"/>
        <v>24.746158570967701</v>
      </c>
      <c r="F50" s="6" t="s">
        <v>110</v>
      </c>
      <c r="G50" s="1">
        <v>9</v>
      </c>
      <c r="H50" s="7">
        <f t="shared" si="21"/>
        <v>23.895338892258099</v>
      </c>
      <c r="I50" s="7">
        <f t="shared" si="22"/>
        <v>297.04533889225809</v>
      </c>
      <c r="J50" s="7">
        <f t="shared" si="23"/>
        <v>0.30658508420356001</v>
      </c>
      <c r="K50" s="7">
        <f t="shared" si="24"/>
        <v>7.7091041666666671</v>
      </c>
      <c r="L50" s="7">
        <f t="shared" si="25"/>
        <v>7.7091041666666665E-2</v>
      </c>
      <c r="M50" s="1" t="s">
        <v>110</v>
      </c>
      <c r="O50" s="7">
        <f t="shared" si="38"/>
        <v>0.23653626612015083</v>
      </c>
      <c r="P50" s="7">
        <f t="shared" si="26"/>
        <v>7.2518491065642121E-2</v>
      </c>
      <c r="Q50" s="12">
        <f t="shared" si="27"/>
        <v>1.3053328391815581E-2</v>
      </c>
      <c r="R50" s="7">
        <f t="shared" si="28"/>
        <v>1.3876387499999998E-2</v>
      </c>
      <c r="S50" s="13">
        <f t="shared" si="29"/>
        <v>0.94068635599975736</v>
      </c>
      <c r="T50" s="2">
        <v>0.01</v>
      </c>
      <c r="U50" s="14">
        <f t="shared" si="30"/>
        <v>9.406863559997574E-3</v>
      </c>
      <c r="V50" s="13"/>
      <c r="W50" s="2"/>
      <c r="X50" s="14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3"/>
      <c r="AF50" s="2"/>
      <c r="AG50" s="14"/>
      <c r="AH50" s="13"/>
      <c r="AI50" s="2"/>
      <c r="AJ50" s="14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3.6506863559997577E-2</v>
      </c>
      <c r="AR50" s="7">
        <f t="shared" si="34"/>
        <v>7.7091041666666671</v>
      </c>
      <c r="AS50" s="1">
        <f t="shared" si="35"/>
        <v>0.18</v>
      </c>
      <c r="AT50" s="1">
        <f t="shared" si="39"/>
        <v>98.421013698630006</v>
      </c>
      <c r="AU50" s="1">
        <f t="shared" si="36"/>
        <v>33405.161695059396</v>
      </c>
    </row>
    <row r="51" spans="1:48" x14ac:dyDescent="0.15">
      <c r="C51" s="6">
        <v>9</v>
      </c>
      <c r="D51" s="8">
        <v>18.399873848366699</v>
      </c>
      <c r="E51" s="9">
        <f t="shared" si="37"/>
        <v>23.895338892258099</v>
      </c>
      <c r="F51" s="6" t="s">
        <v>110</v>
      </c>
      <c r="G51" s="1">
        <v>10</v>
      </c>
      <c r="H51" s="7">
        <f t="shared" si="21"/>
        <v>18.399873848366699</v>
      </c>
      <c r="I51" s="7">
        <f t="shared" si="22"/>
        <v>291.5498738483667</v>
      </c>
      <c r="J51" s="7">
        <f t="shared" si="23"/>
        <v>0.16528034488432256</v>
      </c>
      <c r="K51" s="7">
        <f t="shared" si="24"/>
        <v>7.7091041666666671</v>
      </c>
      <c r="L51" s="7">
        <f t="shared" si="25"/>
        <v>7.7091041666666665E-2</v>
      </c>
      <c r="M51" s="1" t="s">
        <v>110</v>
      </c>
      <c r="O51" s="7">
        <f t="shared" si="38"/>
        <v>0.24110881672117535</v>
      </c>
      <c r="P51" s="7">
        <f t="shared" si="26"/>
        <v>3.9850548382326781E-2</v>
      </c>
      <c r="Q51" s="12">
        <f t="shared" si="27"/>
        <v>7.1730987088188206E-3</v>
      </c>
      <c r="R51" s="7">
        <f t="shared" si="28"/>
        <v>1.3876387499999998E-2</v>
      </c>
      <c r="S51" s="13">
        <f t="shared" si="29"/>
        <v>0.51692839428264892</v>
      </c>
      <c r="T51" s="2">
        <v>0.01</v>
      </c>
      <c r="U51" s="14">
        <f t="shared" si="30"/>
        <v>5.169283942826489E-3</v>
      </c>
      <c r="V51" s="13"/>
      <c r="W51" s="2"/>
      <c r="X51" s="14"/>
      <c r="Y51" s="2">
        <v>0.02</v>
      </c>
      <c r="Z51" s="2">
        <v>0.49</v>
      </c>
      <c r="AA51" s="2">
        <f t="shared" si="31"/>
        <v>9.7999999999999997E-3</v>
      </c>
      <c r="AB51" s="2"/>
      <c r="AC51" s="2"/>
      <c r="AD51" s="2"/>
      <c r="AE51" s="13"/>
      <c r="AF51" s="2"/>
      <c r="AG51" s="14"/>
      <c r="AH51" s="13"/>
      <c r="AI51" s="2"/>
      <c r="AJ51" s="14"/>
      <c r="AK51" s="2"/>
      <c r="AL51" s="2"/>
      <c r="AM51" s="2"/>
      <c r="AN51" s="2">
        <v>0.01</v>
      </c>
      <c r="AO51" s="2">
        <v>0.5</v>
      </c>
      <c r="AP51" s="2">
        <f t="shared" si="32"/>
        <v>5.0000000000000001E-3</v>
      </c>
      <c r="AQ51" s="1">
        <f t="shared" si="33"/>
        <v>1.9969283942826488E-2</v>
      </c>
      <c r="AR51" s="7">
        <f t="shared" si="34"/>
        <v>7.7091041666666671</v>
      </c>
      <c r="AS51" s="1">
        <f t="shared" si="35"/>
        <v>0.18</v>
      </c>
      <c r="AT51" s="1">
        <f t="shared" si="39"/>
        <v>98.421013698630006</v>
      </c>
      <c r="AU51" s="1">
        <f t="shared" si="36"/>
        <v>18272.650509906372</v>
      </c>
    </row>
    <row r="52" spans="1:48" x14ac:dyDescent="0.15">
      <c r="C52" s="6">
        <v>10</v>
      </c>
      <c r="D52" s="8">
        <v>9.0171651799677406</v>
      </c>
      <c r="E52" s="9">
        <f t="shared" si="37"/>
        <v>18.399873848366699</v>
      </c>
      <c r="F52" s="6" t="s">
        <v>110</v>
      </c>
      <c r="G52" s="1">
        <v>11</v>
      </c>
      <c r="H52" s="7">
        <f t="shared" si="21"/>
        <v>9.0171651799677406</v>
      </c>
      <c r="I52" s="7">
        <f t="shared" si="22"/>
        <v>282.1671651799677</v>
      </c>
      <c r="J52" s="7">
        <f t="shared" si="23"/>
        <v>5.4441541481979286E-2</v>
      </c>
      <c r="K52" s="7">
        <f t="shared" si="24"/>
        <v>7.7091041666666671</v>
      </c>
      <c r="L52" s="7">
        <f t="shared" si="25"/>
        <v>7.7091041666666665E-2</v>
      </c>
      <c r="M52" s="1" t="s">
        <v>112</v>
      </c>
      <c r="N52" s="7">
        <f>(O51-P51)*$C$22/100</f>
        <v>0.19119535492190615</v>
      </c>
      <c r="O52" s="7">
        <f t="shared" si="38"/>
        <v>8.7153955083609125E-2</v>
      </c>
      <c r="P52" s="7">
        <f t="shared" si="26"/>
        <v>4.7447956610028657E-3</v>
      </c>
      <c r="Q52" s="12">
        <f t="shared" si="27"/>
        <v>8.5406321898051575E-4</v>
      </c>
      <c r="R52" s="7">
        <f t="shared" si="28"/>
        <v>1.3876387499999998E-2</v>
      </c>
      <c r="S52" s="13">
        <f t="shared" si="29"/>
        <v>6.1547951077361877E-2</v>
      </c>
      <c r="T52" s="2">
        <v>0.01</v>
      </c>
      <c r="U52" s="14">
        <f t="shared" si="30"/>
        <v>6.1547951077361876E-4</v>
      </c>
      <c r="V52" s="13"/>
      <c r="W52" s="2"/>
      <c r="X52" s="14"/>
      <c r="Y52" s="2">
        <v>0.02</v>
      </c>
      <c r="Z52" s="2">
        <v>0.49</v>
      </c>
      <c r="AA52" s="2">
        <f t="shared" si="31"/>
        <v>9.7999999999999997E-3</v>
      </c>
      <c r="AB52" s="2"/>
      <c r="AC52" s="2"/>
      <c r="AD52" s="2"/>
      <c r="AE52" s="13"/>
      <c r="AF52" s="2"/>
      <c r="AG52" s="14"/>
      <c r="AH52" s="13"/>
      <c r="AI52" s="2"/>
      <c r="AJ52" s="14"/>
      <c r="AL52" s="2"/>
      <c r="AM52" s="2"/>
      <c r="AN52" s="2">
        <v>0.01</v>
      </c>
      <c r="AO52" s="2">
        <v>0.5</v>
      </c>
      <c r="AP52" s="2">
        <f t="shared" si="32"/>
        <v>5.0000000000000001E-3</v>
      </c>
      <c r="AQ52" s="1">
        <f t="shared" si="33"/>
        <v>1.5415479510773619E-2</v>
      </c>
      <c r="AR52" s="7">
        <f t="shared" si="34"/>
        <v>7.7091041666666671</v>
      </c>
      <c r="AS52" s="1">
        <f t="shared" si="35"/>
        <v>0.18</v>
      </c>
      <c r="AT52" s="1">
        <f t="shared" si="39"/>
        <v>98.421013698630006</v>
      </c>
      <c r="AU52" s="1">
        <f t="shared" si="36"/>
        <v>14105.747123906091</v>
      </c>
    </row>
    <row r="53" spans="1:48" x14ac:dyDescent="0.15">
      <c r="C53" s="6">
        <v>11</v>
      </c>
      <c r="D53" s="8">
        <v>-0.61078317396666704</v>
      </c>
      <c r="E53" s="9">
        <f t="shared" si="37"/>
        <v>9.0171651799677406</v>
      </c>
      <c r="F53" s="6" t="s">
        <v>112</v>
      </c>
      <c r="G53" s="1">
        <v>12</v>
      </c>
      <c r="H53" s="7">
        <f t="shared" si="21"/>
        <v>-0.61078317396666704</v>
      </c>
      <c r="I53" s="7">
        <f t="shared" si="22"/>
        <v>272.53921682603328</v>
      </c>
      <c r="J53" s="7">
        <f t="shared" si="23"/>
        <v>1.6088399607715142E-2</v>
      </c>
      <c r="K53" s="7">
        <f t="shared" si="24"/>
        <v>7.7091041666666671</v>
      </c>
      <c r="L53" s="7">
        <f t="shared" si="25"/>
        <v>7.7091041666666665E-2</v>
      </c>
      <c r="M53" s="1" t="s">
        <v>110</v>
      </c>
      <c r="O53" s="7">
        <f t="shared" si="38"/>
        <v>0.15950020108927293</v>
      </c>
      <c r="P53" s="7">
        <f t="shared" si="26"/>
        <v>2.566102972635145E-3</v>
      </c>
      <c r="Q53" s="12">
        <f t="shared" si="27"/>
        <v>4.6189853507432608E-4</v>
      </c>
      <c r="R53" s="7">
        <f t="shared" si="28"/>
        <v>1.3876387499999998E-2</v>
      </c>
      <c r="S53" s="13">
        <f t="shared" si="29"/>
        <v>3.3286655844276918E-2</v>
      </c>
      <c r="T53" s="2">
        <v>0.01</v>
      </c>
      <c r="U53" s="14">
        <f t="shared" si="30"/>
        <v>3.3286655844276921E-4</v>
      </c>
      <c r="V53" s="13"/>
      <c r="W53" s="2"/>
      <c r="X53" s="14"/>
      <c r="Y53" s="2">
        <v>0.02</v>
      </c>
      <c r="Z53" s="2">
        <v>0.49</v>
      </c>
      <c r="AA53" s="2">
        <f t="shared" si="31"/>
        <v>9.7999999999999997E-3</v>
      </c>
      <c r="AB53" s="2"/>
      <c r="AC53" s="2"/>
      <c r="AD53" s="2"/>
      <c r="AE53" s="13"/>
      <c r="AF53" s="2"/>
      <c r="AG53" s="14"/>
      <c r="AH53" s="13"/>
      <c r="AI53" s="2"/>
      <c r="AJ53" s="14"/>
      <c r="AK53" s="2"/>
      <c r="AL53" s="2"/>
      <c r="AM53" s="2"/>
      <c r="AN53" s="2">
        <v>0.01</v>
      </c>
      <c r="AO53" s="2">
        <v>0.5</v>
      </c>
      <c r="AP53" s="2">
        <f t="shared" si="32"/>
        <v>5.0000000000000001E-3</v>
      </c>
      <c r="AQ53" s="1">
        <f t="shared" si="33"/>
        <v>1.5132866558442769E-2</v>
      </c>
      <c r="AR53" s="7">
        <f t="shared" si="34"/>
        <v>7.7091041666666671</v>
      </c>
      <c r="AS53" s="1">
        <f t="shared" si="35"/>
        <v>0.18</v>
      </c>
      <c r="AT53" s="1">
        <f t="shared" si="39"/>
        <v>98.421013698630006</v>
      </c>
      <c r="AU53" s="1">
        <f t="shared" si="36"/>
        <v>13847.145577536196</v>
      </c>
      <c r="AV53" s="1">
        <f>SUM(AU42:AU53)</f>
        <v>253825.45200019501</v>
      </c>
    </row>
    <row r="54" spans="1:48" x14ac:dyDescent="0.15">
      <c r="C54" s="6">
        <v>12</v>
      </c>
      <c r="D54" s="8">
        <v>-5.52252911970968</v>
      </c>
      <c r="E54" s="9">
        <f t="shared" si="37"/>
        <v>-0.61078317396666704</v>
      </c>
      <c r="F54" s="6" t="s">
        <v>110</v>
      </c>
    </row>
    <row r="56" spans="1:48" x14ac:dyDescent="0.15">
      <c r="S56" s="30" t="s">
        <v>80</v>
      </c>
      <c r="T56" s="30"/>
      <c r="U56" s="30"/>
      <c r="V56" s="11" t="s">
        <v>81</v>
      </c>
      <c r="W56" s="11" t="s">
        <v>82</v>
      </c>
      <c r="X56" s="11" t="s">
        <v>83</v>
      </c>
      <c r="Y56" s="11" t="s">
        <v>84</v>
      </c>
      <c r="Z56" s="11" t="s">
        <v>85</v>
      </c>
      <c r="AA56" s="11" t="s">
        <v>86</v>
      </c>
    </row>
    <row r="57" spans="1:48" x14ac:dyDescent="0.15">
      <c r="A57" s="34" t="s">
        <v>48</v>
      </c>
      <c r="B57" s="34"/>
      <c r="C57" s="6" t="s">
        <v>88</v>
      </c>
      <c r="D57" s="6" t="s">
        <v>89</v>
      </c>
      <c r="E57" s="6" t="s">
        <v>90</v>
      </c>
      <c r="F57" s="6" t="s">
        <v>91</v>
      </c>
      <c r="G57" s="1" t="s">
        <v>88</v>
      </c>
      <c r="H57" s="1" t="s">
        <v>90</v>
      </c>
      <c r="I57" s="1" t="s">
        <v>92</v>
      </c>
      <c r="J57" s="1" t="s">
        <v>93</v>
      </c>
      <c r="K57" s="10" t="s">
        <v>94</v>
      </c>
      <c r="L57" s="10" t="s">
        <v>95</v>
      </c>
      <c r="M57" s="1" t="s">
        <v>96</v>
      </c>
      <c r="N57" s="10" t="s">
        <v>97</v>
      </c>
      <c r="O57" s="1" t="s">
        <v>98</v>
      </c>
      <c r="P57" s="1" t="s">
        <v>99</v>
      </c>
      <c r="Q57" s="10" t="s">
        <v>100</v>
      </c>
      <c r="R57" s="10" t="s">
        <v>101</v>
      </c>
      <c r="S57" s="2" t="s">
        <v>102</v>
      </c>
      <c r="T57" s="2" t="s">
        <v>103</v>
      </c>
      <c r="U57" s="2"/>
      <c r="V57" s="2" t="s">
        <v>113</v>
      </c>
      <c r="W57" s="2" t="s">
        <v>113</v>
      </c>
      <c r="X57" s="2" t="s">
        <v>113</v>
      </c>
      <c r="Y57" s="2" t="s">
        <v>113</v>
      </c>
      <c r="Z57" s="2" t="s">
        <v>113</v>
      </c>
      <c r="AA57" s="2" t="s">
        <v>113</v>
      </c>
      <c r="AB57" s="1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</row>
    <row r="58" spans="1:48" x14ac:dyDescent="0.15">
      <c r="A58" s="1" t="s">
        <v>108</v>
      </c>
      <c r="B58" s="1">
        <f>F7</f>
        <v>122.786</v>
      </c>
      <c r="C58" s="6" t="s">
        <v>109</v>
      </c>
      <c r="D58" s="6">
        <v>-7</v>
      </c>
      <c r="E58" s="6"/>
      <c r="F58" s="6"/>
      <c r="G58" s="1">
        <v>1</v>
      </c>
      <c r="H58" s="7">
        <f t="shared" ref="H58:H69" si="40">E59</f>
        <v>-7</v>
      </c>
      <c r="I58" s="7">
        <f t="shared" ref="I58:I69" si="41">H58+273.15</f>
        <v>266.14999999999998</v>
      </c>
      <c r="J58" s="7">
        <f t="shared" ref="J58:J69" si="42">EXP(($C$16*(I58-$C$14))/($C$17*I58*$C$14))</f>
        <v>6.824047601930683E-3</v>
      </c>
      <c r="K58" s="7">
        <f t="shared" ref="K58:K69" si="43">$B$58/12</f>
        <v>10.232166666666666</v>
      </c>
      <c r="L58" s="7">
        <f t="shared" ref="L58:L69" si="44">K58*$B$59/100</f>
        <v>2.7626849999999994</v>
      </c>
      <c r="M58" s="1" t="s">
        <v>110</v>
      </c>
      <c r="O58" s="7">
        <f>L58</f>
        <v>2.7626849999999994</v>
      </c>
      <c r="P58" s="7">
        <f t="shared" ref="P58:P69" si="45">O58*J58</f>
        <v>1.8852693949139864E-2</v>
      </c>
      <c r="Q58" s="12">
        <f t="shared" ref="Q58:Q69" si="46">P58*$B$60</f>
        <v>5.4672812452505604E-3</v>
      </c>
      <c r="R58" s="7">
        <f t="shared" ref="R58:R69" si="47">L58*$B$60</f>
        <v>0.80117864999999977</v>
      </c>
      <c r="S58" s="13">
        <f t="shared" ref="S58:S69" si="48">Q58/R58</f>
        <v>6.824047601930683E-3</v>
      </c>
      <c r="T58" s="2">
        <v>0.27</v>
      </c>
      <c r="U58" s="14">
        <f t="shared" ref="U58:U69" si="49">S58*T58</f>
        <v>1.8424928525212845E-3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>U58*0.67*AD58+(V58+W58+X58+Y58+Z58+AA58)/1000</f>
        <v>0.22675799636124491</v>
      </c>
      <c r="AC58" s="7">
        <f t="shared" ref="AC58:AC69" si="50">$B$58/12</f>
        <v>10.232166666666666</v>
      </c>
      <c r="AD58" s="1">
        <f t="shared" ref="AD58:AD69" si="51">$B$60</f>
        <v>0.28999999999999998</v>
      </c>
      <c r="AE58" s="15">
        <f>$E$7/12</f>
        <v>267.67283631513834</v>
      </c>
      <c r="AF58" s="1">
        <f>AE58*10000*AC58*AB58</f>
        <v>6210613.7039287435</v>
      </c>
    </row>
    <row r="59" spans="1:48" x14ac:dyDescent="0.15">
      <c r="A59" s="1" t="s">
        <v>111</v>
      </c>
      <c r="B59" s="1">
        <v>27</v>
      </c>
      <c r="C59" s="6">
        <v>1</v>
      </c>
      <c r="D59" s="8">
        <v>-11.991292945838699</v>
      </c>
      <c r="E59" s="9">
        <f t="shared" ref="E59:E70" si="52">D58</f>
        <v>-7</v>
      </c>
      <c r="F59" s="6" t="s">
        <v>110</v>
      </c>
      <c r="G59" s="1">
        <v>2</v>
      </c>
      <c r="H59" s="7">
        <f t="shared" si="40"/>
        <v>-11.991292945838699</v>
      </c>
      <c r="I59" s="7">
        <f t="shared" si="41"/>
        <v>261.15870705416125</v>
      </c>
      <c r="J59" s="7">
        <f t="shared" si="42"/>
        <v>3.391453335936634E-3</v>
      </c>
      <c r="K59" s="7">
        <f t="shared" si="43"/>
        <v>10.232166666666666</v>
      </c>
      <c r="L59" s="7">
        <f t="shared" si="44"/>
        <v>2.7626849999999994</v>
      </c>
      <c r="M59" s="1" t="s">
        <v>110</v>
      </c>
      <c r="O59" s="7">
        <f t="shared" ref="O59:O69" si="53">L59+O58-P58-N59</f>
        <v>5.506517306050859</v>
      </c>
      <c r="P59" s="7">
        <f t="shared" si="45"/>
        <v>1.8675096486998992E-2</v>
      </c>
      <c r="Q59" s="12">
        <f t="shared" si="46"/>
        <v>5.415777981229707E-3</v>
      </c>
      <c r="R59" s="7">
        <f t="shared" si="47"/>
        <v>0.80117864999999977</v>
      </c>
      <c r="S59" s="13">
        <f t="shared" si="48"/>
        <v>6.7597632328691088E-3</v>
      </c>
      <c r="T59" s="2">
        <v>0.27</v>
      </c>
      <c r="U59" s="14">
        <f t="shared" si="49"/>
        <v>1.8251360728746594E-3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ref="AB59:AB69" si="54">U59*0.67*AD59+(V59+W59+X59+Y59+Z59+AA59)/1000</f>
        <v>0.22675462393895957</v>
      </c>
      <c r="AC59" s="7">
        <f t="shared" si="50"/>
        <v>10.232166666666666</v>
      </c>
      <c r="AD59" s="1">
        <f t="shared" si="51"/>
        <v>0.28999999999999998</v>
      </c>
      <c r="AE59" s="15">
        <f t="shared" ref="AE59:AE69" si="55">$E$7/12</f>
        <v>267.67283631513834</v>
      </c>
      <c r="AF59" s="1">
        <f t="shared" ref="AF59:AF69" si="56">AE59*10000*AC59*AB59</f>
        <v>6210521.3375628516</v>
      </c>
    </row>
    <row r="60" spans="1:48" x14ac:dyDescent="0.15">
      <c r="A60" s="1" t="s">
        <v>73</v>
      </c>
      <c r="B60" s="1">
        <v>0.28999999999999998</v>
      </c>
      <c r="C60" s="6">
        <v>2</v>
      </c>
      <c r="D60" s="8">
        <v>-5.3710619222069003</v>
      </c>
      <c r="E60" s="9">
        <f t="shared" si="52"/>
        <v>-11.991292945838699</v>
      </c>
      <c r="F60" s="6" t="s">
        <v>110</v>
      </c>
      <c r="G60" s="1">
        <v>3</v>
      </c>
      <c r="H60" s="7">
        <f t="shared" si="40"/>
        <v>-5.3710619222069003</v>
      </c>
      <c r="I60" s="7">
        <f t="shared" si="41"/>
        <v>267.7789380777931</v>
      </c>
      <c r="J60" s="7">
        <f t="shared" si="42"/>
        <v>8.5249536621691407E-3</v>
      </c>
      <c r="K60" s="7">
        <f t="shared" si="43"/>
        <v>10.232166666666666</v>
      </c>
      <c r="L60" s="7">
        <f t="shared" si="44"/>
        <v>2.7626849999999994</v>
      </c>
      <c r="M60" s="1" t="s">
        <v>110</v>
      </c>
      <c r="O60" s="7">
        <f t="shared" si="53"/>
        <v>8.2505272095638578</v>
      </c>
      <c r="P60" s="7">
        <f t="shared" si="45"/>
        <v>7.0335362149997555E-2</v>
      </c>
      <c r="Q60" s="12">
        <f t="shared" si="46"/>
        <v>2.0397255023499289E-2</v>
      </c>
      <c r="R60" s="7">
        <f t="shared" si="47"/>
        <v>0.80117864999999977</v>
      </c>
      <c r="S60" s="13">
        <f t="shared" si="48"/>
        <v>2.5459059628585079E-2</v>
      </c>
      <c r="T60" s="2">
        <v>0.27</v>
      </c>
      <c r="U60" s="14">
        <f t="shared" si="49"/>
        <v>6.8739460997179714E-3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4"/>
        <v>0.22773560772717522</v>
      </c>
      <c r="AC60" s="7">
        <f t="shared" si="50"/>
        <v>10.232166666666666</v>
      </c>
      <c r="AD60" s="1">
        <f t="shared" si="51"/>
        <v>0.28999999999999998</v>
      </c>
      <c r="AE60" s="15">
        <f t="shared" si="55"/>
        <v>267.67283631513834</v>
      </c>
      <c r="AF60" s="1">
        <f t="shared" si="56"/>
        <v>6237389.2383918837</v>
      </c>
    </row>
    <row r="61" spans="1:48" x14ac:dyDescent="0.15">
      <c r="C61" s="6">
        <v>3</v>
      </c>
      <c r="D61" s="8">
        <v>3.8828318057096798</v>
      </c>
      <c r="E61" s="9">
        <f t="shared" si="52"/>
        <v>-5.3710619222069003</v>
      </c>
      <c r="F61" s="6" t="s">
        <v>110</v>
      </c>
      <c r="G61" s="1">
        <v>4</v>
      </c>
      <c r="H61" s="7">
        <f t="shared" si="40"/>
        <v>3.8828318057096798</v>
      </c>
      <c r="I61" s="7">
        <f t="shared" si="41"/>
        <v>277.03283180570963</v>
      </c>
      <c r="J61" s="7">
        <f t="shared" si="42"/>
        <v>2.8720057305270892E-2</v>
      </c>
      <c r="K61" s="7">
        <f t="shared" si="43"/>
        <v>10.232166666666666</v>
      </c>
      <c r="L61" s="7">
        <f t="shared" si="44"/>
        <v>2.7626849999999994</v>
      </c>
      <c r="M61" s="1" t="s">
        <v>110</v>
      </c>
      <c r="O61" s="7">
        <f t="shared" si="53"/>
        <v>10.94287684741386</v>
      </c>
      <c r="P61" s="7">
        <f t="shared" si="45"/>
        <v>0.31428005014224814</v>
      </c>
      <c r="Q61" s="12">
        <f t="shared" si="46"/>
        <v>9.1141214541251958E-2</v>
      </c>
      <c r="R61" s="7">
        <f t="shared" si="47"/>
        <v>0.80117864999999977</v>
      </c>
      <c r="S61" s="13">
        <f t="shared" si="48"/>
        <v>0.11375891574401288</v>
      </c>
      <c r="T61" s="2">
        <v>0.27</v>
      </c>
      <c r="U61" s="14">
        <f t="shared" si="49"/>
        <v>3.071490725088348E-2</v>
      </c>
      <c r="V61" s="2">
        <v>180.9</v>
      </c>
      <c r="W61" s="2">
        <v>6</v>
      </c>
      <c r="X61" s="2">
        <v>3</v>
      </c>
      <c r="Y61" s="2">
        <v>0.3</v>
      </c>
      <c r="Z61" s="2">
        <v>6</v>
      </c>
      <c r="AA61" s="2">
        <v>30.2</v>
      </c>
      <c r="AB61" s="1">
        <f t="shared" si="54"/>
        <v>0.23236790647884667</v>
      </c>
      <c r="AC61" s="7">
        <f t="shared" si="50"/>
        <v>10.232166666666666</v>
      </c>
      <c r="AD61" s="1">
        <f t="shared" si="51"/>
        <v>0.28999999999999998</v>
      </c>
      <c r="AE61" s="15">
        <f t="shared" si="55"/>
        <v>267.67283631513834</v>
      </c>
      <c r="AF61" s="1">
        <f t="shared" si="56"/>
        <v>6364262.0215769615</v>
      </c>
    </row>
    <row r="62" spans="1:48" x14ac:dyDescent="0.15">
      <c r="C62" s="6">
        <v>4</v>
      </c>
      <c r="D62" s="8">
        <v>11.0184732785333</v>
      </c>
      <c r="E62" s="9">
        <f t="shared" si="52"/>
        <v>3.8828318057096798</v>
      </c>
      <c r="F62" s="6" t="s">
        <v>110</v>
      </c>
      <c r="G62" s="1">
        <v>5</v>
      </c>
      <c r="H62" s="7">
        <f t="shared" si="40"/>
        <v>11.0184732785333</v>
      </c>
      <c r="I62" s="7">
        <f t="shared" si="41"/>
        <v>284.16847327853327</v>
      </c>
      <c r="J62" s="7">
        <f t="shared" si="42"/>
        <v>6.9418296854120362E-2</v>
      </c>
      <c r="K62" s="7">
        <f t="shared" si="43"/>
        <v>10.232166666666666</v>
      </c>
      <c r="L62" s="7">
        <f t="shared" si="44"/>
        <v>2.7626849999999994</v>
      </c>
      <c r="M62" s="1" t="s">
        <v>112</v>
      </c>
      <c r="N62" s="7">
        <f>(O61-P61)*$C$22/100</f>
        <v>10.097166957408032</v>
      </c>
      <c r="O62" s="7">
        <f t="shared" si="53"/>
        <v>3.29411483986358</v>
      </c>
      <c r="P62" s="7">
        <f t="shared" si="45"/>
        <v>0.22867184182521316</v>
      </c>
      <c r="Q62" s="12">
        <f t="shared" si="46"/>
        <v>6.6314834129311814E-2</v>
      </c>
      <c r="R62" s="7">
        <f t="shared" si="47"/>
        <v>0.80117864999999977</v>
      </c>
      <c r="S62" s="13">
        <f t="shared" si="48"/>
        <v>8.277159423720519E-2</v>
      </c>
      <c r="T62" s="2">
        <v>0.27</v>
      </c>
      <c r="U62" s="14">
        <f t="shared" si="49"/>
        <v>2.2348330444045404E-2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4"/>
        <v>0.27954228060527803</v>
      </c>
      <c r="AC62" s="7">
        <f t="shared" si="50"/>
        <v>10.232166666666666</v>
      </c>
      <c r="AD62" s="1">
        <f t="shared" si="51"/>
        <v>0.28999999999999998</v>
      </c>
      <c r="AE62" s="15">
        <f t="shared" si="55"/>
        <v>267.67283631513834</v>
      </c>
      <c r="AF62" s="1">
        <f t="shared" si="56"/>
        <v>7656308.2520310842</v>
      </c>
    </row>
    <row r="63" spans="1:48" x14ac:dyDescent="0.15">
      <c r="C63" s="6">
        <v>5</v>
      </c>
      <c r="D63" s="8">
        <v>17.305433060064502</v>
      </c>
      <c r="E63" s="9">
        <f t="shared" si="52"/>
        <v>11.0184732785333</v>
      </c>
      <c r="F63" s="6" t="s">
        <v>112</v>
      </c>
      <c r="G63" s="1">
        <v>6</v>
      </c>
      <c r="H63" s="7">
        <f t="shared" si="40"/>
        <v>17.305433060064502</v>
      </c>
      <c r="I63" s="7">
        <f t="shared" si="41"/>
        <v>290.45543306006448</v>
      </c>
      <c r="J63" s="7">
        <f t="shared" si="42"/>
        <v>0.14573705022820305</v>
      </c>
      <c r="K63" s="7">
        <f t="shared" si="43"/>
        <v>10.232166666666666</v>
      </c>
      <c r="L63" s="7">
        <f t="shared" si="44"/>
        <v>2.7626849999999994</v>
      </c>
      <c r="M63" s="1" t="s">
        <v>110</v>
      </c>
      <c r="O63" s="7">
        <f t="shared" si="53"/>
        <v>5.828127998038366</v>
      </c>
      <c r="P63" s="7">
        <f t="shared" si="45"/>
        <v>0.84937418278651378</v>
      </c>
      <c r="Q63" s="12">
        <f t="shared" si="46"/>
        <v>0.24631851300808899</v>
      </c>
      <c r="R63" s="7">
        <f t="shared" si="47"/>
        <v>0.80117864999999977</v>
      </c>
      <c r="S63" s="13">
        <f t="shared" si="48"/>
        <v>0.30744517843565733</v>
      </c>
      <c r="T63" s="2">
        <v>0.27</v>
      </c>
      <c r="U63" s="14">
        <f t="shared" si="49"/>
        <v>8.3010198177627489E-2</v>
      </c>
      <c r="V63" s="2">
        <v>220.1</v>
      </c>
      <c r="W63" s="2">
        <v>12.1</v>
      </c>
      <c r="X63" s="2">
        <v>4.5</v>
      </c>
      <c r="Y63" s="2">
        <v>1.5</v>
      </c>
      <c r="Z63" s="2">
        <v>6.8</v>
      </c>
      <c r="AA63" s="2">
        <v>30.2</v>
      </c>
      <c r="AB63" s="1">
        <f t="shared" si="54"/>
        <v>0.29132888150591302</v>
      </c>
      <c r="AC63" s="7">
        <f t="shared" si="50"/>
        <v>10.232166666666666</v>
      </c>
      <c r="AD63" s="1">
        <f t="shared" si="51"/>
        <v>0.28999999999999998</v>
      </c>
      <c r="AE63" s="15">
        <f t="shared" si="55"/>
        <v>267.67283631513834</v>
      </c>
      <c r="AF63" s="1">
        <f t="shared" si="56"/>
        <v>7979128.2903577825</v>
      </c>
    </row>
    <row r="64" spans="1:48" x14ac:dyDescent="0.15">
      <c r="C64" s="6">
        <v>6</v>
      </c>
      <c r="D64" s="8">
        <v>21.845605757000001</v>
      </c>
      <c r="E64" s="9">
        <f t="shared" si="52"/>
        <v>17.305433060064502</v>
      </c>
      <c r="F64" s="6" t="s">
        <v>110</v>
      </c>
      <c r="G64" s="1">
        <v>7</v>
      </c>
      <c r="H64" s="7">
        <f t="shared" si="40"/>
        <v>21.845605757000001</v>
      </c>
      <c r="I64" s="7">
        <f t="shared" si="41"/>
        <v>294.99560575699996</v>
      </c>
      <c r="J64" s="7">
        <f t="shared" si="42"/>
        <v>0.24413874955888087</v>
      </c>
      <c r="K64" s="7">
        <f t="shared" si="43"/>
        <v>10.232166666666666</v>
      </c>
      <c r="L64" s="7">
        <f t="shared" si="44"/>
        <v>2.7626849999999994</v>
      </c>
      <c r="M64" s="1" t="s">
        <v>110</v>
      </c>
      <c r="O64" s="7">
        <f t="shared" si="53"/>
        <v>7.7414388152518523</v>
      </c>
      <c r="P64" s="7">
        <f t="shared" si="45"/>
        <v>1.8899851921421715</v>
      </c>
      <c r="Q64" s="12">
        <f t="shared" si="46"/>
        <v>0.54809570572122968</v>
      </c>
      <c r="R64" s="7">
        <f t="shared" si="47"/>
        <v>0.80117864999999977</v>
      </c>
      <c r="S64" s="13">
        <f t="shared" si="48"/>
        <v>0.68411172180041224</v>
      </c>
      <c r="T64" s="2">
        <v>0.27</v>
      </c>
      <c r="U64" s="14">
        <f t="shared" si="49"/>
        <v>0.18471016488611131</v>
      </c>
      <c r="V64" s="2">
        <v>220.1</v>
      </c>
      <c r="W64" s="2">
        <v>12.1</v>
      </c>
      <c r="X64" s="2">
        <v>4.5</v>
      </c>
      <c r="Y64" s="2">
        <v>1.5</v>
      </c>
      <c r="Z64" s="2">
        <v>6.8</v>
      </c>
      <c r="AA64" s="2">
        <v>30.2</v>
      </c>
      <c r="AB64" s="1">
        <f t="shared" si="54"/>
        <v>0.31108918503737143</v>
      </c>
      <c r="AC64" s="7">
        <f t="shared" si="50"/>
        <v>10.232166666666666</v>
      </c>
      <c r="AD64" s="1">
        <f t="shared" si="51"/>
        <v>0.28999999999999998</v>
      </c>
      <c r="AE64" s="15">
        <f t="shared" si="55"/>
        <v>267.67283631513834</v>
      </c>
      <c r="AF64" s="1">
        <f t="shared" si="56"/>
        <v>8520337.9229863845</v>
      </c>
    </row>
    <row r="65" spans="1:82" x14ac:dyDescent="0.15">
      <c r="C65" s="6">
        <v>7</v>
      </c>
      <c r="D65" s="8">
        <v>24.746158570967701</v>
      </c>
      <c r="E65" s="9">
        <f t="shared" si="52"/>
        <v>21.845605757000001</v>
      </c>
      <c r="F65" s="6" t="s">
        <v>110</v>
      </c>
      <c r="G65" s="1">
        <v>8</v>
      </c>
      <c r="H65" s="7">
        <f t="shared" si="40"/>
        <v>24.746158570967701</v>
      </c>
      <c r="I65" s="7">
        <f t="shared" si="41"/>
        <v>297.89615857096766</v>
      </c>
      <c r="J65" s="7">
        <f t="shared" si="42"/>
        <v>0.33667385467256861</v>
      </c>
      <c r="K65" s="7">
        <f t="shared" si="43"/>
        <v>10.232166666666666</v>
      </c>
      <c r="L65" s="7">
        <f t="shared" si="44"/>
        <v>2.7626849999999994</v>
      </c>
      <c r="M65" s="1" t="s">
        <v>110</v>
      </c>
      <c r="O65" s="7">
        <f t="shared" si="53"/>
        <v>8.6141386231096799</v>
      </c>
      <c r="P65" s="7">
        <f t="shared" si="45"/>
        <v>2.9001552549261884</v>
      </c>
      <c r="Q65" s="12">
        <f t="shared" si="46"/>
        <v>0.84104502392859459</v>
      </c>
      <c r="R65" s="7">
        <f t="shared" si="47"/>
        <v>0.80117864999999977</v>
      </c>
      <c r="S65" s="13">
        <f t="shared" si="48"/>
        <v>1.0497596558877285</v>
      </c>
      <c r="T65" s="2">
        <v>0.27</v>
      </c>
      <c r="U65" s="14">
        <f t="shared" si="49"/>
        <v>0.28343510708968672</v>
      </c>
      <c r="V65" s="2">
        <v>220.1</v>
      </c>
      <c r="W65" s="2">
        <v>12.1</v>
      </c>
      <c r="X65" s="2">
        <v>4.5</v>
      </c>
      <c r="Y65" s="2">
        <v>1.5</v>
      </c>
      <c r="Z65" s="2">
        <v>6.8</v>
      </c>
      <c r="AA65" s="2">
        <v>30.2</v>
      </c>
      <c r="AB65" s="1">
        <f t="shared" si="54"/>
        <v>0.33027144130752611</v>
      </c>
      <c r="AC65" s="7">
        <f t="shared" si="50"/>
        <v>10.232166666666666</v>
      </c>
      <c r="AD65" s="1">
        <f t="shared" si="51"/>
        <v>0.28999999999999998</v>
      </c>
      <c r="AE65" s="15">
        <f t="shared" si="55"/>
        <v>267.67283631513834</v>
      </c>
      <c r="AF65" s="1">
        <f t="shared" si="56"/>
        <v>9045715.5748240985</v>
      </c>
    </row>
    <row r="66" spans="1:82" x14ac:dyDescent="0.15">
      <c r="C66" s="6">
        <v>8</v>
      </c>
      <c r="D66" s="8">
        <v>23.895338892258099</v>
      </c>
      <c r="E66" s="9">
        <f t="shared" si="52"/>
        <v>24.746158570967701</v>
      </c>
      <c r="F66" s="6" t="s">
        <v>110</v>
      </c>
      <c r="G66" s="1">
        <v>9</v>
      </c>
      <c r="H66" s="7">
        <f t="shared" si="40"/>
        <v>23.895338892258099</v>
      </c>
      <c r="I66" s="7">
        <f t="shared" si="41"/>
        <v>297.04533889225809</v>
      </c>
      <c r="J66" s="7">
        <f t="shared" si="42"/>
        <v>0.30658508420356001</v>
      </c>
      <c r="K66" s="7">
        <f t="shared" si="43"/>
        <v>10.232166666666666</v>
      </c>
      <c r="L66" s="7">
        <f t="shared" si="44"/>
        <v>2.7626849999999994</v>
      </c>
      <c r="M66" s="1" t="s">
        <v>110</v>
      </c>
      <c r="O66" s="7">
        <f t="shared" si="53"/>
        <v>8.4766683681834909</v>
      </c>
      <c r="P66" s="7">
        <f t="shared" si="45"/>
        <v>2.5988200854251891</v>
      </c>
      <c r="Q66" s="12">
        <f t="shared" si="46"/>
        <v>0.75365782477330479</v>
      </c>
      <c r="R66" s="7">
        <f t="shared" si="47"/>
        <v>0.80117864999999977</v>
      </c>
      <c r="S66" s="13">
        <f t="shared" si="48"/>
        <v>0.94068635599975736</v>
      </c>
      <c r="T66" s="2">
        <v>0.27</v>
      </c>
      <c r="U66" s="14">
        <f t="shared" si="49"/>
        <v>0.25398531611993452</v>
      </c>
      <c r="V66" s="2">
        <v>220.1</v>
      </c>
      <c r="W66" s="2">
        <v>12.1</v>
      </c>
      <c r="X66" s="2">
        <v>4.5</v>
      </c>
      <c r="Y66" s="2">
        <v>1.5</v>
      </c>
      <c r="Z66" s="2">
        <v>6.8</v>
      </c>
      <c r="AA66" s="2">
        <v>30.2</v>
      </c>
      <c r="AB66" s="1">
        <f t="shared" si="54"/>
        <v>0.32454934692210324</v>
      </c>
      <c r="AC66" s="7">
        <f t="shared" si="50"/>
        <v>10.232166666666666</v>
      </c>
      <c r="AD66" s="1">
        <f t="shared" si="51"/>
        <v>0.28999999999999998</v>
      </c>
      <c r="AE66" s="15">
        <f t="shared" si="55"/>
        <v>267.67283631513834</v>
      </c>
      <c r="AF66" s="1">
        <f t="shared" si="56"/>
        <v>8888994.6724720318</v>
      </c>
    </row>
    <row r="67" spans="1:82" x14ac:dyDescent="0.15">
      <c r="C67" s="6">
        <v>9</v>
      </c>
      <c r="D67" s="8">
        <v>18.399873848366699</v>
      </c>
      <c r="E67" s="9">
        <f t="shared" si="52"/>
        <v>23.895338892258099</v>
      </c>
      <c r="F67" s="6" t="s">
        <v>110</v>
      </c>
      <c r="G67" s="1">
        <v>10</v>
      </c>
      <c r="H67" s="7">
        <f t="shared" si="40"/>
        <v>18.399873848366699</v>
      </c>
      <c r="I67" s="7">
        <f t="shared" si="41"/>
        <v>291.5498738483667</v>
      </c>
      <c r="J67" s="7">
        <f t="shared" si="42"/>
        <v>0.16528034488432256</v>
      </c>
      <c r="K67" s="7">
        <f t="shared" si="43"/>
        <v>10.232166666666666</v>
      </c>
      <c r="L67" s="7">
        <f t="shared" si="44"/>
        <v>2.7626849999999994</v>
      </c>
      <c r="M67" s="1" t="s">
        <v>110</v>
      </c>
      <c r="O67" s="7">
        <f t="shared" si="53"/>
        <v>8.6405332827583017</v>
      </c>
      <c r="P67" s="7">
        <f t="shared" si="45"/>
        <v>1.4281103209587598</v>
      </c>
      <c r="Q67" s="12">
        <f t="shared" si="46"/>
        <v>0.41415199307804029</v>
      </c>
      <c r="R67" s="7">
        <f t="shared" si="47"/>
        <v>0.80117864999999977</v>
      </c>
      <c r="S67" s="13">
        <f t="shared" si="48"/>
        <v>0.51692839428264892</v>
      </c>
      <c r="T67" s="2">
        <v>0.27</v>
      </c>
      <c r="U67" s="14">
        <f t="shared" si="49"/>
        <v>0.13957066645631522</v>
      </c>
      <c r="V67" s="2">
        <v>180.9</v>
      </c>
      <c r="W67" s="2">
        <v>6</v>
      </c>
      <c r="X67" s="2">
        <v>3</v>
      </c>
      <c r="Y67" s="2">
        <v>0.3</v>
      </c>
      <c r="Z67" s="2">
        <v>6</v>
      </c>
      <c r="AA67" s="2">
        <v>30.2</v>
      </c>
      <c r="AB67" s="1">
        <f t="shared" si="54"/>
        <v>0.25351858049246206</v>
      </c>
      <c r="AC67" s="7">
        <f t="shared" si="50"/>
        <v>10.232166666666666</v>
      </c>
      <c r="AD67" s="1">
        <f t="shared" si="51"/>
        <v>0.28999999999999998</v>
      </c>
      <c r="AE67" s="15">
        <f t="shared" si="55"/>
        <v>267.67283631513834</v>
      </c>
      <c r="AF67" s="1">
        <f t="shared" si="56"/>
        <v>6943552.1369606927</v>
      </c>
    </row>
    <row r="68" spans="1:82" x14ac:dyDescent="0.15">
      <c r="C68" s="6">
        <v>10</v>
      </c>
      <c r="D68" s="8">
        <v>9.0171651799677406</v>
      </c>
      <c r="E68" s="9">
        <f t="shared" si="52"/>
        <v>18.399873848366699</v>
      </c>
      <c r="F68" s="6" t="s">
        <v>110</v>
      </c>
      <c r="G68" s="1">
        <v>11</v>
      </c>
      <c r="H68" s="7">
        <f t="shared" si="40"/>
        <v>9.0171651799677406</v>
      </c>
      <c r="I68" s="7">
        <f t="shared" si="41"/>
        <v>282.1671651799677</v>
      </c>
      <c r="J68" s="7">
        <f t="shared" si="42"/>
        <v>5.4441541481979286E-2</v>
      </c>
      <c r="K68" s="7">
        <f t="shared" si="43"/>
        <v>10.232166666666666</v>
      </c>
      <c r="L68" s="7">
        <f t="shared" si="44"/>
        <v>2.7626849999999994</v>
      </c>
      <c r="M68" s="1" t="s">
        <v>112</v>
      </c>
      <c r="N68" s="7">
        <f>(O67-P67)*$C$22/100</f>
        <v>6.8518018137095646</v>
      </c>
      <c r="O68" s="7">
        <f t="shared" si="53"/>
        <v>3.1233061480899762</v>
      </c>
      <c r="P68" s="7">
        <f t="shared" si="45"/>
        <v>0.17003760122216138</v>
      </c>
      <c r="Q68" s="12">
        <f t="shared" si="46"/>
        <v>4.9310904354426796E-2</v>
      </c>
      <c r="R68" s="7">
        <f t="shared" si="47"/>
        <v>0.80117864999999977</v>
      </c>
      <c r="S68" s="13">
        <f t="shared" si="48"/>
        <v>6.154795107736185E-2</v>
      </c>
      <c r="T68" s="2">
        <v>0.27</v>
      </c>
      <c r="U68" s="14">
        <f t="shared" si="49"/>
        <v>1.6617946790887701E-2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4"/>
        <v>0.22962886706146951</v>
      </c>
      <c r="AC68" s="7">
        <f t="shared" si="50"/>
        <v>10.232166666666666</v>
      </c>
      <c r="AD68" s="1">
        <f t="shared" si="51"/>
        <v>0.28999999999999998</v>
      </c>
      <c r="AE68" s="15">
        <f t="shared" si="55"/>
        <v>267.67283631513834</v>
      </c>
      <c r="AF68" s="1">
        <f t="shared" si="56"/>
        <v>6289243.2085069101</v>
      </c>
    </row>
    <row r="69" spans="1:82" x14ac:dyDescent="0.15">
      <c r="C69" s="6">
        <v>11</v>
      </c>
      <c r="D69" s="8">
        <v>-0.61078317396666704</v>
      </c>
      <c r="E69" s="9">
        <f t="shared" si="52"/>
        <v>9.0171651799677406</v>
      </c>
      <c r="F69" s="6" t="s">
        <v>112</v>
      </c>
      <c r="G69" s="1">
        <v>12</v>
      </c>
      <c r="H69" s="7">
        <f t="shared" si="40"/>
        <v>-0.61078317396666704</v>
      </c>
      <c r="I69" s="7">
        <f t="shared" si="41"/>
        <v>272.53921682603328</v>
      </c>
      <c r="J69" s="7">
        <f t="shared" si="42"/>
        <v>1.6088399607715142E-2</v>
      </c>
      <c r="K69" s="7">
        <f t="shared" si="43"/>
        <v>10.232166666666666</v>
      </c>
      <c r="L69" s="7">
        <f t="shared" si="44"/>
        <v>2.7626849999999994</v>
      </c>
      <c r="M69" s="1" t="s">
        <v>110</v>
      </c>
      <c r="O69" s="7">
        <f t="shared" si="53"/>
        <v>5.715953546867814</v>
      </c>
      <c r="P69" s="7">
        <f t="shared" si="45"/>
        <v>9.1960544801146113E-2</v>
      </c>
      <c r="Q69" s="12">
        <f t="shared" si="46"/>
        <v>2.6668557992332372E-2</v>
      </c>
      <c r="R69" s="7">
        <f t="shared" si="47"/>
        <v>0.80117864999999977</v>
      </c>
      <c r="S69" s="13">
        <f t="shared" si="48"/>
        <v>3.3286655844276904E-2</v>
      </c>
      <c r="T69" s="2">
        <v>0.27</v>
      </c>
      <c r="U69" s="14">
        <f t="shared" si="49"/>
        <v>8.9873970779547653E-3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4"/>
        <v>0.22814625125224663</v>
      </c>
      <c r="AC69" s="7">
        <f t="shared" si="50"/>
        <v>10.232166666666666</v>
      </c>
      <c r="AD69" s="1">
        <f t="shared" si="51"/>
        <v>0.28999999999999998</v>
      </c>
      <c r="AE69" s="15">
        <f t="shared" si="55"/>
        <v>267.67283631513834</v>
      </c>
      <c r="AF69" s="1">
        <f t="shared" si="56"/>
        <v>6248636.2433273802</v>
      </c>
      <c r="AG69" s="1">
        <f>SUM(AF58:AF69)</f>
        <v>86594702.602926791</v>
      </c>
    </row>
    <row r="70" spans="1:82" x14ac:dyDescent="0.15">
      <c r="C70" s="6">
        <v>12</v>
      </c>
      <c r="D70" s="8">
        <v>-5.52252911970968</v>
      </c>
      <c r="E70" s="9">
        <f t="shared" si="52"/>
        <v>-0.61078317396666704</v>
      </c>
      <c r="F70" s="6" t="s">
        <v>110</v>
      </c>
    </row>
    <row r="71" spans="1:82" x14ac:dyDescent="0.15"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</row>
    <row r="72" spans="1:82" x14ac:dyDescent="0.15">
      <c r="S72" s="30" t="s">
        <v>80</v>
      </c>
      <c r="T72" s="30"/>
      <c r="U72" s="30"/>
      <c r="V72" s="30" t="s">
        <v>81</v>
      </c>
      <c r="W72" s="30"/>
      <c r="X72" s="30"/>
      <c r="Y72" s="30" t="s">
        <v>82</v>
      </c>
      <c r="Z72" s="30"/>
      <c r="AA72" s="30"/>
      <c r="AB72" s="30" t="s">
        <v>83</v>
      </c>
      <c r="AC72" s="30"/>
      <c r="AD72" s="30"/>
      <c r="AE72" s="30" t="s">
        <v>84</v>
      </c>
      <c r="AF72" s="30"/>
      <c r="AG72" s="30"/>
      <c r="AH72" s="30" t="s">
        <v>85</v>
      </c>
      <c r="AI72" s="30"/>
      <c r="AJ72" s="30"/>
      <c r="AK72" s="31" t="s">
        <v>115</v>
      </c>
      <c r="AL72" s="32"/>
      <c r="AM72" s="33"/>
      <c r="AN72" s="32" t="s">
        <v>116</v>
      </c>
      <c r="AO72" s="32"/>
      <c r="AP72" s="33"/>
      <c r="AQ72" s="30" t="s">
        <v>87</v>
      </c>
      <c r="AR72" s="30"/>
      <c r="AS72" s="30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</row>
    <row r="73" spans="1:82" x14ac:dyDescent="0.15">
      <c r="A73" s="34" t="s">
        <v>49</v>
      </c>
      <c r="B73" s="34"/>
      <c r="C73" s="6" t="s">
        <v>88</v>
      </c>
      <c r="D73" s="6" t="s">
        <v>89</v>
      </c>
      <c r="E73" s="6" t="s">
        <v>90</v>
      </c>
      <c r="F73" s="6" t="s">
        <v>91</v>
      </c>
      <c r="G73" s="1" t="s">
        <v>88</v>
      </c>
      <c r="H73" s="1" t="s">
        <v>90</v>
      </c>
      <c r="I73" s="1" t="s">
        <v>92</v>
      </c>
      <c r="J73" s="1" t="s">
        <v>93</v>
      </c>
      <c r="K73" s="10" t="s">
        <v>94</v>
      </c>
      <c r="L73" s="10" t="s">
        <v>95</v>
      </c>
      <c r="M73" s="1" t="s">
        <v>96</v>
      </c>
      <c r="N73" s="10" t="s">
        <v>97</v>
      </c>
      <c r="O73" s="1" t="s">
        <v>98</v>
      </c>
      <c r="P73" s="1" t="s">
        <v>99</v>
      </c>
      <c r="Q73" s="10" t="s">
        <v>100</v>
      </c>
      <c r="R73" s="10" t="s">
        <v>101</v>
      </c>
      <c r="S73" s="2" t="s">
        <v>102</v>
      </c>
      <c r="T73" s="2" t="s">
        <v>103</v>
      </c>
      <c r="U73" s="2"/>
      <c r="V73" s="2" t="s">
        <v>102</v>
      </c>
      <c r="W73" s="2" t="s">
        <v>103</v>
      </c>
      <c r="X73" s="2"/>
      <c r="Y73" s="2" t="s">
        <v>102</v>
      </c>
      <c r="Z73" s="2" t="s">
        <v>103</v>
      </c>
      <c r="AA73" s="2"/>
      <c r="AB73" s="2" t="s">
        <v>102</v>
      </c>
      <c r="AC73" s="2" t="s">
        <v>103</v>
      </c>
      <c r="AD73" s="2"/>
      <c r="AE73" s="2" t="s">
        <v>102</v>
      </c>
      <c r="AF73" s="2" t="s">
        <v>103</v>
      </c>
      <c r="AG73" s="2"/>
      <c r="AH73" s="2" t="s">
        <v>102</v>
      </c>
      <c r="AI73" s="2" t="s">
        <v>103</v>
      </c>
      <c r="AJ73" s="2"/>
      <c r="AK73" s="2" t="s">
        <v>102</v>
      </c>
      <c r="AL73" s="2" t="s">
        <v>103</v>
      </c>
      <c r="AM73" s="2"/>
      <c r="AN73" s="2" t="s">
        <v>102</v>
      </c>
      <c r="AO73" s="2" t="s">
        <v>103</v>
      </c>
      <c r="AP73" s="2"/>
      <c r="AQ73" s="16" t="s">
        <v>102</v>
      </c>
      <c r="AR73" s="16" t="s">
        <v>103</v>
      </c>
      <c r="AS73" s="16"/>
      <c r="AT73" s="1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</row>
    <row r="74" spans="1:82" x14ac:dyDescent="0.15">
      <c r="A74" s="1" t="s">
        <v>108</v>
      </c>
      <c r="B74" s="1">
        <f>F8</f>
        <v>625.46400000000006</v>
      </c>
      <c r="C74" s="6" t="s">
        <v>109</v>
      </c>
      <c r="D74" s="6">
        <v>-7</v>
      </c>
      <c r="E74" s="6"/>
      <c r="F74" s="6"/>
      <c r="G74" s="1">
        <v>1</v>
      </c>
      <c r="H74" s="7">
        <f t="shared" ref="H74:H85" si="57">E75</f>
        <v>-7</v>
      </c>
      <c r="I74" s="7">
        <f t="shared" ref="I74:I85" si="58">H74+273.15</f>
        <v>266.14999999999998</v>
      </c>
      <c r="J74" s="7">
        <f t="shared" ref="J74:J85" si="59">EXP(($C$16*(I74-$C$14))/($C$17*I74*$C$14))</f>
        <v>6.824047601930683E-3</v>
      </c>
      <c r="K74" s="7">
        <f t="shared" ref="K74:K85" si="60">$B$74/12</f>
        <v>52.122000000000007</v>
      </c>
      <c r="L74" s="7">
        <f t="shared" ref="L74:L85" si="61">K74*$B$75/100</f>
        <v>0.52122000000000002</v>
      </c>
      <c r="M74" s="1" t="s">
        <v>110</v>
      </c>
      <c r="O74" s="7">
        <f>L74</f>
        <v>0.52122000000000002</v>
      </c>
      <c r="P74" s="7">
        <f t="shared" ref="P74:P85" si="62">O74*J74</f>
        <v>3.5568300910783107E-3</v>
      </c>
      <c r="Q74" s="12">
        <f t="shared" ref="Q74:Q85" si="63">P74*$B$76</f>
        <v>9.2477582368036076E-4</v>
      </c>
      <c r="R74" s="7">
        <f t="shared" ref="R74:R85" si="64">L74*$B$76</f>
        <v>0.1355172</v>
      </c>
      <c r="S74" s="13">
        <f t="shared" ref="S74:S85" si="65">Q74/R74</f>
        <v>6.824047601930683E-3</v>
      </c>
      <c r="T74" s="2">
        <v>0.01</v>
      </c>
      <c r="U74" s="14">
        <f t="shared" ref="U74:U85" si="66">S74*T74</f>
        <v>6.8240476019306828E-5</v>
      </c>
      <c r="V74" s="13"/>
      <c r="W74" s="2"/>
      <c r="X74" s="2"/>
      <c r="Y74" s="2"/>
      <c r="Z74" s="2"/>
      <c r="AA74" s="2"/>
      <c r="AB74" s="2"/>
      <c r="AC74" s="2"/>
      <c r="AD74" s="2"/>
      <c r="AE74" s="13">
        <v>1E-3</v>
      </c>
      <c r="AF74" s="2">
        <v>0.49</v>
      </c>
      <c r="AG74" s="14">
        <f t="shared" ref="AG74:AG85" si="67">AF74*AE74</f>
        <v>4.8999999999999998E-4</v>
      </c>
      <c r="AH74" s="17"/>
      <c r="AI74" s="2"/>
      <c r="AJ74" s="14"/>
      <c r="AK74" s="13"/>
      <c r="AL74" s="2"/>
      <c r="AM74" s="2"/>
      <c r="AN74" s="13"/>
      <c r="AO74" s="2"/>
      <c r="AP74" s="14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5.5582404760193072E-3</v>
      </c>
      <c r="AU74" s="7">
        <f t="shared" ref="AU74:AU85" si="70">$B$74/12</f>
        <v>52.122000000000007</v>
      </c>
      <c r="AV74" s="1">
        <f t="shared" ref="AV74:AV85" si="71">$B$76</f>
        <v>0.26</v>
      </c>
      <c r="AW74" s="1">
        <f>$E$8/12</f>
        <v>0.62191666666666667</v>
      </c>
      <c r="AX74" s="1">
        <f t="shared" ref="AX74:AX85" si="72">AW74*10000*AV74*0.67*AU74*AT74</f>
        <v>313.8620092494275</v>
      </c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</row>
    <row r="75" spans="1:82" x14ac:dyDescent="0.15">
      <c r="A75" s="1" t="s">
        <v>111</v>
      </c>
      <c r="B75" s="1">
        <v>1</v>
      </c>
      <c r="C75" s="6">
        <v>1</v>
      </c>
      <c r="D75" s="8">
        <v>-11.991292945838699</v>
      </c>
      <c r="E75" s="9">
        <f t="shared" ref="E75:E86" si="73">D74</f>
        <v>-7</v>
      </c>
      <c r="F75" s="6" t="s">
        <v>110</v>
      </c>
      <c r="G75" s="1">
        <v>2</v>
      </c>
      <c r="H75" s="7">
        <f t="shared" si="57"/>
        <v>-11.991292945838699</v>
      </c>
      <c r="I75" s="7">
        <f t="shared" si="58"/>
        <v>261.15870705416125</v>
      </c>
      <c r="J75" s="7">
        <f t="shared" si="59"/>
        <v>3.391453335936634E-3</v>
      </c>
      <c r="K75" s="7">
        <f t="shared" si="60"/>
        <v>52.122000000000007</v>
      </c>
      <c r="L75" s="7">
        <f t="shared" si="61"/>
        <v>0.52122000000000002</v>
      </c>
      <c r="M75" s="1" t="s">
        <v>110</v>
      </c>
      <c r="O75" s="7">
        <f t="shared" ref="O75:O85" si="74">L75+O74-P74-N75</f>
        <v>1.0388831699089218</v>
      </c>
      <c r="P75" s="7">
        <f t="shared" si="62"/>
        <v>3.5233237922360377E-3</v>
      </c>
      <c r="Q75" s="12">
        <f t="shared" si="63"/>
        <v>9.1606418598136981E-4</v>
      </c>
      <c r="R75" s="7">
        <f t="shared" si="64"/>
        <v>0.1355172</v>
      </c>
      <c r="S75" s="13">
        <f t="shared" si="65"/>
        <v>6.7597632328691105E-3</v>
      </c>
      <c r="T75" s="2">
        <v>0.01</v>
      </c>
      <c r="U75" s="14">
        <f t="shared" si="66"/>
        <v>6.75976323286911E-5</v>
      </c>
      <c r="V75" s="13"/>
      <c r="W75" s="2"/>
      <c r="X75" s="2"/>
      <c r="Y75" s="2"/>
      <c r="Z75" s="2"/>
      <c r="AA75" s="2"/>
      <c r="AB75" s="2"/>
      <c r="AC75" s="2"/>
      <c r="AD75" s="2"/>
      <c r="AE75" s="13">
        <v>1E-3</v>
      </c>
      <c r="AF75" s="2">
        <v>0.49</v>
      </c>
      <c r="AG75" s="14">
        <f t="shared" si="67"/>
        <v>4.8999999999999998E-4</v>
      </c>
      <c r="AH75" s="17"/>
      <c r="AI75" s="2"/>
      <c r="AJ75" s="14"/>
      <c r="AK75" s="13"/>
      <c r="AL75" s="2"/>
      <c r="AM75" s="2"/>
      <c r="AN75" s="13"/>
      <c r="AO75" s="2"/>
      <c r="AP75" s="14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5.5575976323286912E-3</v>
      </c>
      <c r="AU75" s="7">
        <f t="shared" si="70"/>
        <v>52.122000000000007</v>
      </c>
      <c r="AV75" s="1">
        <f t="shared" si="71"/>
        <v>0.26</v>
      </c>
      <c r="AW75" s="1">
        <f t="shared" ref="AW75:AW85" si="75">$E$8/12</f>
        <v>0.62191666666666667</v>
      </c>
      <c r="AX75" s="1">
        <f t="shared" si="72"/>
        <v>313.82570923447838</v>
      </c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</row>
    <row r="76" spans="1:82" x14ac:dyDescent="0.15">
      <c r="A76" s="1" t="s">
        <v>73</v>
      </c>
      <c r="B76" s="1">
        <v>0.26</v>
      </c>
      <c r="C76" s="6">
        <v>2</v>
      </c>
      <c r="D76" s="8">
        <v>-5.3710619222069003</v>
      </c>
      <c r="E76" s="9">
        <f t="shared" si="73"/>
        <v>-11.991292945838699</v>
      </c>
      <c r="F76" s="6" t="s">
        <v>110</v>
      </c>
      <c r="G76" s="1">
        <v>3</v>
      </c>
      <c r="H76" s="7">
        <f t="shared" si="57"/>
        <v>-5.3710619222069003</v>
      </c>
      <c r="I76" s="7">
        <f t="shared" si="58"/>
        <v>267.7789380777931</v>
      </c>
      <c r="J76" s="7">
        <f t="shared" si="59"/>
        <v>8.5249536621691407E-3</v>
      </c>
      <c r="K76" s="7">
        <f t="shared" si="60"/>
        <v>52.122000000000007</v>
      </c>
      <c r="L76" s="7">
        <f t="shared" si="61"/>
        <v>0.52122000000000002</v>
      </c>
      <c r="M76" s="1" t="s">
        <v>110</v>
      </c>
      <c r="O76" s="7">
        <f t="shared" si="74"/>
        <v>1.5565798461166858</v>
      </c>
      <c r="P76" s="7">
        <f t="shared" si="62"/>
        <v>1.3269771059611118E-2</v>
      </c>
      <c r="Q76" s="12">
        <f t="shared" si="63"/>
        <v>3.4501404754988907E-3</v>
      </c>
      <c r="R76" s="7">
        <f t="shared" si="64"/>
        <v>0.1355172</v>
      </c>
      <c r="S76" s="13">
        <f t="shared" si="65"/>
        <v>2.5459059628585082E-2</v>
      </c>
      <c r="T76" s="2">
        <v>0.01</v>
      </c>
      <c r="U76" s="14">
        <f t="shared" si="66"/>
        <v>2.5459059628585084E-4</v>
      </c>
      <c r="V76" s="13"/>
      <c r="W76" s="2"/>
      <c r="X76" s="2"/>
      <c r="Y76" s="2"/>
      <c r="Z76" s="2"/>
      <c r="AA76" s="2"/>
      <c r="AB76" s="2"/>
      <c r="AC76" s="2"/>
      <c r="AD76" s="2"/>
      <c r="AE76" s="13">
        <v>1E-3</v>
      </c>
      <c r="AF76" s="2">
        <v>0.49</v>
      </c>
      <c r="AG76" s="14">
        <f t="shared" si="67"/>
        <v>4.8999999999999998E-4</v>
      </c>
      <c r="AH76" s="17"/>
      <c r="AI76" s="2"/>
      <c r="AJ76" s="14"/>
      <c r="AK76" s="13"/>
      <c r="AL76" s="2"/>
      <c r="AM76" s="2"/>
      <c r="AN76" s="13"/>
      <c r="AO76" s="2"/>
      <c r="AP76" s="14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5.7445905962858505E-3</v>
      </c>
      <c r="AU76" s="7">
        <f t="shared" si="70"/>
        <v>52.122000000000007</v>
      </c>
      <c r="AV76" s="1">
        <f t="shared" si="71"/>
        <v>0.26</v>
      </c>
      <c r="AW76" s="1">
        <f t="shared" si="75"/>
        <v>0.62191666666666667</v>
      </c>
      <c r="AX76" s="1">
        <f t="shared" si="72"/>
        <v>324.38480390415208</v>
      </c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</row>
    <row r="77" spans="1:82" x14ac:dyDescent="0.15">
      <c r="C77" s="6">
        <v>3</v>
      </c>
      <c r="D77" s="8">
        <v>3.8828318057096798</v>
      </c>
      <c r="E77" s="9">
        <f t="shared" si="73"/>
        <v>-5.3710619222069003</v>
      </c>
      <c r="F77" s="6" t="s">
        <v>110</v>
      </c>
      <c r="G77" s="1">
        <v>4</v>
      </c>
      <c r="H77" s="7">
        <f t="shared" si="57"/>
        <v>3.8828318057096798</v>
      </c>
      <c r="I77" s="7">
        <f t="shared" si="58"/>
        <v>277.03283180570963</v>
      </c>
      <c r="J77" s="7">
        <f t="shared" si="59"/>
        <v>2.8720057305270892E-2</v>
      </c>
      <c r="K77" s="7">
        <f t="shared" si="60"/>
        <v>52.122000000000007</v>
      </c>
      <c r="L77" s="7">
        <f t="shared" si="61"/>
        <v>0.52122000000000002</v>
      </c>
      <c r="M77" s="1" t="s">
        <v>110</v>
      </c>
      <c r="O77" s="7">
        <f t="shared" si="74"/>
        <v>2.0645300750570748</v>
      </c>
      <c r="P77" s="7">
        <f t="shared" si="62"/>
        <v>5.9293422064094402E-2</v>
      </c>
      <c r="Q77" s="12">
        <f t="shared" si="63"/>
        <v>1.5416289736664545E-2</v>
      </c>
      <c r="R77" s="7">
        <f t="shared" si="64"/>
        <v>0.1355172</v>
      </c>
      <c r="S77" s="13">
        <f t="shared" si="65"/>
        <v>0.1137589157440129</v>
      </c>
      <c r="T77" s="2">
        <v>0.01</v>
      </c>
      <c r="U77" s="14">
        <f t="shared" si="66"/>
        <v>1.1375891574401289E-3</v>
      </c>
      <c r="V77" s="13"/>
      <c r="W77" s="2"/>
      <c r="X77" s="2"/>
      <c r="Y77" s="2"/>
      <c r="Z77" s="2"/>
      <c r="AA77" s="2"/>
      <c r="AB77" s="2"/>
      <c r="AC77" s="2"/>
      <c r="AD77" s="2"/>
      <c r="AE77" s="13">
        <v>1E-3</v>
      </c>
      <c r="AF77" s="2">
        <v>0.49</v>
      </c>
      <c r="AG77" s="14">
        <f t="shared" si="67"/>
        <v>4.8999999999999998E-4</v>
      </c>
      <c r="AH77" s="17"/>
      <c r="AI77" s="2"/>
      <c r="AJ77" s="14"/>
      <c r="AK77" s="13"/>
      <c r="AL77" s="2"/>
      <c r="AM77" s="2"/>
      <c r="AN77" s="13"/>
      <c r="AO77" s="2"/>
      <c r="AP77" s="14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6.6275891574401292E-3</v>
      </c>
      <c r="AU77" s="7">
        <f t="shared" si="70"/>
        <v>52.122000000000007</v>
      </c>
      <c r="AV77" s="1">
        <f t="shared" si="71"/>
        <v>0.26</v>
      </c>
      <c r="AW77" s="1">
        <f t="shared" si="75"/>
        <v>0.62191666666666667</v>
      </c>
      <c r="AX77" s="1">
        <f t="shared" si="72"/>
        <v>374.24585323512969</v>
      </c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</row>
    <row r="78" spans="1:82" x14ac:dyDescent="0.15">
      <c r="C78" s="6">
        <v>4</v>
      </c>
      <c r="D78" s="8">
        <v>11.0184732785333</v>
      </c>
      <c r="E78" s="9">
        <f t="shared" si="73"/>
        <v>3.8828318057096798</v>
      </c>
      <c r="F78" s="6" t="s">
        <v>110</v>
      </c>
      <c r="G78" s="1">
        <v>5</v>
      </c>
      <c r="H78" s="7">
        <f t="shared" si="57"/>
        <v>11.0184732785333</v>
      </c>
      <c r="I78" s="7">
        <f t="shared" si="58"/>
        <v>284.16847327853327</v>
      </c>
      <c r="J78" s="7">
        <f t="shared" si="59"/>
        <v>6.9418296854120362E-2</v>
      </c>
      <c r="K78" s="7">
        <f t="shared" si="60"/>
        <v>52.122000000000007</v>
      </c>
      <c r="L78" s="7">
        <f t="shared" si="61"/>
        <v>0.52122000000000002</v>
      </c>
      <c r="M78" s="1" t="s">
        <v>112</v>
      </c>
      <c r="N78" s="7">
        <f>(O77-P77)*$C$22/100</f>
        <v>1.904974820343331</v>
      </c>
      <c r="O78" s="7">
        <f t="shared" si="74"/>
        <v>0.62148183264964918</v>
      </c>
      <c r="P78" s="7">
        <f t="shared" si="62"/>
        <v>4.3142210348316098E-2</v>
      </c>
      <c r="Q78" s="12">
        <f t="shared" si="63"/>
        <v>1.1216974690562187E-2</v>
      </c>
      <c r="R78" s="7">
        <f t="shared" si="64"/>
        <v>0.1355172</v>
      </c>
      <c r="S78" s="13">
        <f t="shared" si="65"/>
        <v>8.2771594237205218E-2</v>
      </c>
      <c r="T78" s="2">
        <v>0.01</v>
      </c>
      <c r="U78" s="14">
        <f t="shared" si="66"/>
        <v>8.2771594237205216E-4</v>
      </c>
      <c r="V78" s="13"/>
      <c r="W78" s="2"/>
      <c r="X78" s="2"/>
      <c r="Y78" s="2"/>
      <c r="Z78" s="2"/>
      <c r="AA78" s="2"/>
      <c r="AB78" s="2"/>
      <c r="AC78" s="2"/>
      <c r="AD78" s="2"/>
      <c r="AE78" s="13">
        <v>5.0000000000000001E-3</v>
      </c>
      <c r="AF78" s="2">
        <v>0.49</v>
      </c>
      <c r="AG78" s="14">
        <f t="shared" si="67"/>
        <v>2.4499999999999999E-3</v>
      </c>
      <c r="AH78" s="17"/>
      <c r="AI78" s="2"/>
      <c r="AJ78" s="14"/>
      <c r="AK78" s="13"/>
      <c r="AL78" s="2"/>
      <c r="AM78" s="2"/>
      <c r="AN78" s="13"/>
      <c r="AO78" s="2"/>
      <c r="AP78" s="14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1.0777715942372052E-2</v>
      </c>
      <c r="AU78" s="7">
        <f t="shared" si="70"/>
        <v>52.122000000000007</v>
      </c>
      <c r="AV78" s="1">
        <f t="shared" si="71"/>
        <v>0.26</v>
      </c>
      <c r="AW78" s="1">
        <f t="shared" si="75"/>
        <v>0.62191666666666667</v>
      </c>
      <c r="AX78" s="1">
        <f t="shared" si="72"/>
        <v>608.59467944703022</v>
      </c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</row>
    <row r="79" spans="1:82" x14ac:dyDescent="0.15">
      <c r="C79" s="6">
        <v>5</v>
      </c>
      <c r="D79" s="8">
        <v>17.305433060064502</v>
      </c>
      <c r="E79" s="9">
        <f t="shared" si="73"/>
        <v>11.0184732785333</v>
      </c>
      <c r="F79" s="6" t="s">
        <v>112</v>
      </c>
      <c r="G79" s="1">
        <v>6</v>
      </c>
      <c r="H79" s="7">
        <f t="shared" si="57"/>
        <v>17.305433060064502</v>
      </c>
      <c r="I79" s="7">
        <f t="shared" si="58"/>
        <v>290.45543306006448</v>
      </c>
      <c r="J79" s="7">
        <f t="shared" si="59"/>
        <v>0.14573705022820305</v>
      </c>
      <c r="K79" s="7">
        <f t="shared" si="60"/>
        <v>52.122000000000007</v>
      </c>
      <c r="L79" s="7">
        <f t="shared" si="61"/>
        <v>0.52122000000000002</v>
      </c>
      <c r="M79" s="1" t="s">
        <v>110</v>
      </c>
      <c r="O79" s="7">
        <f t="shared" si="74"/>
        <v>1.0995596223013331</v>
      </c>
      <c r="P79" s="7">
        <f t="shared" si="62"/>
        <v>0.16024657590423336</v>
      </c>
      <c r="Q79" s="12">
        <f t="shared" si="63"/>
        <v>4.1664109735100673E-2</v>
      </c>
      <c r="R79" s="7">
        <f t="shared" si="64"/>
        <v>0.1355172</v>
      </c>
      <c r="S79" s="13">
        <f t="shared" si="65"/>
        <v>0.30744517843565738</v>
      </c>
      <c r="T79" s="2">
        <v>0.01</v>
      </c>
      <c r="U79" s="14">
        <f t="shared" si="66"/>
        <v>3.0744517843565738E-3</v>
      </c>
      <c r="V79" s="13"/>
      <c r="W79" s="2"/>
      <c r="X79" s="2"/>
      <c r="Y79" s="2"/>
      <c r="Z79" s="2"/>
      <c r="AA79" s="2"/>
      <c r="AB79" s="2"/>
      <c r="AC79" s="2"/>
      <c r="AD79" s="2"/>
      <c r="AE79" s="13">
        <v>5.0000000000000001E-3</v>
      </c>
      <c r="AF79" s="2">
        <v>0.49</v>
      </c>
      <c r="AG79" s="14">
        <f t="shared" si="67"/>
        <v>2.4499999999999999E-3</v>
      </c>
      <c r="AH79" s="17"/>
      <c r="AI79" s="2"/>
      <c r="AJ79" s="14"/>
      <c r="AK79" s="13"/>
      <c r="AL79" s="2"/>
      <c r="AM79" s="2"/>
      <c r="AN79" s="13"/>
      <c r="AO79" s="2"/>
      <c r="AP79" s="14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1.3024451784356572E-2</v>
      </c>
      <c r="AU79" s="7">
        <f t="shared" si="70"/>
        <v>52.122000000000007</v>
      </c>
      <c r="AV79" s="1">
        <f t="shared" si="71"/>
        <v>0.26</v>
      </c>
      <c r="AW79" s="1">
        <f t="shared" si="75"/>
        <v>0.62191666666666667</v>
      </c>
      <c r="AX79" s="1">
        <f t="shared" si="72"/>
        <v>735.46307038123996</v>
      </c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</row>
    <row r="80" spans="1:82" x14ac:dyDescent="0.15">
      <c r="C80" s="6">
        <v>6</v>
      </c>
      <c r="D80" s="8">
        <v>21.845605757000001</v>
      </c>
      <c r="E80" s="9">
        <f t="shared" si="73"/>
        <v>17.305433060064502</v>
      </c>
      <c r="F80" s="6" t="s">
        <v>110</v>
      </c>
      <c r="G80" s="1">
        <v>7</v>
      </c>
      <c r="H80" s="7">
        <f t="shared" si="57"/>
        <v>21.845605757000001</v>
      </c>
      <c r="I80" s="7">
        <f t="shared" si="58"/>
        <v>294.99560575699996</v>
      </c>
      <c r="J80" s="7">
        <f t="shared" si="59"/>
        <v>0.24413874955888087</v>
      </c>
      <c r="K80" s="7">
        <f t="shared" si="60"/>
        <v>52.122000000000007</v>
      </c>
      <c r="L80" s="7">
        <f t="shared" si="61"/>
        <v>0.52122000000000002</v>
      </c>
      <c r="M80" s="1" t="s">
        <v>110</v>
      </c>
      <c r="O80" s="7">
        <f t="shared" si="74"/>
        <v>1.4605330463970998</v>
      </c>
      <c r="P80" s="7">
        <f t="shared" si="62"/>
        <v>0.35657271163681087</v>
      </c>
      <c r="Q80" s="12">
        <f t="shared" si="63"/>
        <v>9.2708905025570831E-2</v>
      </c>
      <c r="R80" s="7">
        <f t="shared" si="64"/>
        <v>0.1355172</v>
      </c>
      <c r="S80" s="13">
        <f t="shared" si="65"/>
        <v>0.68411172180041224</v>
      </c>
      <c r="T80" s="2">
        <v>0.01</v>
      </c>
      <c r="U80" s="14">
        <f t="shared" si="66"/>
        <v>6.8411172180041224E-3</v>
      </c>
      <c r="V80" s="13"/>
      <c r="W80" s="2"/>
      <c r="X80" s="2"/>
      <c r="Y80" s="2"/>
      <c r="Z80" s="2"/>
      <c r="AA80" s="2"/>
      <c r="AB80" s="2"/>
      <c r="AC80" s="2"/>
      <c r="AD80" s="2"/>
      <c r="AE80" s="13">
        <v>5.0000000000000001E-3</v>
      </c>
      <c r="AF80" s="2">
        <v>0.49</v>
      </c>
      <c r="AG80" s="14">
        <f t="shared" si="67"/>
        <v>2.4499999999999999E-3</v>
      </c>
      <c r="AH80" s="17"/>
      <c r="AI80" s="2"/>
      <c r="AJ80" s="14"/>
      <c r="AK80" s="13"/>
      <c r="AL80" s="2"/>
      <c r="AM80" s="2"/>
      <c r="AN80" s="13"/>
      <c r="AO80" s="2"/>
      <c r="AP80" s="14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1.6791117218004123E-2</v>
      </c>
      <c r="AU80" s="7">
        <f t="shared" si="70"/>
        <v>52.122000000000007</v>
      </c>
      <c r="AV80" s="1">
        <f t="shared" si="71"/>
        <v>0.26</v>
      </c>
      <c r="AW80" s="1">
        <f t="shared" si="75"/>
        <v>0.62191666666666667</v>
      </c>
      <c r="AX80" s="1">
        <f t="shared" si="72"/>
        <v>948.15865026404174</v>
      </c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</row>
    <row r="81" spans="1:82" x14ac:dyDescent="0.15">
      <c r="C81" s="6">
        <v>7</v>
      </c>
      <c r="D81" s="8">
        <v>24.746158570967701</v>
      </c>
      <c r="E81" s="9">
        <f t="shared" si="73"/>
        <v>21.845605757000001</v>
      </c>
      <c r="F81" s="6" t="s">
        <v>110</v>
      </c>
      <c r="G81" s="1">
        <v>8</v>
      </c>
      <c r="H81" s="7">
        <f t="shared" si="57"/>
        <v>24.746158570967701</v>
      </c>
      <c r="I81" s="7">
        <f t="shared" si="58"/>
        <v>297.89615857096766</v>
      </c>
      <c r="J81" s="7">
        <f t="shared" si="59"/>
        <v>0.33667385467256861</v>
      </c>
      <c r="K81" s="7">
        <f t="shared" si="60"/>
        <v>52.122000000000007</v>
      </c>
      <c r="L81" s="7">
        <f t="shared" si="61"/>
        <v>0.52122000000000002</v>
      </c>
      <c r="M81" s="1" t="s">
        <v>110</v>
      </c>
      <c r="O81" s="7">
        <f t="shared" si="74"/>
        <v>1.6251803347602889</v>
      </c>
      <c r="P81" s="7">
        <f t="shared" si="62"/>
        <v>0.54715572784180189</v>
      </c>
      <c r="Q81" s="12">
        <f t="shared" si="63"/>
        <v>0.1422604892388685</v>
      </c>
      <c r="R81" s="7">
        <f t="shared" si="64"/>
        <v>0.1355172</v>
      </c>
      <c r="S81" s="13">
        <f t="shared" si="65"/>
        <v>1.0497596558877287</v>
      </c>
      <c r="T81" s="2">
        <v>0.01</v>
      </c>
      <c r="U81" s="14">
        <f t="shared" si="66"/>
        <v>1.0497596558877288E-2</v>
      </c>
      <c r="V81" s="13"/>
      <c r="W81" s="2"/>
      <c r="X81" s="2"/>
      <c r="Y81" s="2"/>
      <c r="Z81" s="2"/>
      <c r="AA81" s="2"/>
      <c r="AB81" s="2"/>
      <c r="AC81" s="2"/>
      <c r="AD81" s="2"/>
      <c r="AE81" s="13">
        <v>5.0000000000000001E-3</v>
      </c>
      <c r="AF81" s="2">
        <v>0.49</v>
      </c>
      <c r="AG81" s="14">
        <f t="shared" si="67"/>
        <v>2.4499999999999999E-3</v>
      </c>
      <c r="AH81" s="17"/>
      <c r="AI81" s="2"/>
      <c r="AJ81" s="14"/>
      <c r="AK81" s="13"/>
      <c r="AL81" s="2"/>
      <c r="AM81" s="2"/>
      <c r="AN81" s="13"/>
      <c r="AO81" s="2"/>
      <c r="AP81" s="14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2.044759655887729E-2</v>
      </c>
      <c r="AU81" s="7">
        <f t="shared" si="70"/>
        <v>52.122000000000007</v>
      </c>
      <c r="AV81" s="1">
        <f t="shared" si="71"/>
        <v>0.26</v>
      </c>
      <c r="AW81" s="1">
        <f t="shared" si="75"/>
        <v>0.62191666666666667</v>
      </c>
      <c r="AX81" s="1">
        <f t="shared" si="72"/>
        <v>1154.6322560133528</v>
      </c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</row>
    <row r="82" spans="1:82" x14ac:dyDescent="0.15">
      <c r="C82" s="6">
        <v>8</v>
      </c>
      <c r="D82" s="8">
        <v>23.895338892258099</v>
      </c>
      <c r="E82" s="9">
        <f t="shared" si="73"/>
        <v>24.746158570967701</v>
      </c>
      <c r="F82" s="6" t="s">
        <v>110</v>
      </c>
      <c r="G82" s="1">
        <v>9</v>
      </c>
      <c r="H82" s="7">
        <f t="shared" si="57"/>
        <v>23.895338892258099</v>
      </c>
      <c r="I82" s="7">
        <f t="shared" si="58"/>
        <v>297.04533889225809</v>
      </c>
      <c r="J82" s="7">
        <f t="shared" si="59"/>
        <v>0.30658508420356001</v>
      </c>
      <c r="K82" s="7">
        <f t="shared" si="60"/>
        <v>52.122000000000007</v>
      </c>
      <c r="L82" s="7">
        <f t="shared" si="61"/>
        <v>0.52122000000000002</v>
      </c>
      <c r="M82" s="1" t="s">
        <v>110</v>
      </c>
      <c r="O82" s="7">
        <f t="shared" si="74"/>
        <v>1.5992446069184867</v>
      </c>
      <c r="P82" s="7">
        <f t="shared" si="62"/>
        <v>0.49030454247419347</v>
      </c>
      <c r="Q82" s="12">
        <f t="shared" si="63"/>
        <v>0.12747918104329031</v>
      </c>
      <c r="R82" s="7">
        <f t="shared" si="64"/>
        <v>0.1355172</v>
      </c>
      <c r="S82" s="13">
        <f t="shared" si="65"/>
        <v>0.94068635599975725</v>
      </c>
      <c r="T82" s="2">
        <v>0.01</v>
      </c>
      <c r="U82" s="14">
        <f t="shared" si="66"/>
        <v>9.4068635599975723E-3</v>
      </c>
      <c r="V82" s="13"/>
      <c r="W82" s="2"/>
      <c r="X82" s="2"/>
      <c r="Y82" s="2"/>
      <c r="Z82" s="2"/>
      <c r="AA82" s="2"/>
      <c r="AB82" s="2"/>
      <c r="AC82" s="2"/>
      <c r="AD82" s="2"/>
      <c r="AE82" s="13">
        <v>5.0000000000000001E-3</v>
      </c>
      <c r="AF82" s="2">
        <v>0.49</v>
      </c>
      <c r="AG82" s="14">
        <f t="shared" si="67"/>
        <v>2.4499999999999999E-3</v>
      </c>
      <c r="AH82" s="17"/>
      <c r="AI82" s="2"/>
      <c r="AJ82" s="14"/>
      <c r="AK82" s="13"/>
      <c r="AL82" s="2"/>
      <c r="AM82" s="2"/>
      <c r="AN82" s="13"/>
      <c r="AO82" s="2"/>
      <c r="AP82" s="14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1.9356863559997571E-2</v>
      </c>
      <c r="AU82" s="7">
        <f t="shared" si="70"/>
        <v>52.122000000000007</v>
      </c>
      <c r="AV82" s="1">
        <f t="shared" si="71"/>
        <v>0.26</v>
      </c>
      <c r="AW82" s="1">
        <f t="shared" si="75"/>
        <v>0.62191666666666667</v>
      </c>
      <c r="AX82" s="1">
        <f t="shared" si="72"/>
        <v>1093.040885136176</v>
      </c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</row>
    <row r="83" spans="1:82" x14ac:dyDescent="0.15">
      <c r="C83" s="6">
        <v>9</v>
      </c>
      <c r="D83" s="8">
        <v>18.399873848366699</v>
      </c>
      <c r="E83" s="9">
        <f t="shared" si="73"/>
        <v>23.895338892258099</v>
      </c>
      <c r="F83" s="6" t="s">
        <v>110</v>
      </c>
      <c r="G83" s="1">
        <v>10</v>
      </c>
      <c r="H83" s="7">
        <f t="shared" si="57"/>
        <v>18.399873848366699</v>
      </c>
      <c r="I83" s="7">
        <f t="shared" si="58"/>
        <v>291.5498738483667</v>
      </c>
      <c r="J83" s="7">
        <f t="shared" si="59"/>
        <v>0.16528034488432256</v>
      </c>
      <c r="K83" s="7">
        <f t="shared" si="60"/>
        <v>52.122000000000007</v>
      </c>
      <c r="L83" s="7">
        <f t="shared" si="61"/>
        <v>0.52122000000000002</v>
      </c>
      <c r="M83" s="1" t="s">
        <v>110</v>
      </c>
      <c r="O83" s="7">
        <f t="shared" si="74"/>
        <v>1.6301600644442933</v>
      </c>
      <c r="P83" s="7">
        <f t="shared" si="62"/>
        <v>0.26943341766800227</v>
      </c>
      <c r="Q83" s="12">
        <f t="shared" si="63"/>
        <v>7.0052688593680593E-2</v>
      </c>
      <c r="R83" s="7">
        <f t="shared" si="64"/>
        <v>0.1355172</v>
      </c>
      <c r="S83" s="13">
        <f t="shared" si="65"/>
        <v>0.51692839428264892</v>
      </c>
      <c r="T83" s="2">
        <v>0.01</v>
      </c>
      <c r="U83" s="14">
        <f t="shared" si="66"/>
        <v>5.169283942826489E-3</v>
      </c>
      <c r="V83" s="13"/>
      <c r="W83" s="2"/>
      <c r="X83" s="2"/>
      <c r="Y83" s="2"/>
      <c r="Z83" s="2"/>
      <c r="AA83" s="2"/>
      <c r="AB83" s="2"/>
      <c r="AC83" s="2"/>
      <c r="AD83" s="2"/>
      <c r="AE83" s="13">
        <v>1E-3</v>
      </c>
      <c r="AF83" s="2">
        <v>0.49</v>
      </c>
      <c r="AG83" s="14">
        <f t="shared" si="67"/>
        <v>4.8999999999999998E-4</v>
      </c>
      <c r="AH83" s="17"/>
      <c r="AI83" s="2"/>
      <c r="AJ83" s="14"/>
      <c r="AK83" s="13"/>
      <c r="AL83" s="2"/>
      <c r="AM83" s="2"/>
      <c r="AN83" s="13"/>
      <c r="AO83" s="2"/>
      <c r="AP83" s="14"/>
      <c r="AQ83" s="2">
        <v>0.01</v>
      </c>
      <c r="AR83" s="2">
        <v>0.5</v>
      </c>
      <c r="AS83" s="2">
        <f t="shared" si="68"/>
        <v>5.0000000000000001E-3</v>
      </c>
      <c r="AT83" s="1">
        <f t="shared" si="69"/>
        <v>1.0659283942826489E-2</v>
      </c>
      <c r="AU83" s="7">
        <f t="shared" si="70"/>
        <v>52.122000000000007</v>
      </c>
      <c r="AV83" s="1">
        <f t="shared" si="71"/>
        <v>0.26</v>
      </c>
      <c r="AW83" s="1">
        <f t="shared" si="75"/>
        <v>0.62191666666666667</v>
      </c>
      <c r="AX83" s="1">
        <f t="shared" si="72"/>
        <v>601.90707650916329</v>
      </c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</row>
    <row r="84" spans="1:82" x14ac:dyDescent="0.15">
      <c r="C84" s="6">
        <v>10</v>
      </c>
      <c r="D84" s="8">
        <v>9.0171651799677406</v>
      </c>
      <c r="E84" s="9">
        <f t="shared" si="73"/>
        <v>18.399873848366699</v>
      </c>
      <c r="F84" s="6" t="s">
        <v>110</v>
      </c>
      <c r="G84" s="1">
        <v>11</v>
      </c>
      <c r="H84" s="7">
        <f t="shared" si="57"/>
        <v>9.0171651799677406</v>
      </c>
      <c r="I84" s="7">
        <f t="shared" si="58"/>
        <v>282.1671651799677</v>
      </c>
      <c r="J84" s="7">
        <f t="shared" si="59"/>
        <v>5.4441541481979286E-2</v>
      </c>
      <c r="K84" s="7">
        <f t="shared" si="60"/>
        <v>52.122000000000007</v>
      </c>
      <c r="L84" s="7">
        <f t="shared" si="61"/>
        <v>0.52122000000000002</v>
      </c>
      <c r="M84" s="1" t="s">
        <v>112</v>
      </c>
      <c r="N84" s="7">
        <f>(O83-P83)*$C$22/100</f>
        <v>1.2926903144374764</v>
      </c>
      <c r="O84" s="7">
        <f t="shared" si="74"/>
        <v>0.58925633233881447</v>
      </c>
      <c r="P84" s="7">
        <f t="shared" si="62"/>
        <v>3.2080023060542542E-2</v>
      </c>
      <c r="Q84" s="12">
        <f t="shared" si="63"/>
        <v>8.3408059957410605E-3</v>
      </c>
      <c r="R84" s="7">
        <f t="shared" si="64"/>
        <v>0.1355172</v>
      </c>
      <c r="S84" s="13">
        <f t="shared" si="65"/>
        <v>6.1547951077361843E-2</v>
      </c>
      <c r="T84" s="2">
        <v>0.01</v>
      </c>
      <c r="U84" s="14">
        <f t="shared" si="66"/>
        <v>6.1547951077361844E-4</v>
      </c>
      <c r="V84" s="13"/>
      <c r="W84" s="2"/>
      <c r="X84" s="2"/>
      <c r="Y84" s="2"/>
      <c r="Z84" s="2"/>
      <c r="AA84" s="2"/>
      <c r="AB84" s="2"/>
      <c r="AC84" s="2"/>
      <c r="AD84" s="2"/>
      <c r="AE84" s="13">
        <v>1E-3</v>
      </c>
      <c r="AF84" s="2">
        <v>0.49</v>
      </c>
      <c r="AG84" s="14">
        <f t="shared" si="67"/>
        <v>4.8999999999999998E-4</v>
      </c>
      <c r="AH84" s="17"/>
      <c r="AI84" s="2"/>
      <c r="AJ84" s="14"/>
      <c r="AK84" s="13"/>
      <c r="AL84" s="2"/>
      <c r="AM84" s="2"/>
      <c r="AN84" s="13"/>
      <c r="AO84" s="2"/>
      <c r="AP84" s="14"/>
      <c r="AQ84" s="2">
        <v>0.01</v>
      </c>
      <c r="AR84" s="2">
        <v>0.5</v>
      </c>
      <c r="AS84" s="2">
        <f t="shared" si="68"/>
        <v>5.0000000000000001E-3</v>
      </c>
      <c r="AT84" s="1">
        <f t="shared" si="69"/>
        <v>6.1054795107736183E-3</v>
      </c>
      <c r="AU84" s="7">
        <f t="shared" si="70"/>
        <v>52.122000000000007</v>
      </c>
      <c r="AV84" s="1">
        <f t="shared" si="71"/>
        <v>0.26</v>
      </c>
      <c r="AW84" s="1">
        <f t="shared" si="75"/>
        <v>0.62191666666666667</v>
      </c>
      <c r="AX84" s="1">
        <f t="shared" si="72"/>
        <v>344.76343277162715</v>
      </c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</row>
    <row r="85" spans="1:82" x14ac:dyDescent="0.15">
      <c r="C85" s="6">
        <v>11</v>
      </c>
      <c r="D85" s="8">
        <v>-0.61078317396666704</v>
      </c>
      <c r="E85" s="9">
        <f t="shared" si="73"/>
        <v>9.0171651799677406</v>
      </c>
      <c r="F85" s="6" t="s">
        <v>112</v>
      </c>
      <c r="G85" s="1">
        <v>12</v>
      </c>
      <c r="H85" s="7">
        <f t="shared" si="57"/>
        <v>-0.61078317396666704</v>
      </c>
      <c r="I85" s="7">
        <f t="shared" si="58"/>
        <v>272.53921682603328</v>
      </c>
      <c r="J85" s="7">
        <f t="shared" si="59"/>
        <v>1.6088399607715142E-2</v>
      </c>
      <c r="K85" s="7">
        <f t="shared" si="60"/>
        <v>52.122000000000007</v>
      </c>
      <c r="L85" s="7">
        <f t="shared" si="61"/>
        <v>0.52122000000000002</v>
      </c>
      <c r="M85" s="1" t="s">
        <v>110</v>
      </c>
      <c r="O85" s="7">
        <f t="shared" si="74"/>
        <v>1.078396309278272</v>
      </c>
      <c r="P85" s="7">
        <f t="shared" si="62"/>
        <v>1.7349670759154008E-2</v>
      </c>
      <c r="Q85" s="12">
        <f t="shared" si="63"/>
        <v>4.5109143973800425E-3</v>
      </c>
      <c r="R85" s="7">
        <f t="shared" si="64"/>
        <v>0.1355172</v>
      </c>
      <c r="S85" s="13">
        <f t="shared" si="65"/>
        <v>3.3286655844276904E-2</v>
      </c>
      <c r="T85" s="2">
        <v>0.01</v>
      </c>
      <c r="U85" s="14">
        <f t="shared" si="66"/>
        <v>3.3286655844276905E-4</v>
      </c>
      <c r="V85" s="13"/>
      <c r="W85" s="2"/>
      <c r="X85" s="2"/>
      <c r="Y85" s="2"/>
      <c r="Z85" s="2"/>
      <c r="AA85" s="2"/>
      <c r="AB85" s="2"/>
      <c r="AC85" s="2"/>
      <c r="AD85" s="2"/>
      <c r="AE85" s="13">
        <v>1E-3</v>
      </c>
      <c r="AF85" s="2">
        <v>0.49</v>
      </c>
      <c r="AG85" s="14">
        <f t="shared" si="67"/>
        <v>4.8999999999999998E-4</v>
      </c>
      <c r="AH85" s="17"/>
      <c r="AI85" s="2"/>
      <c r="AJ85" s="14"/>
      <c r="AK85" s="13"/>
      <c r="AL85" s="2"/>
      <c r="AM85" s="2"/>
      <c r="AN85" s="13"/>
      <c r="AO85" s="2"/>
      <c r="AP85" s="14"/>
      <c r="AQ85" s="2">
        <v>0.01</v>
      </c>
      <c r="AR85" s="2">
        <v>0.5</v>
      </c>
      <c r="AS85" s="2">
        <f t="shared" si="68"/>
        <v>5.0000000000000001E-3</v>
      </c>
      <c r="AT85" s="1">
        <f t="shared" si="69"/>
        <v>5.8228665584427689E-3</v>
      </c>
      <c r="AU85" s="7">
        <f t="shared" si="70"/>
        <v>52.122000000000007</v>
      </c>
      <c r="AV85" s="1">
        <f t="shared" si="71"/>
        <v>0.26</v>
      </c>
      <c r="AW85" s="1">
        <f t="shared" si="75"/>
        <v>0.62191666666666667</v>
      </c>
      <c r="AX85" s="1">
        <f t="shared" si="72"/>
        <v>328.80488088075987</v>
      </c>
      <c r="AY85" s="1">
        <f>SUM(AX74:AX85)</f>
        <v>7141.6833070265793</v>
      </c>
    </row>
    <row r="86" spans="1:82" x14ac:dyDescent="0.15">
      <c r="C86" s="6">
        <v>12</v>
      </c>
      <c r="D86" s="8">
        <v>-5.52252911970968</v>
      </c>
      <c r="E86" s="9">
        <f t="shared" si="73"/>
        <v>-0.61078317396666704</v>
      </c>
      <c r="F86" s="6" t="s">
        <v>110</v>
      </c>
    </row>
    <row r="88" spans="1:82" x14ac:dyDescent="0.15">
      <c r="S88" s="30" t="s">
        <v>80</v>
      </c>
      <c r="T88" s="30"/>
      <c r="U88" s="30"/>
      <c r="V88" s="30" t="s">
        <v>81</v>
      </c>
      <c r="W88" s="30"/>
      <c r="X88" s="30"/>
      <c r="Y88" s="30" t="s">
        <v>82</v>
      </c>
      <c r="Z88" s="30"/>
      <c r="AA88" s="30"/>
      <c r="AB88" s="30" t="s">
        <v>83</v>
      </c>
      <c r="AC88" s="30"/>
      <c r="AD88" s="30"/>
      <c r="AE88" s="30" t="s">
        <v>84</v>
      </c>
      <c r="AF88" s="30"/>
      <c r="AG88" s="30"/>
      <c r="AH88" s="30" t="s">
        <v>85</v>
      </c>
      <c r="AI88" s="30"/>
      <c r="AJ88" s="30"/>
      <c r="AK88" s="31" t="s">
        <v>115</v>
      </c>
      <c r="AL88" s="32"/>
      <c r="AM88" s="33"/>
      <c r="AN88" s="32" t="s">
        <v>116</v>
      </c>
      <c r="AO88" s="32"/>
      <c r="AP88" s="33"/>
      <c r="AQ88" s="30" t="s">
        <v>87</v>
      </c>
      <c r="AR88" s="30"/>
      <c r="AS88" s="30"/>
    </row>
    <row r="89" spans="1:82" x14ac:dyDescent="0.15">
      <c r="A89" s="34" t="s">
        <v>117</v>
      </c>
      <c r="B89" s="34"/>
      <c r="C89" s="6" t="s">
        <v>88</v>
      </c>
      <c r="D89" s="6" t="s">
        <v>89</v>
      </c>
      <c r="E89" s="6" t="s">
        <v>90</v>
      </c>
      <c r="F89" s="6" t="s">
        <v>91</v>
      </c>
      <c r="G89" s="1" t="s">
        <v>88</v>
      </c>
      <c r="H89" s="1" t="s">
        <v>90</v>
      </c>
      <c r="I89" s="1" t="s">
        <v>92</v>
      </c>
      <c r="J89" s="1" t="s">
        <v>93</v>
      </c>
      <c r="K89" s="10" t="s">
        <v>94</v>
      </c>
      <c r="L89" s="10" t="s">
        <v>95</v>
      </c>
      <c r="M89" s="1" t="s">
        <v>96</v>
      </c>
      <c r="N89" s="10" t="s">
        <v>97</v>
      </c>
      <c r="O89" s="1" t="s">
        <v>98</v>
      </c>
      <c r="P89" s="1" t="s">
        <v>99</v>
      </c>
      <c r="Q89" s="10" t="s">
        <v>100</v>
      </c>
      <c r="R89" s="10" t="s">
        <v>101</v>
      </c>
      <c r="S89" s="2" t="s">
        <v>102</v>
      </c>
      <c r="T89" s="2" t="s">
        <v>103</v>
      </c>
      <c r="U89" s="2"/>
      <c r="V89" s="2" t="s">
        <v>102</v>
      </c>
      <c r="W89" s="2" t="s">
        <v>103</v>
      </c>
      <c r="X89" s="2"/>
      <c r="Y89" s="2" t="s">
        <v>102</v>
      </c>
      <c r="Z89" s="2" t="s">
        <v>103</v>
      </c>
      <c r="AA89" s="2"/>
      <c r="AB89" s="2" t="s">
        <v>102</v>
      </c>
      <c r="AC89" s="2" t="s">
        <v>103</v>
      </c>
      <c r="AD89" s="2"/>
      <c r="AE89" s="2" t="s">
        <v>102</v>
      </c>
      <c r="AF89" s="2" t="s">
        <v>103</v>
      </c>
      <c r="AG89" s="2"/>
      <c r="AH89" s="2" t="s">
        <v>102</v>
      </c>
      <c r="AI89" s="2" t="s">
        <v>103</v>
      </c>
      <c r="AJ89" s="2"/>
      <c r="AK89" s="2" t="s">
        <v>102</v>
      </c>
      <c r="AL89" s="2" t="s">
        <v>103</v>
      </c>
      <c r="AM89" s="2"/>
      <c r="AN89" s="2" t="s">
        <v>102</v>
      </c>
      <c r="AO89" s="2" t="s">
        <v>103</v>
      </c>
      <c r="AP89" s="2"/>
      <c r="AQ89" s="16" t="s">
        <v>102</v>
      </c>
      <c r="AR89" s="16" t="s">
        <v>103</v>
      </c>
      <c r="AS89" s="16"/>
      <c r="AT89" s="1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pans="1:82" x14ac:dyDescent="0.15">
      <c r="A90" s="1" t="s">
        <v>108</v>
      </c>
      <c r="B90" s="1">
        <f>F9</f>
        <v>341.64</v>
      </c>
      <c r="C90" s="6" t="s">
        <v>109</v>
      </c>
      <c r="D90" s="6">
        <v>-7</v>
      </c>
      <c r="E90" s="6"/>
      <c r="F90" s="6"/>
      <c r="G90" s="1">
        <v>1</v>
      </c>
      <c r="H90" s="7">
        <f t="shared" ref="H90:H101" si="76">E91</f>
        <v>-7</v>
      </c>
      <c r="I90" s="7">
        <f t="shared" ref="I90:I101" si="77">H90+273.15</f>
        <v>266.14999999999998</v>
      </c>
      <c r="J90" s="7">
        <f t="shared" ref="J90:J101" si="78">EXP(($C$16*(I90-$C$14))/($C$17*I90*$C$14))</f>
        <v>6.824047601930683E-3</v>
      </c>
      <c r="K90" s="7">
        <f t="shared" ref="K90:K101" si="79">$B$90/12</f>
        <v>28.47</v>
      </c>
      <c r="L90" s="7">
        <f t="shared" ref="L90:L101" si="80">K90*$B$75/100</f>
        <v>0.28470000000000001</v>
      </c>
      <c r="M90" s="1" t="s">
        <v>110</v>
      </c>
      <c r="O90" s="7">
        <f>L90</f>
        <v>0.28470000000000001</v>
      </c>
      <c r="P90" s="7">
        <f t="shared" ref="P90:P101" si="81">O90*J90</f>
        <v>1.9428063522696655E-3</v>
      </c>
      <c r="Q90" s="12">
        <f t="shared" ref="Q90:Q101" si="82">P90*$B$76</f>
        <v>5.0512965159011302E-4</v>
      </c>
      <c r="R90" s="7">
        <f t="shared" ref="R90:R101" si="83">L90*$B$76</f>
        <v>7.4022000000000004E-2</v>
      </c>
      <c r="S90" s="13">
        <f t="shared" ref="S90:S101" si="84">Q90/R90</f>
        <v>6.824047601930683E-3</v>
      </c>
      <c r="T90" s="2">
        <v>0.01</v>
      </c>
      <c r="U90" s="14">
        <f t="shared" ref="U90:U101" si="85">S90*T90</f>
        <v>6.8240476019306828E-5</v>
      </c>
      <c r="V90" s="13"/>
      <c r="W90" s="2"/>
      <c r="X90" s="2"/>
      <c r="Y90" s="2"/>
      <c r="Z90" s="2"/>
      <c r="AA90" s="2"/>
      <c r="AB90" s="2"/>
      <c r="AC90" s="2"/>
      <c r="AD90" s="2"/>
      <c r="AE90" s="13">
        <v>1E-3</v>
      </c>
      <c r="AF90" s="2">
        <v>0.49</v>
      </c>
      <c r="AG90" s="14">
        <f t="shared" ref="AG90:AG101" si="86">AF90*AE90</f>
        <v>4.8999999999999998E-4</v>
      </c>
      <c r="AH90" s="17"/>
      <c r="AI90" s="2"/>
      <c r="AJ90" s="14"/>
      <c r="AK90" s="13"/>
      <c r="AL90" s="2"/>
      <c r="AM90" s="2"/>
      <c r="AN90" s="13"/>
      <c r="AO90" s="2"/>
      <c r="AP90" s="14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5.5582404760193072E-3</v>
      </c>
      <c r="AU90" s="7">
        <f t="shared" ref="AU90:AU101" si="89">$B$90/12</f>
        <v>28.47</v>
      </c>
      <c r="AV90" s="1">
        <f t="shared" ref="AV90:AV101" si="90">$B$76</f>
        <v>0.26</v>
      </c>
      <c r="AW90" s="1">
        <f>$E$9/12</f>
        <v>4.0258333333333338</v>
      </c>
      <c r="AX90" s="1">
        <f t="shared" ref="AX90:AX101" si="91">AW90*10000*AV90*0.67*AU90*AT90</f>
        <v>1109.7591685869779</v>
      </c>
      <c r="AZ90" s="1">
        <f>$E$10/12</f>
        <v>0.53822118454257084</v>
      </c>
      <c r="BA90" s="1">
        <f t="shared" ref="BA90:BA101" si="92">AZ90*10000*AV90*0.67*AU90*AT90</f>
        <v>148.36577791940266</v>
      </c>
    </row>
    <row r="91" spans="1:82" x14ac:dyDescent="0.15">
      <c r="A91" s="1" t="s">
        <v>111</v>
      </c>
      <c r="B91" s="1">
        <v>1</v>
      </c>
      <c r="C91" s="6">
        <v>1</v>
      </c>
      <c r="D91" s="8">
        <v>-11.991292945838699</v>
      </c>
      <c r="E91" s="9">
        <f t="shared" ref="E91:E102" si="93">D90</f>
        <v>-7</v>
      </c>
      <c r="F91" s="6" t="s">
        <v>110</v>
      </c>
      <c r="G91" s="1">
        <v>2</v>
      </c>
      <c r="H91" s="7">
        <f t="shared" si="76"/>
        <v>-11.991292945838699</v>
      </c>
      <c r="I91" s="7">
        <f t="shared" si="77"/>
        <v>261.15870705416125</v>
      </c>
      <c r="J91" s="7">
        <f t="shared" si="78"/>
        <v>3.391453335936634E-3</v>
      </c>
      <c r="K91" s="7">
        <f t="shared" si="79"/>
        <v>28.47</v>
      </c>
      <c r="L91" s="7">
        <f t="shared" si="80"/>
        <v>0.28470000000000001</v>
      </c>
      <c r="M91" s="1" t="s">
        <v>110</v>
      </c>
      <c r="O91" s="7">
        <f t="shared" ref="O91:O101" si="94">L91+O90-P90-N91</f>
        <v>0.5674571936477304</v>
      </c>
      <c r="P91" s="7">
        <f t="shared" si="81"/>
        <v>1.9245045923978357E-3</v>
      </c>
      <c r="Q91" s="12">
        <f t="shared" si="82"/>
        <v>5.0037119402343729E-4</v>
      </c>
      <c r="R91" s="7">
        <f t="shared" si="83"/>
        <v>7.4022000000000004E-2</v>
      </c>
      <c r="S91" s="13">
        <f t="shared" si="84"/>
        <v>6.7597632328691096E-3</v>
      </c>
      <c r="T91" s="2">
        <v>0.01</v>
      </c>
      <c r="U91" s="14">
        <f t="shared" si="85"/>
        <v>6.75976323286911E-5</v>
      </c>
      <c r="V91" s="13"/>
      <c r="W91" s="2"/>
      <c r="X91" s="2"/>
      <c r="Y91" s="2"/>
      <c r="Z91" s="2"/>
      <c r="AA91" s="2"/>
      <c r="AB91" s="2"/>
      <c r="AC91" s="2"/>
      <c r="AD91" s="2"/>
      <c r="AE91" s="13">
        <v>1E-3</v>
      </c>
      <c r="AF91" s="2">
        <v>0.49</v>
      </c>
      <c r="AG91" s="14">
        <f t="shared" si="86"/>
        <v>4.8999999999999998E-4</v>
      </c>
      <c r="AH91" s="17"/>
      <c r="AI91" s="2"/>
      <c r="AJ91" s="14"/>
      <c r="AK91" s="13"/>
      <c r="AL91" s="2"/>
      <c r="AM91" s="2"/>
      <c r="AN91" s="13"/>
      <c r="AO91" s="2"/>
      <c r="AP91" s="14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5.5575976323286912E-3</v>
      </c>
      <c r="AU91" s="7">
        <f t="shared" si="89"/>
        <v>28.47</v>
      </c>
      <c r="AV91" s="1">
        <f t="shared" si="90"/>
        <v>0.26</v>
      </c>
      <c r="AW91" s="1">
        <f t="shared" ref="AW91:AW101" si="95">$E$9/12</f>
        <v>4.0258333333333338</v>
      </c>
      <c r="AX91" s="1">
        <f t="shared" si="91"/>
        <v>1109.6308183144938</v>
      </c>
      <c r="AZ91" s="1">
        <f t="shared" ref="AZ91:AZ101" si="96">$E$10/12</f>
        <v>0.53822118454257084</v>
      </c>
      <c r="BA91" s="1">
        <f t="shared" si="92"/>
        <v>148.34861853152617</v>
      </c>
    </row>
    <row r="92" spans="1:82" x14ac:dyDescent="0.15">
      <c r="A92" s="1" t="s">
        <v>73</v>
      </c>
      <c r="B92" s="1">
        <v>0.33</v>
      </c>
      <c r="C92" s="6">
        <v>2</v>
      </c>
      <c r="D92" s="8">
        <v>-5.3710619222069003</v>
      </c>
      <c r="E92" s="9">
        <f t="shared" si="93"/>
        <v>-11.991292945838699</v>
      </c>
      <c r="F92" s="6" t="s">
        <v>110</v>
      </c>
      <c r="G92" s="1">
        <v>3</v>
      </c>
      <c r="H92" s="7">
        <f t="shared" si="76"/>
        <v>-5.3710619222069003</v>
      </c>
      <c r="I92" s="7">
        <f t="shared" si="77"/>
        <v>267.7789380777931</v>
      </c>
      <c r="J92" s="7">
        <f t="shared" si="78"/>
        <v>8.5249536621691407E-3</v>
      </c>
      <c r="K92" s="7">
        <f t="shared" si="79"/>
        <v>28.47</v>
      </c>
      <c r="L92" s="7">
        <f t="shared" si="80"/>
        <v>0.28470000000000001</v>
      </c>
      <c r="M92" s="1" t="s">
        <v>110</v>
      </c>
      <c r="O92" s="7">
        <f t="shared" si="94"/>
        <v>0.85023268905533256</v>
      </c>
      <c r="P92" s="7">
        <f t="shared" si="81"/>
        <v>7.2481942762581738E-3</v>
      </c>
      <c r="Q92" s="12">
        <f t="shared" si="82"/>
        <v>1.8845305118271253E-3</v>
      </c>
      <c r="R92" s="7">
        <f t="shared" si="83"/>
        <v>7.4022000000000004E-2</v>
      </c>
      <c r="S92" s="13">
        <f t="shared" si="84"/>
        <v>2.5459059628585086E-2</v>
      </c>
      <c r="T92" s="2">
        <v>0.01</v>
      </c>
      <c r="U92" s="14">
        <f t="shared" si="85"/>
        <v>2.5459059628585084E-4</v>
      </c>
      <c r="V92" s="13"/>
      <c r="W92" s="2"/>
      <c r="X92" s="2"/>
      <c r="Y92" s="2"/>
      <c r="Z92" s="2"/>
      <c r="AA92" s="2"/>
      <c r="AB92" s="2"/>
      <c r="AC92" s="2"/>
      <c r="AD92" s="2"/>
      <c r="AE92" s="13">
        <v>1E-3</v>
      </c>
      <c r="AF92" s="2">
        <v>0.49</v>
      </c>
      <c r="AG92" s="14">
        <f t="shared" si="86"/>
        <v>4.8999999999999998E-4</v>
      </c>
      <c r="AH92" s="17"/>
      <c r="AI92" s="2"/>
      <c r="AJ92" s="14"/>
      <c r="AK92" s="13"/>
      <c r="AL92" s="2"/>
      <c r="AM92" s="2"/>
      <c r="AN92" s="13"/>
      <c r="AO92" s="2"/>
      <c r="AP92" s="14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5.7445905962858505E-3</v>
      </c>
      <c r="AU92" s="7">
        <f t="shared" si="89"/>
        <v>28.47</v>
      </c>
      <c r="AV92" s="1">
        <f t="shared" si="90"/>
        <v>0.26</v>
      </c>
      <c r="AW92" s="1">
        <f t="shared" si="95"/>
        <v>4.0258333333333338</v>
      </c>
      <c r="AX92" s="1">
        <f t="shared" si="91"/>
        <v>1146.9658629402225</v>
      </c>
      <c r="AZ92" s="1">
        <f t="shared" si="96"/>
        <v>0.53822118454257084</v>
      </c>
      <c r="BA92" s="1">
        <f t="shared" si="92"/>
        <v>153.34001044460655</v>
      </c>
    </row>
    <row r="93" spans="1:82" x14ac:dyDescent="0.15">
      <c r="C93" s="6">
        <v>3</v>
      </c>
      <c r="D93" s="8">
        <v>3.8828318057096798</v>
      </c>
      <c r="E93" s="9">
        <f t="shared" si="93"/>
        <v>-5.3710619222069003</v>
      </c>
      <c r="F93" s="6" t="s">
        <v>110</v>
      </c>
      <c r="G93" s="1">
        <v>4</v>
      </c>
      <c r="H93" s="7">
        <f t="shared" si="76"/>
        <v>3.8828318057096798</v>
      </c>
      <c r="I93" s="7">
        <f t="shared" si="77"/>
        <v>277.03283180570963</v>
      </c>
      <c r="J93" s="7">
        <f t="shared" si="78"/>
        <v>2.8720057305270892E-2</v>
      </c>
      <c r="K93" s="7">
        <f t="shared" si="79"/>
        <v>28.47</v>
      </c>
      <c r="L93" s="7">
        <f t="shared" si="80"/>
        <v>0.28470000000000001</v>
      </c>
      <c r="M93" s="1" t="s">
        <v>110</v>
      </c>
      <c r="O93" s="7">
        <f t="shared" si="94"/>
        <v>1.1276844947790745</v>
      </c>
      <c r="P93" s="7">
        <f t="shared" si="81"/>
        <v>3.2387163312320472E-2</v>
      </c>
      <c r="Q93" s="12">
        <f t="shared" si="82"/>
        <v>8.4206624612033227E-3</v>
      </c>
      <c r="R93" s="7">
        <f t="shared" si="83"/>
        <v>7.4022000000000004E-2</v>
      </c>
      <c r="S93" s="13">
        <f t="shared" si="84"/>
        <v>0.1137589157440129</v>
      </c>
      <c r="T93" s="2">
        <v>0.01</v>
      </c>
      <c r="U93" s="14">
        <f t="shared" si="85"/>
        <v>1.1375891574401289E-3</v>
      </c>
      <c r="V93" s="13"/>
      <c r="W93" s="2"/>
      <c r="X93" s="2"/>
      <c r="Y93" s="2"/>
      <c r="Z93" s="2"/>
      <c r="AA93" s="2"/>
      <c r="AB93" s="2"/>
      <c r="AC93" s="2"/>
      <c r="AD93" s="2"/>
      <c r="AE93" s="13">
        <v>1E-3</v>
      </c>
      <c r="AF93" s="2">
        <v>0.49</v>
      </c>
      <c r="AG93" s="14">
        <f t="shared" si="86"/>
        <v>4.8999999999999998E-4</v>
      </c>
      <c r="AH93" s="17"/>
      <c r="AI93" s="2"/>
      <c r="AJ93" s="14"/>
      <c r="AK93" s="13"/>
      <c r="AL93" s="2"/>
      <c r="AM93" s="2"/>
      <c r="AN93" s="13"/>
      <c r="AO93" s="2"/>
      <c r="AP93" s="14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6.6275891574401292E-3</v>
      </c>
      <c r="AU93" s="7">
        <f t="shared" si="89"/>
        <v>28.47</v>
      </c>
      <c r="AV93" s="1">
        <f t="shared" si="90"/>
        <v>0.26</v>
      </c>
      <c r="AW93" s="1">
        <f t="shared" si="95"/>
        <v>4.0258333333333338</v>
      </c>
      <c r="AX93" s="1">
        <f t="shared" si="91"/>
        <v>1323.2654946884093</v>
      </c>
      <c r="AZ93" s="1">
        <f t="shared" si="96"/>
        <v>0.53822118454257084</v>
      </c>
      <c r="BA93" s="1">
        <f t="shared" si="92"/>
        <v>176.90983780140922</v>
      </c>
    </row>
    <row r="94" spans="1:82" x14ac:dyDescent="0.15">
      <c r="C94" s="6">
        <v>4</v>
      </c>
      <c r="D94" s="8">
        <v>11.0184732785333</v>
      </c>
      <c r="E94" s="9">
        <f t="shared" si="93"/>
        <v>3.8828318057096798</v>
      </c>
      <c r="F94" s="6" t="s">
        <v>110</v>
      </c>
      <c r="G94" s="1">
        <v>5</v>
      </c>
      <c r="H94" s="7">
        <f t="shared" si="76"/>
        <v>11.0184732785333</v>
      </c>
      <c r="I94" s="7">
        <f t="shared" si="77"/>
        <v>284.16847327853327</v>
      </c>
      <c r="J94" s="7">
        <f t="shared" si="78"/>
        <v>6.9418296854120362E-2</v>
      </c>
      <c r="K94" s="7">
        <f t="shared" si="79"/>
        <v>28.47</v>
      </c>
      <c r="L94" s="7">
        <f t="shared" si="80"/>
        <v>0.28470000000000001</v>
      </c>
      <c r="M94" s="1" t="s">
        <v>112</v>
      </c>
      <c r="N94" s="7">
        <f>(O93-P93)*$C$22/100</f>
        <v>1.0405324648934162</v>
      </c>
      <c r="O94" s="7">
        <f t="shared" si="94"/>
        <v>0.33946486657333774</v>
      </c>
      <c r="P94" s="7">
        <f t="shared" si="81"/>
        <v>2.3565072879332318E-2</v>
      </c>
      <c r="Q94" s="12">
        <f t="shared" si="82"/>
        <v>6.1269189486264026E-3</v>
      </c>
      <c r="R94" s="7">
        <f t="shared" si="83"/>
        <v>7.4022000000000004E-2</v>
      </c>
      <c r="S94" s="13">
        <f t="shared" si="84"/>
        <v>8.277159423720519E-2</v>
      </c>
      <c r="T94" s="2">
        <v>0.01</v>
      </c>
      <c r="U94" s="14">
        <f t="shared" si="85"/>
        <v>8.2771594237205195E-4</v>
      </c>
      <c r="V94" s="13"/>
      <c r="W94" s="2"/>
      <c r="X94" s="2"/>
      <c r="Y94" s="2"/>
      <c r="Z94" s="2"/>
      <c r="AA94" s="2"/>
      <c r="AB94" s="2"/>
      <c r="AC94" s="2"/>
      <c r="AD94" s="2"/>
      <c r="AE94" s="13">
        <v>5.0000000000000001E-3</v>
      </c>
      <c r="AF94" s="2">
        <v>0.49</v>
      </c>
      <c r="AG94" s="14">
        <f t="shared" si="86"/>
        <v>2.4499999999999999E-3</v>
      </c>
      <c r="AH94" s="17"/>
      <c r="AI94" s="2"/>
      <c r="AJ94" s="14"/>
      <c r="AK94" s="13"/>
      <c r="AL94" s="2"/>
      <c r="AM94" s="2"/>
      <c r="AN94" s="13"/>
      <c r="AO94" s="2"/>
      <c r="AP94" s="14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1.0777715942372052E-2</v>
      </c>
      <c r="AU94" s="7">
        <f t="shared" si="89"/>
        <v>28.47</v>
      </c>
      <c r="AV94" s="1">
        <f t="shared" si="90"/>
        <v>0.26</v>
      </c>
      <c r="AW94" s="1">
        <f t="shared" si="95"/>
        <v>4.0258333333333338</v>
      </c>
      <c r="AX94" s="1">
        <f t="shared" si="91"/>
        <v>2151.8804620053793</v>
      </c>
      <c r="AZ94" s="1">
        <f t="shared" si="96"/>
        <v>0.53822118454257084</v>
      </c>
      <c r="BA94" s="1">
        <f t="shared" si="92"/>
        <v>287.68892185995861</v>
      </c>
    </row>
    <row r="95" spans="1:82" x14ac:dyDescent="0.15">
      <c r="C95" s="6">
        <v>5</v>
      </c>
      <c r="D95" s="8">
        <v>17.305433060064502</v>
      </c>
      <c r="E95" s="9">
        <f t="shared" si="93"/>
        <v>11.0184732785333</v>
      </c>
      <c r="F95" s="6" t="s">
        <v>112</v>
      </c>
      <c r="G95" s="1">
        <v>6</v>
      </c>
      <c r="H95" s="7">
        <f t="shared" si="76"/>
        <v>17.305433060064502</v>
      </c>
      <c r="I95" s="7">
        <f t="shared" si="77"/>
        <v>290.45543306006448</v>
      </c>
      <c r="J95" s="7">
        <f t="shared" si="78"/>
        <v>0.14573705022820305</v>
      </c>
      <c r="K95" s="7">
        <f t="shared" si="79"/>
        <v>28.47</v>
      </c>
      <c r="L95" s="7">
        <f t="shared" si="80"/>
        <v>0.28470000000000001</v>
      </c>
      <c r="M95" s="1" t="s">
        <v>110</v>
      </c>
      <c r="O95" s="7">
        <f t="shared" si="94"/>
        <v>0.6005997936940054</v>
      </c>
      <c r="P95" s="7">
        <f t="shared" si="81"/>
        <v>8.7529642300631649E-2</v>
      </c>
      <c r="Q95" s="12">
        <f t="shared" si="82"/>
        <v>2.2757706998164231E-2</v>
      </c>
      <c r="R95" s="7">
        <f t="shared" si="83"/>
        <v>7.4022000000000004E-2</v>
      </c>
      <c r="S95" s="13">
        <f t="shared" si="84"/>
        <v>0.30744517843565738</v>
      </c>
      <c r="T95" s="2">
        <v>0.01</v>
      </c>
      <c r="U95" s="14">
        <f t="shared" si="85"/>
        <v>3.0744517843565738E-3</v>
      </c>
      <c r="V95" s="13"/>
      <c r="W95" s="2"/>
      <c r="X95" s="2"/>
      <c r="Y95" s="2"/>
      <c r="Z95" s="2"/>
      <c r="AA95" s="2"/>
      <c r="AB95" s="2"/>
      <c r="AC95" s="2"/>
      <c r="AD95" s="2"/>
      <c r="AE95" s="13">
        <v>5.0000000000000001E-3</v>
      </c>
      <c r="AF95" s="2">
        <v>0.49</v>
      </c>
      <c r="AG95" s="14">
        <f t="shared" si="86"/>
        <v>2.4499999999999999E-3</v>
      </c>
      <c r="AH95" s="17"/>
      <c r="AI95" s="2"/>
      <c r="AJ95" s="14"/>
      <c r="AK95" s="13"/>
      <c r="AL95" s="2"/>
      <c r="AM95" s="2"/>
      <c r="AN95" s="13"/>
      <c r="AO95" s="2"/>
      <c r="AP95" s="14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1.3024451784356572E-2</v>
      </c>
      <c r="AU95" s="7">
        <f t="shared" si="89"/>
        <v>28.47</v>
      </c>
      <c r="AV95" s="1">
        <f t="shared" si="90"/>
        <v>0.26</v>
      </c>
      <c r="AW95" s="1">
        <f t="shared" si="95"/>
        <v>4.0258333333333338</v>
      </c>
      <c r="AX95" s="1">
        <f t="shared" si="91"/>
        <v>2600.4640939645669</v>
      </c>
      <c r="AZ95" s="1">
        <f t="shared" si="96"/>
        <v>0.53822118454257084</v>
      </c>
      <c r="BA95" s="1">
        <f t="shared" si="92"/>
        <v>347.66090623407973</v>
      </c>
    </row>
    <row r="96" spans="1:82" x14ac:dyDescent="0.15">
      <c r="C96" s="6">
        <v>6</v>
      </c>
      <c r="D96" s="8">
        <v>21.845605757000001</v>
      </c>
      <c r="E96" s="9">
        <f t="shared" si="93"/>
        <v>17.305433060064502</v>
      </c>
      <c r="F96" s="6" t="s">
        <v>110</v>
      </c>
      <c r="G96" s="1">
        <v>7</v>
      </c>
      <c r="H96" s="7">
        <f t="shared" si="76"/>
        <v>21.845605757000001</v>
      </c>
      <c r="I96" s="7">
        <f t="shared" si="77"/>
        <v>294.99560575699996</v>
      </c>
      <c r="J96" s="7">
        <f t="shared" si="78"/>
        <v>0.24413874955888087</v>
      </c>
      <c r="K96" s="7">
        <f t="shared" si="79"/>
        <v>28.47</v>
      </c>
      <c r="L96" s="7">
        <f t="shared" si="80"/>
        <v>0.28470000000000001</v>
      </c>
      <c r="M96" s="1" t="s">
        <v>110</v>
      </c>
      <c r="O96" s="7">
        <f t="shared" si="94"/>
        <v>0.79777015139337382</v>
      </c>
      <c r="P96" s="7">
        <f t="shared" si="81"/>
        <v>0.19476660719657737</v>
      </c>
      <c r="Q96" s="12">
        <f t="shared" si="82"/>
        <v>5.0639317871110118E-2</v>
      </c>
      <c r="R96" s="7">
        <f t="shared" si="83"/>
        <v>7.4022000000000004E-2</v>
      </c>
      <c r="S96" s="13">
        <f t="shared" si="84"/>
        <v>0.68411172180041224</v>
      </c>
      <c r="T96" s="2">
        <v>0.01</v>
      </c>
      <c r="U96" s="14">
        <f t="shared" si="85"/>
        <v>6.8411172180041224E-3</v>
      </c>
      <c r="V96" s="13"/>
      <c r="W96" s="2"/>
      <c r="X96" s="2"/>
      <c r="Y96" s="2"/>
      <c r="Z96" s="2"/>
      <c r="AA96" s="2"/>
      <c r="AB96" s="2"/>
      <c r="AC96" s="2"/>
      <c r="AD96" s="2"/>
      <c r="AE96" s="13">
        <v>5.0000000000000001E-3</v>
      </c>
      <c r="AF96" s="2">
        <v>0.49</v>
      </c>
      <c r="AG96" s="14">
        <f t="shared" si="86"/>
        <v>2.4499999999999999E-3</v>
      </c>
      <c r="AH96" s="17"/>
      <c r="AI96" s="2"/>
      <c r="AJ96" s="14"/>
      <c r="AK96" s="13"/>
      <c r="AL96" s="2"/>
      <c r="AM96" s="2"/>
      <c r="AN96" s="13"/>
      <c r="AO96" s="2"/>
      <c r="AP96" s="14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1.6791117218004123E-2</v>
      </c>
      <c r="AU96" s="7">
        <f t="shared" si="89"/>
        <v>28.47</v>
      </c>
      <c r="AV96" s="1">
        <f t="shared" si="90"/>
        <v>0.26</v>
      </c>
      <c r="AW96" s="1">
        <f t="shared" si="95"/>
        <v>4.0258333333333338</v>
      </c>
      <c r="AX96" s="1">
        <f t="shared" si="91"/>
        <v>3352.5171075081098</v>
      </c>
      <c r="AZ96" s="1">
        <f t="shared" si="96"/>
        <v>0.53822118454257084</v>
      </c>
      <c r="BA96" s="1">
        <f t="shared" si="92"/>
        <v>448.20427956172591</v>
      </c>
    </row>
    <row r="97" spans="3:54" x14ac:dyDescent="0.15">
      <c r="C97" s="6">
        <v>7</v>
      </c>
      <c r="D97" s="8">
        <v>24.746158570967701</v>
      </c>
      <c r="E97" s="9">
        <f t="shared" si="93"/>
        <v>21.845605757000001</v>
      </c>
      <c r="F97" s="6" t="s">
        <v>110</v>
      </c>
      <c r="G97" s="1">
        <v>8</v>
      </c>
      <c r="H97" s="7">
        <f t="shared" si="76"/>
        <v>24.746158570967701</v>
      </c>
      <c r="I97" s="7">
        <f t="shared" si="77"/>
        <v>297.89615857096766</v>
      </c>
      <c r="J97" s="7">
        <f t="shared" si="78"/>
        <v>0.33667385467256861</v>
      </c>
      <c r="K97" s="7">
        <f t="shared" si="79"/>
        <v>28.47</v>
      </c>
      <c r="L97" s="7">
        <f t="shared" si="80"/>
        <v>0.28470000000000001</v>
      </c>
      <c r="M97" s="1" t="s">
        <v>110</v>
      </c>
      <c r="O97" s="7">
        <f t="shared" si="94"/>
        <v>0.88770354419679653</v>
      </c>
      <c r="P97" s="7">
        <f t="shared" si="81"/>
        <v>0.29886657403123634</v>
      </c>
      <c r="Q97" s="12">
        <f t="shared" si="82"/>
        <v>7.7705309248121454E-2</v>
      </c>
      <c r="R97" s="7">
        <f t="shared" si="83"/>
        <v>7.4022000000000004E-2</v>
      </c>
      <c r="S97" s="13">
        <f t="shared" si="84"/>
        <v>1.0497596558877287</v>
      </c>
      <c r="T97" s="2">
        <v>0.01</v>
      </c>
      <c r="U97" s="14">
        <f t="shared" si="85"/>
        <v>1.0497596558877288E-2</v>
      </c>
      <c r="V97" s="13"/>
      <c r="W97" s="2"/>
      <c r="X97" s="2"/>
      <c r="Y97" s="2"/>
      <c r="Z97" s="2"/>
      <c r="AA97" s="2"/>
      <c r="AB97" s="2"/>
      <c r="AC97" s="2"/>
      <c r="AD97" s="2"/>
      <c r="AE97" s="13">
        <v>5.0000000000000001E-3</v>
      </c>
      <c r="AF97" s="2">
        <v>0.49</v>
      </c>
      <c r="AG97" s="14">
        <f t="shared" si="86"/>
        <v>2.4499999999999999E-3</v>
      </c>
      <c r="AH97" s="17"/>
      <c r="AI97" s="2"/>
      <c r="AJ97" s="14"/>
      <c r="AK97" s="13"/>
      <c r="AL97" s="2"/>
      <c r="AM97" s="2"/>
      <c r="AN97" s="13"/>
      <c r="AO97" s="2"/>
      <c r="AP97" s="14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2.044759655887729E-2</v>
      </c>
      <c r="AU97" s="7">
        <f t="shared" si="89"/>
        <v>28.47</v>
      </c>
      <c r="AV97" s="1">
        <f t="shared" si="90"/>
        <v>0.26</v>
      </c>
      <c r="AW97" s="1">
        <f t="shared" si="95"/>
        <v>4.0258333333333338</v>
      </c>
      <c r="AX97" s="1">
        <f t="shared" si="91"/>
        <v>4082.5703484195187</v>
      </c>
      <c r="AZ97" s="1">
        <f t="shared" si="96"/>
        <v>0.53822118454257084</v>
      </c>
      <c r="BA97" s="1">
        <f t="shared" si="92"/>
        <v>545.80646215807815</v>
      </c>
    </row>
    <row r="98" spans="3:54" x14ac:dyDescent="0.15">
      <c r="C98" s="6">
        <v>8</v>
      </c>
      <c r="D98" s="8">
        <v>23.895338892258099</v>
      </c>
      <c r="E98" s="9">
        <f t="shared" si="93"/>
        <v>24.746158570967701</v>
      </c>
      <c r="F98" s="6" t="s">
        <v>110</v>
      </c>
      <c r="G98" s="1">
        <v>9</v>
      </c>
      <c r="H98" s="7">
        <f t="shared" si="76"/>
        <v>23.895338892258099</v>
      </c>
      <c r="I98" s="7">
        <f t="shared" si="77"/>
        <v>297.04533889225809</v>
      </c>
      <c r="J98" s="7">
        <f t="shared" si="78"/>
        <v>0.30658508420356001</v>
      </c>
      <c r="K98" s="7">
        <f t="shared" si="79"/>
        <v>28.47</v>
      </c>
      <c r="L98" s="7">
        <f t="shared" si="80"/>
        <v>0.28470000000000001</v>
      </c>
      <c r="M98" s="1" t="s">
        <v>110</v>
      </c>
      <c r="O98" s="7">
        <f t="shared" si="94"/>
        <v>0.8735369701655602</v>
      </c>
      <c r="P98" s="7">
        <f t="shared" si="81"/>
        <v>0.26781340555313099</v>
      </c>
      <c r="Q98" s="12">
        <f t="shared" si="82"/>
        <v>6.9631485443814062E-2</v>
      </c>
      <c r="R98" s="7">
        <f t="shared" si="83"/>
        <v>7.4022000000000004E-2</v>
      </c>
      <c r="S98" s="13">
        <f t="shared" si="84"/>
        <v>0.94068635599975758</v>
      </c>
      <c r="T98" s="2">
        <v>0.01</v>
      </c>
      <c r="U98" s="14">
        <f t="shared" si="85"/>
        <v>9.4068635599975758E-3</v>
      </c>
      <c r="V98" s="13"/>
      <c r="W98" s="2"/>
      <c r="X98" s="2"/>
      <c r="Y98" s="2"/>
      <c r="Z98" s="2"/>
      <c r="AA98" s="2"/>
      <c r="AB98" s="2"/>
      <c r="AC98" s="2"/>
      <c r="AD98" s="2"/>
      <c r="AE98" s="13">
        <v>5.0000000000000001E-3</v>
      </c>
      <c r="AF98" s="2">
        <v>0.49</v>
      </c>
      <c r="AG98" s="14">
        <f t="shared" si="86"/>
        <v>2.4499999999999999E-3</v>
      </c>
      <c r="AH98" s="17"/>
      <c r="AI98" s="2"/>
      <c r="AJ98" s="14"/>
      <c r="AK98" s="13"/>
      <c r="AL98" s="2"/>
      <c r="AM98" s="2"/>
      <c r="AN98" s="13"/>
      <c r="AO98" s="2"/>
      <c r="AP98" s="14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1.9356863559997578E-2</v>
      </c>
      <c r="AU98" s="7">
        <f t="shared" si="89"/>
        <v>28.47</v>
      </c>
      <c r="AV98" s="1">
        <f t="shared" si="90"/>
        <v>0.26</v>
      </c>
      <c r="AW98" s="1">
        <f t="shared" si="95"/>
        <v>4.0258333333333338</v>
      </c>
      <c r="AX98" s="1">
        <f t="shared" si="91"/>
        <v>3864.7944261272846</v>
      </c>
      <c r="AZ98" s="1">
        <f t="shared" si="96"/>
        <v>0.53822118454257084</v>
      </c>
      <c r="BA98" s="1">
        <f t="shared" si="92"/>
        <v>516.69159197940451</v>
      </c>
    </row>
    <row r="99" spans="3:54" x14ac:dyDescent="0.15">
      <c r="C99" s="6">
        <v>9</v>
      </c>
      <c r="D99" s="8">
        <v>18.399873848366699</v>
      </c>
      <c r="E99" s="9">
        <f t="shared" si="93"/>
        <v>23.895338892258099</v>
      </c>
      <c r="F99" s="6" t="s">
        <v>110</v>
      </c>
      <c r="G99" s="1">
        <v>10</v>
      </c>
      <c r="H99" s="7">
        <f t="shared" si="76"/>
        <v>18.399873848366699</v>
      </c>
      <c r="I99" s="7">
        <f t="shared" si="77"/>
        <v>291.5498738483667</v>
      </c>
      <c r="J99" s="7">
        <f t="shared" si="78"/>
        <v>0.16528034488432256</v>
      </c>
      <c r="K99" s="7">
        <f t="shared" si="79"/>
        <v>28.47</v>
      </c>
      <c r="L99" s="7">
        <f t="shared" si="80"/>
        <v>0.28470000000000001</v>
      </c>
      <c r="M99" s="1" t="s">
        <v>110</v>
      </c>
      <c r="O99" s="7">
        <f t="shared" si="94"/>
        <v>0.89042356461242922</v>
      </c>
      <c r="P99" s="7">
        <f t="shared" si="81"/>
        <v>0.14716951385227017</v>
      </c>
      <c r="Q99" s="12">
        <f t="shared" si="82"/>
        <v>3.8264073601590246E-2</v>
      </c>
      <c r="R99" s="7">
        <f t="shared" si="83"/>
        <v>7.4022000000000004E-2</v>
      </c>
      <c r="S99" s="13">
        <f t="shared" si="84"/>
        <v>0.51692839428264903</v>
      </c>
      <c r="T99" s="2">
        <v>0.01</v>
      </c>
      <c r="U99" s="14">
        <f t="shared" si="85"/>
        <v>5.1692839428264907E-3</v>
      </c>
      <c r="V99" s="13"/>
      <c r="W99" s="2"/>
      <c r="X99" s="2"/>
      <c r="Y99" s="2"/>
      <c r="Z99" s="2"/>
      <c r="AA99" s="2"/>
      <c r="AB99" s="2"/>
      <c r="AC99" s="2"/>
      <c r="AD99" s="2"/>
      <c r="AE99" s="13">
        <v>1E-3</v>
      </c>
      <c r="AF99" s="2">
        <v>0.49</v>
      </c>
      <c r="AG99" s="14">
        <f t="shared" si="86"/>
        <v>4.8999999999999998E-4</v>
      </c>
      <c r="AH99" s="17"/>
      <c r="AI99" s="2"/>
      <c r="AJ99" s="14"/>
      <c r="AK99" s="13"/>
      <c r="AL99" s="2"/>
      <c r="AM99" s="2"/>
      <c r="AN99" s="13"/>
      <c r="AO99" s="2"/>
      <c r="AP99" s="14"/>
      <c r="AQ99" s="2">
        <v>0.01</v>
      </c>
      <c r="AR99" s="2">
        <v>0.5</v>
      </c>
      <c r="AS99" s="2">
        <f t="shared" si="87"/>
        <v>5.0000000000000001E-3</v>
      </c>
      <c r="AT99" s="1">
        <f t="shared" si="88"/>
        <v>1.0659283942826493E-2</v>
      </c>
      <c r="AU99" s="7">
        <f t="shared" si="89"/>
        <v>28.47</v>
      </c>
      <c r="AV99" s="1">
        <f t="shared" si="90"/>
        <v>0.26</v>
      </c>
      <c r="AW99" s="1">
        <f t="shared" si="95"/>
        <v>4.0258333333333338</v>
      </c>
      <c r="AX99" s="1">
        <f t="shared" si="91"/>
        <v>2128.2343103289945</v>
      </c>
      <c r="AZ99" s="1">
        <f t="shared" si="96"/>
        <v>0.53822118454257084</v>
      </c>
      <c r="BA99" s="1">
        <f t="shared" si="92"/>
        <v>284.52762363636833</v>
      </c>
    </row>
    <row r="100" spans="3:54" x14ac:dyDescent="0.15">
      <c r="C100" s="6">
        <v>10</v>
      </c>
      <c r="D100" s="8">
        <v>9.0171651799677406</v>
      </c>
      <c r="E100" s="9">
        <f t="shared" si="93"/>
        <v>18.399873848366699</v>
      </c>
      <c r="F100" s="6" t="s">
        <v>110</v>
      </c>
      <c r="G100" s="1">
        <v>11</v>
      </c>
      <c r="H100" s="7">
        <f t="shared" si="76"/>
        <v>9.0171651799677406</v>
      </c>
      <c r="I100" s="7">
        <f t="shared" si="77"/>
        <v>282.1671651799677</v>
      </c>
      <c r="J100" s="7">
        <f t="shared" si="78"/>
        <v>5.4441541481979286E-2</v>
      </c>
      <c r="K100" s="7">
        <f t="shared" si="79"/>
        <v>28.47</v>
      </c>
      <c r="L100" s="7">
        <f t="shared" si="80"/>
        <v>0.28470000000000001</v>
      </c>
      <c r="M100" s="1" t="s">
        <v>112</v>
      </c>
      <c r="N100" s="7">
        <f>(O99-P99)*$C$22/100</f>
        <v>0.70609134822215114</v>
      </c>
      <c r="O100" s="7">
        <f t="shared" si="94"/>
        <v>0.32186270253800786</v>
      </c>
      <c r="P100" s="7">
        <f t="shared" si="81"/>
        <v>1.7522701671724913E-2</v>
      </c>
      <c r="Q100" s="12">
        <f t="shared" si="82"/>
        <v>4.5559024346484775E-3</v>
      </c>
      <c r="R100" s="7">
        <f t="shared" si="83"/>
        <v>7.4022000000000004E-2</v>
      </c>
      <c r="S100" s="13">
        <f t="shared" si="84"/>
        <v>6.1547951077361829E-2</v>
      </c>
      <c r="T100" s="2">
        <v>0.01</v>
      </c>
      <c r="U100" s="14">
        <f t="shared" si="85"/>
        <v>6.1547951077361833E-4</v>
      </c>
      <c r="V100" s="13"/>
      <c r="W100" s="2"/>
      <c r="X100" s="2"/>
      <c r="Y100" s="2"/>
      <c r="Z100" s="2"/>
      <c r="AA100" s="2"/>
      <c r="AB100" s="2"/>
      <c r="AC100" s="2"/>
      <c r="AD100" s="2"/>
      <c r="AE100" s="13">
        <v>1E-3</v>
      </c>
      <c r="AF100" s="2">
        <v>0.49</v>
      </c>
      <c r="AG100" s="14">
        <f t="shared" si="86"/>
        <v>4.8999999999999998E-4</v>
      </c>
      <c r="AH100" s="17"/>
      <c r="AI100" s="2"/>
      <c r="AJ100" s="14"/>
      <c r="AK100" s="13"/>
      <c r="AL100" s="2"/>
      <c r="AM100" s="2"/>
      <c r="AN100" s="13"/>
      <c r="AO100" s="2"/>
      <c r="AP100" s="14"/>
      <c r="AQ100" s="2">
        <v>0.01</v>
      </c>
      <c r="AR100" s="2">
        <v>0.5</v>
      </c>
      <c r="AS100" s="2">
        <f t="shared" si="87"/>
        <v>5.0000000000000001E-3</v>
      </c>
      <c r="AT100" s="1">
        <f t="shared" si="88"/>
        <v>6.1054795107736183E-3</v>
      </c>
      <c r="AU100" s="7">
        <f t="shared" si="89"/>
        <v>28.47</v>
      </c>
      <c r="AV100" s="1">
        <f t="shared" si="90"/>
        <v>0.26</v>
      </c>
      <c r="AW100" s="1">
        <f t="shared" si="95"/>
        <v>4.0258333333333338</v>
      </c>
      <c r="AX100" s="1">
        <f t="shared" si="91"/>
        <v>1219.0210004288099</v>
      </c>
      <c r="AZ100" s="1">
        <f t="shared" si="96"/>
        <v>0.53822118454257084</v>
      </c>
      <c r="BA100" s="1">
        <f t="shared" si="92"/>
        <v>162.97319648099287</v>
      </c>
    </row>
    <row r="101" spans="3:54" x14ac:dyDescent="0.15">
      <c r="C101" s="6">
        <v>11</v>
      </c>
      <c r="D101" s="8">
        <v>-0.61078317396666704</v>
      </c>
      <c r="E101" s="9">
        <f t="shared" si="93"/>
        <v>9.0171651799677406</v>
      </c>
      <c r="F101" s="6" t="s">
        <v>112</v>
      </c>
      <c r="G101" s="1">
        <v>12</v>
      </c>
      <c r="H101" s="7">
        <f t="shared" si="76"/>
        <v>-0.61078317396666704</v>
      </c>
      <c r="I101" s="7">
        <f t="shared" si="77"/>
        <v>272.53921682603328</v>
      </c>
      <c r="J101" s="7">
        <f t="shared" si="78"/>
        <v>1.6088399607715142E-2</v>
      </c>
      <c r="K101" s="7">
        <f t="shared" si="79"/>
        <v>28.47</v>
      </c>
      <c r="L101" s="7">
        <f t="shared" si="80"/>
        <v>0.28470000000000001</v>
      </c>
      <c r="M101" s="1" t="s">
        <v>110</v>
      </c>
      <c r="O101" s="7">
        <f t="shared" si="94"/>
        <v>0.58904000086628294</v>
      </c>
      <c r="P101" s="7">
        <f t="shared" si="81"/>
        <v>9.4767109188656339E-3</v>
      </c>
      <c r="Q101" s="12">
        <f t="shared" si="82"/>
        <v>2.4639448389050648E-3</v>
      </c>
      <c r="R101" s="7">
        <f t="shared" si="83"/>
        <v>7.4022000000000004E-2</v>
      </c>
      <c r="S101" s="13">
        <f t="shared" si="84"/>
        <v>3.3286655844276897E-2</v>
      </c>
      <c r="T101" s="2">
        <v>0.01</v>
      </c>
      <c r="U101" s="14">
        <f t="shared" si="85"/>
        <v>3.3286655844276899E-4</v>
      </c>
      <c r="V101" s="13"/>
      <c r="W101" s="2"/>
      <c r="X101" s="2"/>
      <c r="Y101" s="2"/>
      <c r="Z101" s="2"/>
      <c r="AA101" s="2"/>
      <c r="AB101" s="2"/>
      <c r="AC101" s="2"/>
      <c r="AD101" s="2"/>
      <c r="AE101" s="13">
        <v>1E-3</v>
      </c>
      <c r="AF101" s="2">
        <v>0.49</v>
      </c>
      <c r="AG101" s="14">
        <f t="shared" si="86"/>
        <v>4.8999999999999998E-4</v>
      </c>
      <c r="AH101" s="17"/>
      <c r="AI101" s="2"/>
      <c r="AJ101" s="14"/>
      <c r="AK101" s="13"/>
      <c r="AL101" s="2"/>
      <c r="AM101" s="2"/>
      <c r="AN101" s="13"/>
      <c r="AO101" s="2"/>
      <c r="AP101" s="14"/>
      <c r="AQ101" s="2">
        <v>0.01</v>
      </c>
      <c r="AR101" s="2">
        <v>0.5</v>
      </c>
      <c r="AS101" s="2">
        <f t="shared" si="87"/>
        <v>5.0000000000000001E-3</v>
      </c>
      <c r="AT101" s="1">
        <f t="shared" si="88"/>
        <v>5.8228665584427689E-3</v>
      </c>
      <c r="AU101" s="7">
        <f t="shared" si="89"/>
        <v>28.47</v>
      </c>
      <c r="AV101" s="1">
        <f t="shared" si="90"/>
        <v>0.26</v>
      </c>
      <c r="AW101" s="1">
        <f t="shared" si="95"/>
        <v>4.0258333333333338</v>
      </c>
      <c r="AX101" s="1">
        <f t="shared" si="91"/>
        <v>1162.594453869023</v>
      </c>
      <c r="AY101" s="1">
        <f>SUM(AX90:AX101)</f>
        <v>25251.69754718179</v>
      </c>
      <c r="AZ101" s="1">
        <f t="shared" si="96"/>
        <v>0.53822118454257084</v>
      </c>
      <c r="BA101" s="1">
        <f t="shared" si="92"/>
        <v>155.42942598319408</v>
      </c>
      <c r="BB101" s="1">
        <f>SUM(BA90:BA101)</f>
        <v>3375.9466525907474</v>
      </c>
    </row>
    <row r="102" spans="3:54" x14ac:dyDescent="0.15">
      <c r="C102" s="6">
        <v>12</v>
      </c>
      <c r="D102" s="8">
        <v>-5.52252911970968</v>
      </c>
      <c r="E102" s="9">
        <f t="shared" si="93"/>
        <v>-0.61078317396666704</v>
      </c>
      <c r="F102" s="6" t="s">
        <v>110</v>
      </c>
    </row>
  </sheetData>
  <mergeCells count="52">
    <mergeCell ref="G2:G4"/>
    <mergeCell ref="G5:G6"/>
    <mergeCell ref="G14:G15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Z102"/>
  <sheetViews>
    <sheetView workbookViewId="0">
      <selection activeCell="E2" sqref="E2:E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 customWidth="1"/>
    <col min="29" max="29" width="8.875" style="1"/>
    <col min="30" max="30" width="10.25" style="1" customWidth="1"/>
    <col min="31" max="31" width="8.875" style="1"/>
    <col min="32" max="32" width="23.125" style="1" customWidth="1"/>
    <col min="33" max="33" width="15.625" style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H1" s="1" t="s">
        <v>73</v>
      </c>
    </row>
    <row r="2" spans="1:12" x14ac:dyDescent="0.15">
      <c r="A2" s="28" t="s">
        <v>41</v>
      </c>
      <c r="B2" s="3" t="s">
        <v>42</v>
      </c>
      <c r="C2" s="2"/>
      <c r="D2" s="2"/>
      <c r="E2" s="35">
        <v>569.23668197601603</v>
      </c>
      <c r="F2" s="2">
        <v>769.42</v>
      </c>
      <c r="G2" s="28">
        <f>(F2+F3+F4)/3</f>
        <v>1205.7166666666665</v>
      </c>
      <c r="H2" s="1">
        <v>0.18</v>
      </c>
      <c r="I2" s="28">
        <f>(H3+H2+H4)/3</f>
        <v>0.13666666666666669</v>
      </c>
    </row>
    <row r="3" spans="1:12" x14ac:dyDescent="0.15">
      <c r="A3" s="28"/>
      <c r="B3" s="3" t="s">
        <v>43</v>
      </c>
      <c r="C3" s="2"/>
      <c r="D3" s="2"/>
      <c r="E3" s="36"/>
      <c r="F3" s="2">
        <v>1192.0899999999999</v>
      </c>
      <c r="G3" s="28"/>
      <c r="H3" s="1">
        <v>0.13</v>
      </c>
      <c r="I3" s="28"/>
    </row>
    <row r="4" spans="1:12" x14ac:dyDescent="0.15">
      <c r="A4" s="28"/>
      <c r="B4" s="3" t="s">
        <v>44</v>
      </c>
      <c r="C4" s="2"/>
      <c r="D4" s="2"/>
      <c r="E4" s="37"/>
      <c r="F4" s="2">
        <v>1655.64</v>
      </c>
      <c r="G4" s="28"/>
      <c r="H4" s="1">
        <v>0.1</v>
      </c>
      <c r="I4" s="28"/>
    </row>
    <row r="5" spans="1:12" x14ac:dyDescent="0.15">
      <c r="A5" s="28" t="s">
        <v>45</v>
      </c>
      <c r="B5" s="3" t="s">
        <v>46</v>
      </c>
      <c r="C5" s="2"/>
      <c r="D5" s="2"/>
      <c r="E5" s="35">
        <v>761.10082191780805</v>
      </c>
      <c r="F5" s="2">
        <v>91.103999999999999</v>
      </c>
      <c r="G5" s="28">
        <f>(F5+F6)/2</f>
        <v>92.509250000000009</v>
      </c>
      <c r="H5" s="1">
        <v>0.13</v>
      </c>
      <c r="I5" s="28">
        <f>(H5+H6)/2</f>
        <v>0.16</v>
      </c>
    </row>
    <row r="6" spans="1:12" x14ac:dyDescent="0.15">
      <c r="A6" s="28"/>
      <c r="B6" s="3" t="s">
        <v>47</v>
      </c>
      <c r="C6" s="2"/>
      <c r="D6" s="2"/>
      <c r="E6" s="37"/>
      <c r="F6" s="2">
        <v>93.914500000000004</v>
      </c>
      <c r="G6" s="28"/>
      <c r="H6" s="1">
        <v>0.19</v>
      </c>
      <c r="I6" s="28"/>
    </row>
    <row r="7" spans="1:12" x14ac:dyDescent="0.15">
      <c r="A7" s="28" t="s">
        <v>48</v>
      </c>
      <c r="B7" s="29"/>
      <c r="C7" s="2"/>
      <c r="D7" s="2"/>
      <c r="E7" s="4">
        <v>2131.0492281102702</v>
      </c>
      <c r="F7" s="2">
        <v>122.786</v>
      </c>
      <c r="H7" s="1">
        <v>0.28999999999999998</v>
      </c>
    </row>
    <row r="8" spans="1:12" x14ac:dyDescent="0.15">
      <c r="A8" s="28" t="s">
        <v>49</v>
      </c>
      <c r="B8" s="29"/>
      <c r="C8" s="2"/>
      <c r="D8" s="2"/>
      <c r="E8" s="4">
        <v>1.8372276072685301</v>
      </c>
      <c r="F8" s="2">
        <v>625.46400000000006</v>
      </c>
      <c r="H8" s="1">
        <v>0.26</v>
      </c>
    </row>
    <row r="9" spans="1:12" x14ac:dyDescent="0.15">
      <c r="A9" s="28" t="s">
        <v>50</v>
      </c>
      <c r="B9" s="29"/>
      <c r="C9" s="2"/>
      <c r="D9" s="2"/>
      <c r="E9" s="4">
        <v>1.4807858216251499</v>
      </c>
      <c r="F9" s="2">
        <v>341.64</v>
      </c>
      <c r="H9" s="1">
        <v>0.26</v>
      </c>
    </row>
    <row r="10" spans="1:12" x14ac:dyDescent="0.15">
      <c r="A10" s="28" t="s">
        <v>51</v>
      </c>
      <c r="B10" s="29"/>
      <c r="C10" s="2"/>
      <c r="D10" s="2"/>
      <c r="E10" s="4">
        <v>0.18162138315641499</v>
      </c>
      <c r="F10" s="2">
        <v>341.64</v>
      </c>
      <c r="H10" s="1">
        <v>0.26</v>
      </c>
    </row>
    <row r="11" spans="1:12" x14ac:dyDescent="0.15">
      <c r="A11" s="28" t="s">
        <v>52</v>
      </c>
      <c r="B11" s="29"/>
      <c r="C11" s="2"/>
      <c r="D11" s="2"/>
      <c r="E11" s="4">
        <v>0</v>
      </c>
      <c r="F11" s="2">
        <v>910.85749999999996</v>
      </c>
      <c r="H11" s="1">
        <v>0.21</v>
      </c>
    </row>
    <row r="14" spans="1:12" x14ac:dyDescent="0.15">
      <c r="A14" s="1" t="s">
        <v>55</v>
      </c>
      <c r="B14" s="1" t="s">
        <v>56</v>
      </c>
      <c r="C14" s="1">
        <v>308.16000000000003</v>
      </c>
      <c r="G14" s="38" t="s">
        <v>57</v>
      </c>
      <c r="H14" s="5" t="s">
        <v>58</v>
      </c>
      <c r="I14" s="5">
        <f>AV38+AV53+AY69+AY85+AY101+BB101+AG69</f>
        <v>58487963.290528871</v>
      </c>
      <c r="J14" s="5" t="s">
        <v>35</v>
      </c>
      <c r="K14" s="5">
        <f>I14/(10000*1000)</f>
        <v>5.8487963290528873</v>
      </c>
      <c r="L14" s="5" t="s">
        <v>59</v>
      </c>
    </row>
    <row r="15" spans="1:12" x14ac:dyDescent="0.15">
      <c r="A15" s="1" t="s">
        <v>60</v>
      </c>
      <c r="B15" s="1" t="s">
        <v>56</v>
      </c>
      <c r="G15" s="38"/>
      <c r="H15" s="5" t="s">
        <v>61</v>
      </c>
      <c r="I15" s="5">
        <v>43654128.780885503</v>
      </c>
      <c r="J15" s="5" t="s">
        <v>35</v>
      </c>
      <c r="K15" s="5">
        <f>I15/(10000*1000)</f>
        <v>4.3654128780885504</v>
      </c>
      <c r="L15" s="5" t="s">
        <v>59</v>
      </c>
    </row>
    <row r="16" spans="1:12" x14ac:dyDescent="0.15">
      <c r="A16" s="1" t="s">
        <v>62</v>
      </c>
      <c r="B16" s="1" t="s">
        <v>63</v>
      </c>
      <c r="C16" s="1">
        <v>19347</v>
      </c>
      <c r="K16" s="1">
        <v>5.8707630116566838</v>
      </c>
    </row>
    <row r="17" spans="1:47" x14ac:dyDescent="0.15">
      <c r="A17" s="1" t="s">
        <v>64</v>
      </c>
      <c r="B17" s="1" t="s">
        <v>65</v>
      </c>
      <c r="C17" s="1">
        <v>1.9870000000000001</v>
      </c>
      <c r="AF17" s="1" t="s">
        <v>122</v>
      </c>
    </row>
    <row r="18" spans="1:47" x14ac:dyDescent="0.15">
      <c r="A18" s="1" t="s">
        <v>67</v>
      </c>
      <c r="B18" s="1" t="s">
        <v>68</v>
      </c>
      <c r="C18" s="1">
        <v>1</v>
      </c>
    </row>
    <row r="19" spans="1:47" x14ac:dyDescent="0.15">
      <c r="A19" s="1" t="s">
        <v>70</v>
      </c>
      <c r="B19" s="1" t="s">
        <v>68</v>
      </c>
      <c r="C19" s="1">
        <v>3</v>
      </c>
    </row>
    <row r="20" spans="1:47" x14ac:dyDescent="0.15">
      <c r="A20" s="1" t="s">
        <v>73</v>
      </c>
      <c r="B20" s="1" t="s">
        <v>74</v>
      </c>
      <c r="C20" s="1">
        <v>0.13</v>
      </c>
    </row>
    <row r="21" spans="1:47" x14ac:dyDescent="0.15">
      <c r="A21" s="1" t="s">
        <v>75</v>
      </c>
      <c r="B21" s="1" t="s">
        <v>76</v>
      </c>
      <c r="C21" s="1">
        <v>1</v>
      </c>
    </row>
    <row r="22" spans="1:47" x14ac:dyDescent="0.15">
      <c r="A22" s="1" t="s">
        <v>77</v>
      </c>
      <c r="B22" s="1" t="s">
        <v>72</v>
      </c>
      <c r="C22" s="1">
        <v>95</v>
      </c>
    </row>
    <row r="23" spans="1:47" x14ac:dyDescent="0.15">
      <c r="A23" s="1" t="s">
        <v>78</v>
      </c>
      <c r="B23" s="1" t="s">
        <v>79</v>
      </c>
      <c r="C23" s="1">
        <v>0.66200000000000003</v>
      </c>
    </row>
    <row r="25" spans="1:47" x14ac:dyDescent="0.15">
      <c r="S25" s="30" t="s">
        <v>80</v>
      </c>
      <c r="T25" s="30"/>
      <c r="U25" s="30"/>
      <c r="V25" s="30" t="s">
        <v>81</v>
      </c>
      <c r="W25" s="30"/>
      <c r="X25" s="30"/>
      <c r="Y25" s="30" t="s">
        <v>82</v>
      </c>
      <c r="Z25" s="30"/>
      <c r="AA25" s="30"/>
      <c r="AB25" s="30" t="s">
        <v>83</v>
      </c>
      <c r="AC25" s="30"/>
      <c r="AD25" s="30"/>
      <c r="AE25" s="30" t="s">
        <v>84</v>
      </c>
      <c r="AF25" s="30"/>
      <c r="AG25" s="30"/>
      <c r="AH25" s="30" t="s">
        <v>85</v>
      </c>
      <c r="AI25" s="30"/>
      <c r="AJ25" s="30"/>
      <c r="AK25" s="31" t="s">
        <v>86</v>
      </c>
      <c r="AL25" s="32"/>
      <c r="AM25" s="33"/>
      <c r="AN25" s="30" t="s">
        <v>87</v>
      </c>
      <c r="AO25" s="30"/>
      <c r="AP25" s="30"/>
    </row>
    <row r="26" spans="1:47" x14ac:dyDescent="0.15">
      <c r="A26" s="34" t="s">
        <v>41</v>
      </c>
      <c r="B26" s="34"/>
      <c r="C26" s="6" t="s">
        <v>88</v>
      </c>
      <c r="D26" s="6" t="s">
        <v>89</v>
      </c>
      <c r="E26" s="6" t="s">
        <v>90</v>
      </c>
      <c r="F26" s="6" t="s">
        <v>91</v>
      </c>
      <c r="G26" s="1" t="s">
        <v>88</v>
      </c>
      <c r="H26" s="1" t="s">
        <v>90</v>
      </c>
      <c r="I26" s="1" t="s">
        <v>92</v>
      </c>
      <c r="J26" s="1" t="s">
        <v>93</v>
      </c>
      <c r="K26" s="10" t="s">
        <v>94</v>
      </c>
      <c r="L26" s="10" t="s">
        <v>95</v>
      </c>
      <c r="M26" s="1" t="s">
        <v>96</v>
      </c>
      <c r="N26" s="10" t="s">
        <v>97</v>
      </c>
      <c r="O26" s="1" t="s">
        <v>98</v>
      </c>
      <c r="P26" s="1" t="s">
        <v>99</v>
      </c>
      <c r="Q26" s="10" t="s">
        <v>100</v>
      </c>
      <c r="R26" s="10" t="s">
        <v>101</v>
      </c>
      <c r="S26" s="2" t="s">
        <v>102</v>
      </c>
      <c r="T26" s="2" t="s">
        <v>103</v>
      </c>
      <c r="U26" s="2"/>
      <c r="V26" s="2" t="s">
        <v>102</v>
      </c>
      <c r="W26" s="2" t="s">
        <v>103</v>
      </c>
      <c r="X26" s="2"/>
      <c r="Y26" s="2" t="s">
        <v>102</v>
      </c>
      <c r="Z26" s="2" t="s">
        <v>103</v>
      </c>
      <c r="AA26" s="2"/>
      <c r="AB26" s="2" t="s">
        <v>102</v>
      </c>
      <c r="AC26" s="2" t="s">
        <v>103</v>
      </c>
      <c r="AD26" s="2"/>
      <c r="AE26" s="2" t="s">
        <v>102</v>
      </c>
      <c r="AF26" s="2" t="s">
        <v>103</v>
      </c>
      <c r="AG26" s="2"/>
      <c r="AH26" s="2" t="s">
        <v>102</v>
      </c>
      <c r="AI26" s="2" t="s">
        <v>103</v>
      </c>
      <c r="AJ26" s="2"/>
      <c r="AK26" s="2" t="s">
        <v>102</v>
      </c>
      <c r="AL26" s="2" t="s">
        <v>103</v>
      </c>
      <c r="AM26" s="2"/>
      <c r="AN26" s="16" t="s">
        <v>102</v>
      </c>
      <c r="AO26" s="16" t="s">
        <v>103</v>
      </c>
      <c r="AP26" s="16"/>
      <c r="AQ26" s="1" t="s">
        <v>104</v>
      </c>
      <c r="AR26" s="1" t="s">
        <v>105</v>
      </c>
      <c r="AS26" s="1" t="s">
        <v>73</v>
      </c>
      <c r="AT26" s="1" t="s">
        <v>106</v>
      </c>
      <c r="AU26" s="1" t="s">
        <v>107</v>
      </c>
    </row>
    <row r="27" spans="1:47" x14ac:dyDescent="0.15">
      <c r="A27" s="1" t="s">
        <v>108</v>
      </c>
      <c r="B27" s="1">
        <f>G2</f>
        <v>1205.7166666666665</v>
      </c>
      <c r="C27" s="6" t="s">
        <v>109</v>
      </c>
      <c r="D27" s="6">
        <v>-15</v>
      </c>
      <c r="E27" s="6"/>
      <c r="F27" s="6"/>
      <c r="G27" s="1">
        <v>1</v>
      </c>
      <c r="H27" s="7">
        <f t="shared" ref="H27:H38" si="0">E28</f>
        <v>-15</v>
      </c>
      <c r="I27" s="7">
        <f t="shared" ref="I27:I38" si="1">H27+273.15</f>
        <v>258.14999999999998</v>
      </c>
      <c r="J27" s="7">
        <f t="shared" ref="J27:J38" si="2">EXP(($C$16*(I27-$C$14))/($C$17*I27*$C$14))</f>
        <v>2.1962015029872431E-3</v>
      </c>
      <c r="K27" s="7">
        <f t="shared" ref="K27:K38" si="3">$B$27/12</f>
        <v>100.47638888888888</v>
      </c>
      <c r="L27" s="7">
        <f t="shared" ref="L27:L38" si="4">K27*$B$28/100</f>
        <v>1.0047638888888888</v>
      </c>
      <c r="M27" s="1" t="s">
        <v>110</v>
      </c>
      <c r="O27" s="7">
        <f>L27</f>
        <v>1.0047638888888888</v>
      </c>
      <c r="P27" s="7">
        <f t="shared" ref="P27:P38" si="5">O27*J27</f>
        <v>2.2066639629250849E-3</v>
      </c>
      <c r="Q27" s="12">
        <f t="shared" ref="Q27:Q38" si="6">P27*$B$29</f>
        <v>3.0157740826642829E-4</v>
      </c>
      <c r="R27" s="7">
        <f t="shared" ref="R27:R38" si="7">L27*$B$29</f>
        <v>0.13731773148148149</v>
      </c>
      <c r="S27" s="13">
        <f t="shared" ref="S27:S38" si="8">Q27/R27</f>
        <v>2.1962015029872431E-3</v>
      </c>
      <c r="T27" s="2">
        <v>0.01</v>
      </c>
      <c r="U27" s="14">
        <f t="shared" ref="U27:U38" si="9">S27*T27</f>
        <v>2.1962015029872431E-5</v>
      </c>
      <c r="V27" s="13"/>
      <c r="W27" s="2"/>
      <c r="X27" s="14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3"/>
      <c r="AF27" s="2"/>
      <c r="AG27" s="14"/>
      <c r="AH27" s="13"/>
      <c r="AI27" s="2"/>
      <c r="AJ27" s="14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2.1921962015029873E-2</v>
      </c>
      <c r="AR27" s="7">
        <f t="shared" ref="AR27:AR38" si="15">$B$27/12</f>
        <v>100.47638888888888</v>
      </c>
      <c r="AS27" s="1">
        <f t="shared" ref="AS27:AS38" si="16">$B$29</f>
        <v>0.13666666666666669</v>
      </c>
      <c r="AT27" s="1">
        <f>$E$2/12</f>
        <v>47.436390164668005</v>
      </c>
      <c r="AU27" s="1">
        <f t="shared" ref="AU27:AU38" si="17">AT27*10000*AS27*0.67*AR27*AQ27</f>
        <v>95673.679390106641</v>
      </c>
    </row>
    <row r="28" spans="1:47" x14ac:dyDescent="0.15">
      <c r="A28" s="1" t="s">
        <v>111</v>
      </c>
      <c r="B28" s="1">
        <v>1</v>
      </c>
      <c r="C28" s="6">
        <v>1</v>
      </c>
      <c r="D28" s="8">
        <v>-17.142094600354799</v>
      </c>
      <c r="E28" s="9">
        <f t="shared" ref="E28:E39" si="18">D27</f>
        <v>-15</v>
      </c>
      <c r="F28" s="6" t="s">
        <v>110</v>
      </c>
      <c r="G28" s="1">
        <v>2</v>
      </c>
      <c r="H28" s="7">
        <f t="shared" si="0"/>
        <v>-17.142094600354799</v>
      </c>
      <c r="I28" s="7">
        <f t="shared" si="1"/>
        <v>256.00790539964515</v>
      </c>
      <c r="J28" s="7">
        <f t="shared" si="2"/>
        <v>1.6018114689021472E-3</v>
      </c>
      <c r="K28" s="7">
        <f t="shared" si="3"/>
        <v>100.47638888888888</v>
      </c>
      <c r="L28" s="7">
        <f t="shared" si="4"/>
        <v>1.0047638888888888</v>
      </c>
      <c r="M28" s="1" t="s">
        <v>110</v>
      </c>
      <c r="O28" s="7">
        <f t="shared" ref="O28:O38" si="19">L28+O27-P27-N28</f>
        <v>2.0073211138148523</v>
      </c>
      <c r="P28" s="7">
        <f t="shared" si="5"/>
        <v>3.215349981878063E-3</v>
      </c>
      <c r="Q28" s="12">
        <f t="shared" si="6"/>
        <v>4.3943116419000198E-4</v>
      </c>
      <c r="R28" s="7">
        <f t="shared" si="7"/>
        <v>0.13731773148148149</v>
      </c>
      <c r="S28" s="13">
        <f t="shared" si="8"/>
        <v>3.2001050370487889E-3</v>
      </c>
      <c r="T28" s="2">
        <v>0.01</v>
      </c>
      <c r="U28" s="14">
        <f t="shared" si="9"/>
        <v>3.2001050370487892E-5</v>
      </c>
      <c r="V28" s="13"/>
      <c r="W28" s="2"/>
      <c r="X28" s="14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3"/>
      <c r="AF28" s="2"/>
      <c r="AG28" s="14"/>
      <c r="AH28" s="13"/>
      <c r="AI28" s="2"/>
      <c r="AJ28" s="14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2.1932001050370489E-2</v>
      </c>
      <c r="AR28" s="7">
        <f t="shared" si="15"/>
        <v>100.47638888888888</v>
      </c>
      <c r="AS28" s="1">
        <f t="shared" si="16"/>
        <v>0.13666666666666669</v>
      </c>
      <c r="AT28" s="1">
        <f t="shared" ref="AT28:AT38" si="20">$E$2/12</f>
        <v>47.436390164668005</v>
      </c>
      <c r="AU28" s="1">
        <f t="shared" si="17"/>
        <v>95717.492596602737</v>
      </c>
    </row>
    <row r="29" spans="1:47" x14ac:dyDescent="0.15">
      <c r="A29" s="1" t="s">
        <v>73</v>
      </c>
      <c r="B29" s="1">
        <f>I2</f>
        <v>0.13666666666666669</v>
      </c>
      <c r="C29" s="6">
        <v>2</v>
      </c>
      <c r="D29" s="8">
        <v>-10.0475031562759</v>
      </c>
      <c r="E29" s="9">
        <f t="shared" si="18"/>
        <v>-17.142094600354799</v>
      </c>
      <c r="F29" s="6" t="s">
        <v>110</v>
      </c>
      <c r="G29" s="1">
        <v>3</v>
      </c>
      <c r="H29" s="7">
        <f t="shared" si="0"/>
        <v>-10.0475031562759</v>
      </c>
      <c r="I29" s="7">
        <f t="shared" si="1"/>
        <v>263.10249684372405</v>
      </c>
      <c r="J29" s="7">
        <f t="shared" si="2"/>
        <v>4.4669416453698022E-3</v>
      </c>
      <c r="K29" s="7">
        <f t="shared" si="3"/>
        <v>100.47638888888888</v>
      </c>
      <c r="L29" s="7">
        <f t="shared" si="4"/>
        <v>1.0047638888888888</v>
      </c>
      <c r="M29" s="1" t="s">
        <v>110</v>
      </c>
      <c r="O29" s="7">
        <f t="shared" si="19"/>
        <v>3.008869652721863</v>
      </c>
      <c r="P29" s="7">
        <f t="shared" si="5"/>
        <v>1.3440445157232665E-2</v>
      </c>
      <c r="Q29" s="12">
        <f t="shared" si="6"/>
        <v>1.8368608381551311E-3</v>
      </c>
      <c r="R29" s="7">
        <f t="shared" si="7"/>
        <v>0.13731773148148149</v>
      </c>
      <c r="S29" s="13">
        <f t="shared" si="8"/>
        <v>1.3376719949694537E-2</v>
      </c>
      <c r="T29" s="2">
        <v>0.01</v>
      </c>
      <c r="U29" s="14">
        <f t="shared" si="9"/>
        <v>1.3376719949694538E-4</v>
      </c>
      <c r="V29" s="13"/>
      <c r="W29" s="2"/>
      <c r="X29" s="14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3"/>
      <c r="AF29" s="2"/>
      <c r="AG29" s="14"/>
      <c r="AH29" s="13"/>
      <c r="AI29" s="2"/>
      <c r="AJ29" s="14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2.2033767199496946E-2</v>
      </c>
      <c r="AR29" s="7">
        <f t="shared" si="15"/>
        <v>100.47638888888888</v>
      </c>
      <c r="AS29" s="1">
        <f t="shared" si="16"/>
        <v>0.13666666666666669</v>
      </c>
      <c r="AT29" s="1">
        <f t="shared" si="20"/>
        <v>47.436390164668005</v>
      </c>
      <c r="AU29" s="1">
        <f t="shared" si="17"/>
        <v>96161.629025523434</v>
      </c>
    </row>
    <row r="30" spans="1:47" x14ac:dyDescent="0.15">
      <c r="C30" s="6">
        <v>3</v>
      </c>
      <c r="D30" s="8">
        <v>0.39773417667742</v>
      </c>
      <c r="E30" s="9">
        <f t="shared" si="18"/>
        <v>-10.0475031562759</v>
      </c>
      <c r="F30" s="6" t="s">
        <v>110</v>
      </c>
      <c r="G30" s="1">
        <v>4</v>
      </c>
      <c r="H30" s="7">
        <f t="shared" si="0"/>
        <v>0.39773417667742</v>
      </c>
      <c r="I30" s="7">
        <f t="shared" si="1"/>
        <v>273.54773417667741</v>
      </c>
      <c r="J30" s="7">
        <f t="shared" si="2"/>
        <v>1.8353385071088239E-2</v>
      </c>
      <c r="K30" s="7">
        <f t="shared" si="3"/>
        <v>100.47638888888888</v>
      </c>
      <c r="L30" s="7">
        <f t="shared" si="4"/>
        <v>1.0047638888888888</v>
      </c>
      <c r="M30" s="1" t="s">
        <v>110</v>
      </c>
      <c r="O30" s="7">
        <f t="shared" si="19"/>
        <v>4.0001930964535184</v>
      </c>
      <c r="P30" s="7">
        <f t="shared" si="5"/>
        <v>7.3417084257920248E-2</v>
      </c>
      <c r="Q30" s="12">
        <f t="shared" si="6"/>
        <v>1.0033668181915768E-2</v>
      </c>
      <c r="R30" s="7">
        <f t="shared" si="7"/>
        <v>0.13731773148148149</v>
      </c>
      <c r="S30" s="13">
        <f t="shared" si="8"/>
        <v>7.3068991700237174E-2</v>
      </c>
      <c r="T30" s="2">
        <v>0.01</v>
      </c>
      <c r="U30" s="14">
        <f t="shared" si="9"/>
        <v>7.3068991700237179E-4</v>
      </c>
      <c r="V30" s="13"/>
      <c r="W30" s="2"/>
      <c r="X30" s="14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3"/>
      <c r="AF30" s="2"/>
      <c r="AG30" s="14"/>
      <c r="AH30" s="13"/>
      <c r="AI30" s="2"/>
      <c r="AJ30" s="14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2.2630689917002372E-2</v>
      </c>
      <c r="AR30" s="7">
        <f t="shared" si="15"/>
        <v>100.47638888888888</v>
      </c>
      <c r="AS30" s="1">
        <f t="shared" si="16"/>
        <v>0.13666666666666669</v>
      </c>
      <c r="AT30" s="1">
        <f t="shared" si="20"/>
        <v>47.436390164668005</v>
      </c>
      <c r="AU30" s="1">
        <f t="shared" si="17"/>
        <v>98766.769598987172</v>
      </c>
    </row>
    <row r="31" spans="1:47" x14ac:dyDescent="0.15">
      <c r="C31" s="6">
        <v>4</v>
      </c>
      <c r="D31" s="8">
        <v>7.8440171018666698</v>
      </c>
      <c r="E31" s="9">
        <f t="shared" si="18"/>
        <v>0.39773417667742</v>
      </c>
      <c r="F31" s="6" t="s">
        <v>110</v>
      </c>
      <c r="G31" s="1">
        <v>5</v>
      </c>
      <c r="H31" s="7">
        <f t="shared" si="0"/>
        <v>7.8440171018666698</v>
      </c>
      <c r="I31" s="7">
        <f t="shared" si="1"/>
        <v>280.99401710186663</v>
      </c>
      <c r="J31" s="7">
        <f t="shared" si="2"/>
        <v>4.7137097061481587E-2</v>
      </c>
      <c r="K31" s="7">
        <f t="shared" si="3"/>
        <v>100.47638888888888</v>
      </c>
      <c r="L31" s="7">
        <f t="shared" si="4"/>
        <v>1.0047638888888888</v>
      </c>
      <c r="M31" s="1" t="s">
        <v>112</v>
      </c>
      <c r="N31" s="7">
        <f>(O30-P30)*C22/100</f>
        <v>3.7304372115858184</v>
      </c>
      <c r="O31" s="7">
        <f t="shared" si="19"/>
        <v>1.2011026894986685</v>
      </c>
      <c r="P31" s="7">
        <f t="shared" si="5"/>
        <v>5.6616494055705319E-2</v>
      </c>
      <c r="Q31" s="12">
        <f t="shared" si="6"/>
        <v>7.7375875209463943E-3</v>
      </c>
      <c r="R31" s="7">
        <f t="shared" si="7"/>
        <v>0.13731773148148149</v>
      </c>
      <c r="S31" s="13">
        <f t="shared" si="8"/>
        <v>5.6348058167490743E-2</v>
      </c>
      <c r="T31" s="2">
        <v>0.01</v>
      </c>
      <c r="U31" s="14">
        <f t="shared" si="9"/>
        <v>5.6348058167490745E-4</v>
      </c>
      <c r="V31" s="13"/>
      <c r="W31" s="2"/>
      <c r="X31" s="14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3"/>
      <c r="AF31" s="2"/>
      <c r="AG31" s="14"/>
      <c r="AH31" s="13"/>
      <c r="AI31" s="2"/>
      <c r="AJ31" s="14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3.0013480581674905E-2</v>
      </c>
      <c r="AR31" s="7">
        <f t="shared" si="15"/>
        <v>100.47638888888888</v>
      </c>
      <c r="AS31" s="1">
        <f t="shared" si="16"/>
        <v>0.13666666666666669</v>
      </c>
      <c r="AT31" s="1">
        <f t="shared" si="20"/>
        <v>47.436390164668005</v>
      </c>
      <c r="AU31" s="1">
        <f t="shared" si="17"/>
        <v>130987.36858423678</v>
      </c>
    </row>
    <row r="32" spans="1:47" x14ac:dyDescent="0.15">
      <c r="C32" s="6">
        <v>5</v>
      </c>
      <c r="D32" s="8">
        <v>15.434645218645199</v>
      </c>
      <c r="E32" s="9">
        <f t="shared" si="18"/>
        <v>7.8440171018666698</v>
      </c>
      <c r="F32" s="6" t="s">
        <v>112</v>
      </c>
      <c r="G32" s="1">
        <v>6</v>
      </c>
      <c r="H32" s="7">
        <f t="shared" si="0"/>
        <v>15.434645218645199</v>
      </c>
      <c r="I32" s="7">
        <f t="shared" si="1"/>
        <v>288.58464521864516</v>
      </c>
      <c r="J32" s="7">
        <f t="shared" si="2"/>
        <v>0.11727129783931602</v>
      </c>
      <c r="K32" s="7">
        <f t="shared" si="3"/>
        <v>100.47638888888888</v>
      </c>
      <c r="L32" s="7">
        <f t="shared" si="4"/>
        <v>1.0047638888888888</v>
      </c>
      <c r="M32" s="1" t="s">
        <v>110</v>
      </c>
      <c r="O32" s="7">
        <f t="shared" si="19"/>
        <v>2.1492500843318521</v>
      </c>
      <c r="P32" s="7">
        <f t="shared" si="5"/>
        <v>0.25204534677085566</v>
      </c>
      <c r="Q32" s="12">
        <f t="shared" si="6"/>
        <v>3.4446197392016945E-2</v>
      </c>
      <c r="R32" s="7">
        <f t="shared" si="7"/>
        <v>0.13731773148148149</v>
      </c>
      <c r="S32" s="13">
        <f t="shared" si="8"/>
        <v>0.2508503237010023</v>
      </c>
      <c r="T32" s="2">
        <v>0.01</v>
      </c>
      <c r="U32" s="14">
        <f t="shared" si="9"/>
        <v>2.5085032370100232E-3</v>
      </c>
      <c r="V32" s="13"/>
      <c r="W32" s="2"/>
      <c r="X32" s="14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3"/>
      <c r="AF32" s="2"/>
      <c r="AG32" s="14"/>
      <c r="AH32" s="13"/>
      <c r="AI32" s="2"/>
      <c r="AJ32" s="14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3.1958503237010022E-2</v>
      </c>
      <c r="AR32" s="7">
        <f t="shared" si="15"/>
        <v>100.47638888888888</v>
      </c>
      <c r="AS32" s="1">
        <f t="shared" si="16"/>
        <v>0.13666666666666669</v>
      </c>
      <c r="AT32" s="1">
        <f t="shared" si="20"/>
        <v>47.436390164668005</v>
      </c>
      <c r="AU32" s="1">
        <f t="shared" si="17"/>
        <v>139476.00084285683</v>
      </c>
    </row>
    <row r="33" spans="1:48" x14ac:dyDescent="0.15">
      <c r="C33" s="6">
        <v>6</v>
      </c>
      <c r="D33" s="8">
        <v>19.363786942000001</v>
      </c>
      <c r="E33" s="9">
        <f t="shared" si="18"/>
        <v>15.434645218645199</v>
      </c>
      <c r="F33" s="6" t="s">
        <v>110</v>
      </c>
      <c r="G33" s="1">
        <v>7</v>
      </c>
      <c r="H33" s="7">
        <f t="shared" si="0"/>
        <v>19.363786942000001</v>
      </c>
      <c r="I33" s="7">
        <f t="shared" si="1"/>
        <v>292.51378694199997</v>
      </c>
      <c r="J33" s="7">
        <f t="shared" si="2"/>
        <v>0.18450825532525886</v>
      </c>
      <c r="K33" s="7">
        <f t="shared" si="3"/>
        <v>100.47638888888888</v>
      </c>
      <c r="L33" s="7">
        <f t="shared" si="4"/>
        <v>1.0047638888888888</v>
      </c>
      <c r="M33" s="1" t="s">
        <v>110</v>
      </c>
      <c r="O33" s="7">
        <f t="shared" si="19"/>
        <v>2.901968626449885</v>
      </c>
      <c r="P33" s="7">
        <f t="shared" si="5"/>
        <v>0.53543716827490617</v>
      </c>
      <c r="Q33" s="12">
        <f t="shared" si="6"/>
        <v>7.3176412997570522E-2</v>
      </c>
      <c r="R33" s="7">
        <f t="shared" si="7"/>
        <v>0.13731773148148149</v>
      </c>
      <c r="S33" s="13">
        <f t="shared" si="8"/>
        <v>0.53289849903644093</v>
      </c>
      <c r="T33" s="2">
        <v>0.01</v>
      </c>
      <c r="U33" s="14">
        <f t="shared" si="9"/>
        <v>5.3289849903644096E-3</v>
      </c>
      <c r="V33" s="13"/>
      <c r="W33" s="2"/>
      <c r="X33" s="14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3"/>
      <c r="AF33" s="2"/>
      <c r="AG33" s="14"/>
      <c r="AH33" s="13"/>
      <c r="AI33" s="2"/>
      <c r="AJ33" s="14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3.4778984990364407E-2</v>
      </c>
      <c r="AR33" s="7">
        <f t="shared" si="15"/>
        <v>100.47638888888888</v>
      </c>
      <c r="AS33" s="1">
        <f t="shared" si="16"/>
        <v>0.13666666666666669</v>
      </c>
      <c r="AT33" s="1">
        <f t="shared" si="20"/>
        <v>47.436390164668005</v>
      </c>
      <c r="AU33" s="1">
        <f t="shared" si="17"/>
        <v>151785.38568765609</v>
      </c>
    </row>
    <row r="34" spans="1:48" x14ac:dyDescent="0.15">
      <c r="C34" s="6">
        <v>7</v>
      </c>
      <c r="D34" s="8">
        <v>23.115993487419399</v>
      </c>
      <c r="E34" s="9">
        <f t="shared" si="18"/>
        <v>19.363786942000001</v>
      </c>
      <c r="F34" s="6" t="s">
        <v>110</v>
      </c>
      <c r="G34" s="1">
        <v>8</v>
      </c>
      <c r="H34" s="7">
        <f t="shared" si="0"/>
        <v>23.115993487419399</v>
      </c>
      <c r="I34" s="7">
        <f t="shared" si="1"/>
        <v>296.26599348741939</v>
      </c>
      <c r="J34" s="7">
        <f t="shared" si="2"/>
        <v>0.28125696819933788</v>
      </c>
      <c r="K34" s="7">
        <f t="shared" si="3"/>
        <v>100.47638888888888</v>
      </c>
      <c r="L34" s="7">
        <f t="shared" si="4"/>
        <v>1.0047638888888888</v>
      </c>
      <c r="M34" s="1" t="s">
        <v>110</v>
      </c>
      <c r="O34" s="7">
        <f t="shared" si="19"/>
        <v>3.3712953470638674</v>
      </c>
      <c r="P34" s="7">
        <f t="shared" si="5"/>
        <v>0.9482003082197179</v>
      </c>
      <c r="Q34" s="12">
        <f t="shared" si="6"/>
        <v>0.1295873754566948</v>
      </c>
      <c r="R34" s="7">
        <f t="shared" si="7"/>
        <v>0.13731773148148149</v>
      </c>
      <c r="S34" s="13">
        <f t="shared" si="8"/>
        <v>0.94370460434070602</v>
      </c>
      <c r="T34" s="2">
        <v>0.01</v>
      </c>
      <c r="U34" s="14">
        <f t="shared" si="9"/>
        <v>9.4370460434070602E-3</v>
      </c>
      <c r="V34" s="13"/>
      <c r="W34" s="2"/>
      <c r="X34" s="14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3"/>
      <c r="AF34" s="2"/>
      <c r="AG34" s="14"/>
      <c r="AH34" s="13"/>
      <c r="AI34" s="2"/>
      <c r="AJ34" s="14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3.8887046043407057E-2</v>
      </c>
      <c r="AR34" s="7">
        <f t="shared" si="15"/>
        <v>100.47638888888888</v>
      </c>
      <c r="AS34" s="1">
        <f t="shared" si="16"/>
        <v>0.13666666666666669</v>
      </c>
      <c r="AT34" s="1">
        <f t="shared" si="20"/>
        <v>47.436390164668005</v>
      </c>
      <c r="AU34" s="1">
        <f t="shared" si="17"/>
        <v>169714.13293365165</v>
      </c>
    </row>
    <row r="35" spans="1:48" x14ac:dyDescent="0.15">
      <c r="C35" s="6">
        <v>8</v>
      </c>
      <c r="D35" s="8">
        <v>22.232420250967699</v>
      </c>
      <c r="E35" s="9">
        <f t="shared" si="18"/>
        <v>23.115993487419399</v>
      </c>
      <c r="F35" s="6" t="s">
        <v>110</v>
      </c>
      <c r="G35" s="1">
        <v>9</v>
      </c>
      <c r="H35" s="7">
        <f t="shared" si="0"/>
        <v>22.232420250967699</v>
      </c>
      <c r="I35" s="7">
        <f t="shared" si="1"/>
        <v>295.3824202509677</v>
      </c>
      <c r="J35" s="7">
        <f t="shared" si="2"/>
        <v>0.25492262004223443</v>
      </c>
      <c r="K35" s="7">
        <f t="shared" si="3"/>
        <v>100.47638888888888</v>
      </c>
      <c r="L35" s="7">
        <f t="shared" si="4"/>
        <v>1.0047638888888888</v>
      </c>
      <c r="M35" s="1" t="s">
        <v>110</v>
      </c>
      <c r="O35" s="7">
        <f t="shared" si="19"/>
        <v>3.4278589277330376</v>
      </c>
      <c r="P35" s="7">
        <f t="shared" si="5"/>
        <v>0.87383877899287021</v>
      </c>
      <c r="Q35" s="12">
        <f t="shared" si="6"/>
        <v>0.11942463312902561</v>
      </c>
      <c r="R35" s="7">
        <f t="shared" si="7"/>
        <v>0.13731773148148149</v>
      </c>
      <c r="S35" s="13">
        <f t="shared" si="8"/>
        <v>0.86969564557022327</v>
      </c>
      <c r="T35" s="2">
        <v>0.01</v>
      </c>
      <c r="U35" s="14">
        <f t="shared" si="9"/>
        <v>8.6969564557022334E-3</v>
      </c>
      <c r="V35" s="13"/>
      <c r="W35" s="2"/>
      <c r="X35" s="14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3"/>
      <c r="AF35" s="2"/>
      <c r="AG35" s="14"/>
      <c r="AH35" s="13"/>
      <c r="AI35" s="2"/>
      <c r="AJ35" s="14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3.8146956455702229E-2</v>
      </c>
      <c r="AR35" s="7">
        <f t="shared" si="15"/>
        <v>100.47638888888888</v>
      </c>
      <c r="AS35" s="1">
        <f t="shared" si="16"/>
        <v>0.13666666666666669</v>
      </c>
      <c r="AT35" s="1">
        <f t="shared" si="20"/>
        <v>47.436390164668005</v>
      </c>
      <c r="AU35" s="1">
        <f t="shared" si="17"/>
        <v>166484.17140532302</v>
      </c>
    </row>
    <row r="36" spans="1:48" x14ac:dyDescent="0.15">
      <c r="C36" s="6">
        <v>9</v>
      </c>
      <c r="D36" s="8">
        <v>15.9581719644667</v>
      </c>
      <c r="E36" s="9">
        <f t="shared" si="18"/>
        <v>22.232420250967699</v>
      </c>
      <c r="F36" s="6" t="s">
        <v>110</v>
      </c>
      <c r="G36" s="1">
        <v>10</v>
      </c>
      <c r="H36" s="7">
        <f t="shared" si="0"/>
        <v>15.9581719644667</v>
      </c>
      <c r="I36" s="7">
        <f t="shared" si="1"/>
        <v>289.10817196446669</v>
      </c>
      <c r="J36" s="7">
        <f t="shared" si="2"/>
        <v>0.12465964696524927</v>
      </c>
      <c r="K36" s="7">
        <f t="shared" si="3"/>
        <v>100.47638888888888</v>
      </c>
      <c r="L36" s="7">
        <f t="shared" si="4"/>
        <v>1.0047638888888888</v>
      </c>
      <c r="M36" s="1" t="s">
        <v>110</v>
      </c>
      <c r="O36" s="7">
        <f t="shared" si="19"/>
        <v>3.5587840376290556</v>
      </c>
      <c r="P36" s="7">
        <f t="shared" si="5"/>
        <v>0.44363676175640243</v>
      </c>
      <c r="Q36" s="12">
        <f t="shared" si="6"/>
        <v>6.0630357440041673E-2</v>
      </c>
      <c r="R36" s="7">
        <f t="shared" si="7"/>
        <v>0.13731773148148149</v>
      </c>
      <c r="S36" s="13">
        <f t="shared" si="8"/>
        <v>0.44153334595553095</v>
      </c>
      <c r="T36" s="2">
        <v>0.01</v>
      </c>
      <c r="U36" s="14">
        <f t="shared" si="9"/>
        <v>4.4153334595553101E-3</v>
      </c>
      <c r="V36" s="13"/>
      <c r="W36" s="2"/>
      <c r="X36" s="14"/>
      <c r="Y36" s="2">
        <v>0.02</v>
      </c>
      <c r="Z36" s="2">
        <v>0.21</v>
      </c>
      <c r="AA36" s="2">
        <f t="shared" si="10"/>
        <v>4.1999999999999997E-3</v>
      </c>
      <c r="AB36" s="2">
        <v>0.01</v>
      </c>
      <c r="AC36" s="2">
        <v>0.28999999999999998</v>
      </c>
      <c r="AD36" s="2">
        <f t="shared" si="11"/>
        <v>2.8999999999999998E-3</v>
      </c>
      <c r="AE36" s="13"/>
      <c r="AF36" s="2"/>
      <c r="AG36" s="14"/>
      <c r="AH36" s="13"/>
      <c r="AI36" s="2"/>
      <c r="AJ36" s="14"/>
      <c r="AK36" s="2">
        <v>0.1</v>
      </c>
      <c r="AL36" s="2">
        <v>0.11</v>
      </c>
      <c r="AM36" s="2">
        <f t="shared" si="12"/>
        <v>1.1000000000000001E-2</v>
      </c>
      <c r="AN36" s="2">
        <v>0.01</v>
      </c>
      <c r="AO36" s="2">
        <v>0.38</v>
      </c>
      <c r="AP36" s="2">
        <f t="shared" si="13"/>
        <v>3.8E-3</v>
      </c>
      <c r="AQ36" s="1">
        <f t="shared" si="14"/>
        <v>2.631533345955531E-2</v>
      </c>
      <c r="AR36" s="7">
        <f t="shared" si="15"/>
        <v>100.47638888888888</v>
      </c>
      <c r="AS36" s="1">
        <f t="shared" si="16"/>
        <v>0.13666666666666669</v>
      </c>
      <c r="AT36" s="1">
        <f t="shared" si="20"/>
        <v>47.436390164668005</v>
      </c>
      <c r="AU36" s="1">
        <f t="shared" si="17"/>
        <v>114847.60236000299</v>
      </c>
    </row>
    <row r="37" spans="1:48" x14ac:dyDescent="0.15">
      <c r="C37" s="6">
        <v>10</v>
      </c>
      <c r="D37" s="8">
        <v>5.0403232443225798</v>
      </c>
      <c r="E37" s="9">
        <f t="shared" si="18"/>
        <v>15.9581719644667</v>
      </c>
      <c r="F37" s="6" t="s">
        <v>110</v>
      </c>
      <c r="G37" s="1">
        <v>11</v>
      </c>
      <c r="H37" s="7">
        <f t="shared" si="0"/>
        <v>5.0403232443225798</v>
      </c>
      <c r="I37" s="7">
        <f t="shared" si="1"/>
        <v>278.19032324432254</v>
      </c>
      <c r="J37" s="7">
        <f t="shared" si="2"/>
        <v>3.3242652232921263E-2</v>
      </c>
      <c r="K37" s="7">
        <f t="shared" si="3"/>
        <v>100.47638888888888</v>
      </c>
      <c r="L37" s="7">
        <f t="shared" si="4"/>
        <v>1.0047638888888888</v>
      </c>
      <c r="M37" s="1" t="s">
        <v>112</v>
      </c>
      <c r="N37" s="7">
        <f>(O36-P36)*C22/100</f>
        <v>2.9593899120790206</v>
      </c>
      <c r="O37" s="7">
        <f t="shared" si="19"/>
        <v>1.1605212526825217</v>
      </c>
      <c r="P37" s="7">
        <f t="shared" si="5"/>
        <v>3.857880441183921E-2</v>
      </c>
      <c r="Q37" s="12">
        <f t="shared" si="6"/>
        <v>5.2724366029513591E-3</v>
      </c>
      <c r="R37" s="7">
        <f t="shared" si="7"/>
        <v>0.13731773148148149</v>
      </c>
      <c r="S37" s="13">
        <f t="shared" si="8"/>
        <v>3.8395890654969012E-2</v>
      </c>
      <c r="T37" s="2">
        <v>0.01</v>
      </c>
      <c r="U37" s="14">
        <f t="shared" si="9"/>
        <v>3.8395890654969013E-4</v>
      </c>
      <c r="V37" s="13"/>
      <c r="W37" s="2"/>
      <c r="X37" s="14"/>
      <c r="Y37" s="2">
        <v>0.02</v>
      </c>
      <c r="Z37" s="2">
        <v>0.21</v>
      </c>
      <c r="AA37" s="2">
        <f t="shared" si="10"/>
        <v>4.1999999999999997E-3</v>
      </c>
      <c r="AB37" s="2">
        <v>0.01</v>
      </c>
      <c r="AC37" s="2">
        <v>0.28999999999999998</v>
      </c>
      <c r="AD37" s="2">
        <f t="shared" si="11"/>
        <v>2.8999999999999998E-3</v>
      </c>
      <c r="AE37" s="13"/>
      <c r="AF37" s="2"/>
      <c r="AG37" s="14"/>
      <c r="AH37" s="13"/>
      <c r="AI37" s="2"/>
      <c r="AJ37" s="14"/>
      <c r="AK37" s="1">
        <v>0.1</v>
      </c>
      <c r="AL37" s="2">
        <v>0.11</v>
      </c>
      <c r="AM37" s="2">
        <f t="shared" si="12"/>
        <v>1.1000000000000001E-2</v>
      </c>
      <c r="AN37" s="2">
        <v>0.01</v>
      </c>
      <c r="AO37" s="2">
        <v>0.38</v>
      </c>
      <c r="AP37" s="2">
        <f t="shared" si="13"/>
        <v>3.8E-3</v>
      </c>
      <c r="AQ37" s="1">
        <f t="shared" si="14"/>
        <v>2.2283958906549689E-2</v>
      </c>
      <c r="AR37" s="7">
        <f t="shared" si="15"/>
        <v>100.47638888888888</v>
      </c>
      <c r="AS37" s="1">
        <f t="shared" si="16"/>
        <v>0.13666666666666669</v>
      </c>
      <c r="AT37" s="1">
        <f t="shared" si="20"/>
        <v>47.436390164668005</v>
      </c>
      <c r="AU37" s="1">
        <f t="shared" si="17"/>
        <v>97253.536818731736</v>
      </c>
    </row>
    <row r="38" spans="1:48" x14ac:dyDescent="0.15">
      <c r="C38" s="6">
        <v>11</v>
      </c>
      <c r="D38" s="8">
        <v>-6.5463735635000004</v>
      </c>
      <c r="E38" s="9">
        <f t="shared" si="18"/>
        <v>5.0403232443225798</v>
      </c>
      <c r="F38" s="6" t="s">
        <v>112</v>
      </c>
      <c r="G38" s="1">
        <v>12</v>
      </c>
      <c r="H38" s="7">
        <f t="shared" si="0"/>
        <v>-6.5463735635000004</v>
      </c>
      <c r="I38" s="7">
        <f t="shared" si="1"/>
        <v>266.60362643649995</v>
      </c>
      <c r="J38" s="7">
        <f t="shared" si="2"/>
        <v>7.262326561769168E-3</v>
      </c>
      <c r="K38" s="7">
        <f t="shared" si="3"/>
        <v>100.47638888888888</v>
      </c>
      <c r="L38" s="7">
        <f t="shared" si="4"/>
        <v>1.0047638888888888</v>
      </c>
      <c r="M38" s="1" t="s">
        <v>110</v>
      </c>
      <c r="O38" s="7">
        <f t="shared" si="19"/>
        <v>2.1267063371595714</v>
      </c>
      <c r="P38" s="7">
        <f t="shared" si="5"/>
        <v>1.5444835921436771E-2</v>
      </c>
      <c r="Q38" s="12">
        <f t="shared" si="6"/>
        <v>2.1107942425963588E-3</v>
      </c>
      <c r="R38" s="7">
        <f t="shared" si="7"/>
        <v>0.13731773148148149</v>
      </c>
      <c r="S38" s="13">
        <f t="shared" si="8"/>
        <v>1.5371607292252844E-2</v>
      </c>
      <c r="T38" s="2">
        <v>0.01</v>
      </c>
      <c r="U38" s="14">
        <f t="shared" si="9"/>
        <v>1.5371607292252845E-4</v>
      </c>
      <c r="V38" s="13"/>
      <c r="W38" s="2"/>
      <c r="X38" s="14"/>
      <c r="Y38" s="2">
        <v>0.02</v>
      </c>
      <c r="Z38" s="2">
        <v>0.21</v>
      </c>
      <c r="AA38" s="2">
        <f t="shared" si="10"/>
        <v>4.1999999999999997E-3</v>
      </c>
      <c r="AB38" s="2">
        <v>0.01</v>
      </c>
      <c r="AC38" s="2">
        <v>0.28999999999999998</v>
      </c>
      <c r="AD38" s="2">
        <f t="shared" si="11"/>
        <v>2.8999999999999998E-3</v>
      </c>
      <c r="AE38" s="13"/>
      <c r="AF38" s="2"/>
      <c r="AG38" s="14"/>
      <c r="AH38" s="13"/>
      <c r="AI38" s="2"/>
      <c r="AJ38" s="14"/>
      <c r="AK38" s="2">
        <v>0.1</v>
      </c>
      <c r="AL38" s="2">
        <v>0.11</v>
      </c>
      <c r="AM38" s="2">
        <f t="shared" si="12"/>
        <v>1.1000000000000001E-2</v>
      </c>
      <c r="AN38" s="2">
        <v>0.01</v>
      </c>
      <c r="AO38" s="2">
        <v>0.38</v>
      </c>
      <c r="AP38" s="2">
        <f t="shared" si="13"/>
        <v>3.8E-3</v>
      </c>
      <c r="AQ38" s="1">
        <f t="shared" si="14"/>
        <v>2.2053716072922527E-2</v>
      </c>
      <c r="AR38" s="7">
        <f t="shared" si="15"/>
        <v>100.47638888888888</v>
      </c>
      <c r="AS38" s="1">
        <f t="shared" si="16"/>
        <v>0.13666666666666669</v>
      </c>
      <c r="AT38" s="1">
        <f t="shared" si="20"/>
        <v>47.436390164668005</v>
      </c>
      <c r="AU38" s="1">
        <f t="shared" si="17"/>
        <v>96248.691584933229</v>
      </c>
      <c r="AV38" s="1">
        <f>SUM(AU27:AU38)</f>
        <v>1453116.4608286126</v>
      </c>
    </row>
    <row r="39" spans="1:48" x14ac:dyDescent="0.15">
      <c r="C39" s="6">
        <v>12</v>
      </c>
      <c r="D39" s="8">
        <v>-10.586752260193601</v>
      </c>
      <c r="E39" s="9">
        <f t="shared" si="18"/>
        <v>-6.5463735635000004</v>
      </c>
      <c r="F39" s="6" t="s">
        <v>110</v>
      </c>
    </row>
    <row r="40" spans="1:48" x14ac:dyDescent="0.15">
      <c r="S40" s="30" t="s">
        <v>80</v>
      </c>
      <c r="T40" s="30"/>
      <c r="U40" s="30"/>
      <c r="V40" s="30" t="s">
        <v>81</v>
      </c>
      <c r="W40" s="30"/>
      <c r="X40" s="30"/>
      <c r="Y40" s="30" t="s">
        <v>82</v>
      </c>
      <c r="Z40" s="30"/>
      <c r="AA40" s="30"/>
      <c r="AB40" s="30" t="s">
        <v>83</v>
      </c>
      <c r="AC40" s="30"/>
      <c r="AD40" s="30"/>
      <c r="AE40" s="30" t="s">
        <v>84</v>
      </c>
      <c r="AF40" s="30"/>
      <c r="AG40" s="30"/>
      <c r="AH40" s="30" t="s">
        <v>85</v>
      </c>
      <c r="AI40" s="30"/>
      <c r="AJ40" s="30"/>
      <c r="AK40" s="31" t="s">
        <v>86</v>
      </c>
      <c r="AL40" s="32"/>
      <c r="AM40" s="33"/>
      <c r="AN40" s="30" t="s">
        <v>87</v>
      </c>
      <c r="AO40" s="30"/>
      <c r="AP40" s="30"/>
    </row>
    <row r="41" spans="1:48" x14ac:dyDescent="0.15">
      <c r="A41" s="34" t="s">
        <v>45</v>
      </c>
      <c r="B41" s="34"/>
      <c r="C41" s="6" t="s">
        <v>88</v>
      </c>
      <c r="D41" s="6" t="s">
        <v>89</v>
      </c>
      <c r="E41" s="6" t="s">
        <v>90</v>
      </c>
      <c r="F41" s="6" t="s">
        <v>91</v>
      </c>
      <c r="G41" s="1" t="s">
        <v>88</v>
      </c>
      <c r="H41" s="1" t="s">
        <v>90</v>
      </c>
      <c r="I41" s="1" t="s">
        <v>92</v>
      </c>
      <c r="J41" s="1" t="s">
        <v>93</v>
      </c>
      <c r="K41" s="10" t="s">
        <v>94</v>
      </c>
      <c r="L41" s="10" t="s">
        <v>95</v>
      </c>
      <c r="M41" s="1" t="s">
        <v>96</v>
      </c>
      <c r="N41" s="10" t="s">
        <v>97</v>
      </c>
      <c r="O41" s="1" t="s">
        <v>98</v>
      </c>
      <c r="P41" s="1" t="s">
        <v>99</v>
      </c>
      <c r="Q41" s="10" t="s">
        <v>100</v>
      </c>
      <c r="R41" s="10" t="s">
        <v>101</v>
      </c>
      <c r="S41" s="2" t="s">
        <v>102</v>
      </c>
      <c r="T41" s="2" t="s">
        <v>103</v>
      </c>
      <c r="U41" s="2"/>
      <c r="V41" s="2" t="s">
        <v>102</v>
      </c>
      <c r="W41" s="2" t="s">
        <v>103</v>
      </c>
      <c r="X41" s="2"/>
      <c r="Y41" s="2" t="s">
        <v>102</v>
      </c>
      <c r="Z41" s="2" t="s">
        <v>103</v>
      </c>
      <c r="AA41" s="2"/>
      <c r="AB41" s="2" t="s">
        <v>102</v>
      </c>
      <c r="AC41" s="2" t="s">
        <v>103</v>
      </c>
      <c r="AD41" s="2"/>
      <c r="AE41" s="2" t="s">
        <v>102</v>
      </c>
      <c r="AF41" s="2" t="s">
        <v>103</v>
      </c>
      <c r="AG41" s="2"/>
      <c r="AH41" s="2" t="s">
        <v>102</v>
      </c>
      <c r="AI41" s="2" t="s">
        <v>103</v>
      </c>
      <c r="AJ41" s="2"/>
      <c r="AK41" s="2" t="s">
        <v>102</v>
      </c>
      <c r="AL41" s="2" t="s">
        <v>103</v>
      </c>
      <c r="AM41" s="2"/>
      <c r="AN41" s="16" t="s">
        <v>102</v>
      </c>
      <c r="AO41" s="16" t="s">
        <v>103</v>
      </c>
      <c r="AP41" s="16"/>
      <c r="AQ41" s="1" t="s">
        <v>104</v>
      </c>
      <c r="AR41" s="1" t="s">
        <v>105</v>
      </c>
      <c r="AS41" s="1" t="s">
        <v>73</v>
      </c>
      <c r="AT41" s="1" t="s">
        <v>106</v>
      </c>
      <c r="AU41" s="1" t="s">
        <v>107</v>
      </c>
    </row>
    <row r="42" spans="1:48" x14ac:dyDescent="0.15">
      <c r="A42" s="1" t="s">
        <v>108</v>
      </c>
      <c r="B42" s="1">
        <f>G5</f>
        <v>92.509250000000009</v>
      </c>
      <c r="C42" s="6" t="s">
        <v>109</v>
      </c>
      <c r="D42" s="6">
        <v>-15</v>
      </c>
      <c r="E42" s="6"/>
      <c r="F42" s="6"/>
      <c r="G42" s="1">
        <v>1</v>
      </c>
      <c r="H42" s="7">
        <f t="shared" ref="H42:H53" si="21">E43</f>
        <v>-15</v>
      </c>
      <c r="I42" s="7">
        <f t="shared" ref="I42:I53" si="22">H42+273.15</f>
        <v>258.14999999999998</v>
      </c>
      <c r="J42" s="7">
        <f t="shared" ref="J42:J53" si="23">EXP(($C$16*(I42-$C$14))/($C$17*I42*$C$14))</f>
        <v>2.1962015029872431E-3</v>
      </c>
      <c r="K42" s="7">
        <f t="shared" ref="K42:K53" si="24">$B$42/12</f>
        <v>7.7091041666666671</v>
      </c>
      <c r="L42" s="7">
        <f t="shared" ref="L42:L53" si="25">K42*$B$43/100</f>
        <v>7.7091041666666665E-2</v>
      </c>
      <c r="M42" s="1" t="s">
        <v>110</v>
      </c>
      <c r="O42" s="7">
        <f>L42</f>
        <v>7.7091041666666665E-2</v>
      </c>
      <c r="P42" s="7">
        <f t="shared" ref="P42:P53" si="26">O42*J42</f>
        <v>1.6930746157518551E-4</v>
      </c>
      <c r="Q42" s="12">
        <f t="shared" ref="Q42:Q53" si="27">P42*$B$44</f>
        <v>2.7089193852029682E-5</v>
      </c>
      <c r="R42" s="7">
        <f t="shared" ref="R42:R53" si="28">L42*$B$44</f>
        <v>1.2334566666666666E-2</v>
      </c>
      <c r="S42" s="13">
        <f t="shared" ref="S42:S53" si="29">Q42/R42</f>
        <v>2.1962015029872431E-3</v>
      </c>
      <c r="T42" s="2">
        <v>0.01</v>
      </c>
      <c r="U42" s="14">
        <f t="shared" ref="U42:U53" si="30">S42*T42</f>
        <v>2.1962015029872431E-5</v>
      </c>
      <c r="V42" s="13"/>
      <c r="W42" s="2"/>
      <c r="X42" s="14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3"/>
      <c r="AF42" s="2"/>
      <c r="AG42" s="14"/>
      <c r="AH42" s="13"/>
      <c r="AI42" s="2"/>
      <c r="AJ42" s="14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1.4821962015029872E-2</v>
      </c>
      <c r="AR42" s="7">
        <f t="shared" ref="AR42:AR53" si="34">$B$42/12</f>
        <v>7.7091041666666671</v>
      </c>
      <c r="AS42" s="1">
        <f t="shared" ref="AS42:AS53" si="35">$B$44</f>
        <v>0.16</v>
      </c>
      <c r="AT42" s="1">
        <f>$E$5/12</f>
        <v>63.425068493150668</v>
      </c>
      <c r="AU42" s="1">
        <f t="shared" ref="AU42:AU53" si="36">AT42*10000*AS42*0.67*AR42*AQ42</f>
        <v>7769.0039125064432</v>
      </c>
    </row>
    <row r="43" spans="1:48" x14ac:dyDescent="0.15">
      <c r="A43" s="1" t="s">
        <v>111</v>
      </c>
      <c r="B43" s="1">
        <v>1</v>
      </c>
      <c r="C43" s="6">
        <v>1</v>
      </c>
      <c r="D43" s="8">
        <v>-17.142094600354799</v>
      </c>
      <c r="E43" s="9">
        <f t="shared" ref="E43:E54" si="37">D42</f>
        <v>-15</v>
      </c>
      <c r="F43" s="6" t="s">
        <v>110</v>
      </c>
      <c r="G43" s="1">
        <v>2</v>
      </c>
      <c r="H43" s="7">
        <f t="shared" si="21"/>
        <v>-17.142094600354799</v>
      </c>
      <c r="I43" s="7">
        <f t="shared" si="22"/>
        <v>256.00790539964515</v>
      </c>
      <c r="J43" s="7">
        <f t="shared" si="23"/>
        <v>1.6018114689021472E-3</v>
      </c>
      <c r="K43" s="7">
        <f t="shared" si="24"/>
        <v>7.7091041666666671</v>
      </c>
      <c r="L43" s="7">
        <f t="shared" si="25"/>
        <v>7.7091041666666665E-2</v>
      </c>
      <c r="M43" s="1" t="s">
        <v>110</v>
      </c>
      <c r="O43" s="7">
        <f t="shared" ref="O43:O53" si="38">L43+O42-P42-N43</f>
        <v>0.15401277587175816</v>
      </c>
      <c r="P43" s="7">
        <f t="shared" si="26"/>
        <v>2.4669943074883809E-4</v>
      </c>
      <c r="Q43" s="12">
        <f t="shared" si="27"/>
        <v>3.9471908919814097E-5</v>
      </c>
      <c r="R43" s="7">
        <f t="shared" si="28"/>
        <v>1.2334566666666666E-2</v>
      </c>
      <c r="S43" s="13">
        <f t="shared" si="29"/>
        <v>3.2001050370487893E-3</v>
      </c>
      <c r="T43" s="2">
        <v>0.01</v>
      </c>
      <c r="U43" s="14">
        <f t="shared" si="30"/>
        <v>3.2001050370487892E-5</v>
      </c>
      <c r="V43" s="13"/>
      <c r="W43" s="2"/>
      <c r="X43" s="14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3"/>
      <c r="AF43" s="2"/>
      <c r="AG43" s="14"/>
      <c r="AH43" s="13"/>
      <c r="AI43" s="2"/>
      <c r="AJ43" s="14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1.4832001050370488E-2</v>
      </c>
      <c r="AR43" s="7">
        <f t="shared" si="34"/>
        <v>7.7091041666666671</v>
      </c>
      <c r="AS43" s="1">
        <f t="shared" si="35"/>
        <v>0.16</v>
      </c>
      <c r="AT43" s="1">
        <f t="shared" ref="AT43:AT53" si="39">$E$5/12</f>
        <v>63.425068493150668</v>
      </c>
      <c r="AU43" s="1">
        <f t="shared" si="36"/>
        <v>7774.2659220001897</v>
      </c>
    </row>
    <row r="44" spans="1:48" x14ac:dyDescent="0.15">
      <c r="A44" s="1" t="s">
        <v>73</v>
      </c>
      <c r="B44" s="1">
        <f>I5</f>
        <v>0.16</v>
      </c>
      <c r="C44" s="6">
        <v>2</v>
      </c>
      <c r="D44" s="8">
        <v>-10.0475031562759</v>
      </c>
      <c r="E44" s="9">
        <f t="shared" si="37"/>
        <v>-17.142094600354799</v>
      </c>
      <c r="F44" s="6" t="s">
        <v>110</v>
      </c>
      <c r="G44" s="1">
        <v>3</v>
      </c>
      <c r="H44" s="7">
        <f t="shared" si="21"/>
        <v>-10.0475031562759</v>
      </c>
      <c r="I44" s="7">
        <f t="shared" si="22"/>
        <v>263.10249684372405</v>
      </c>
      <c r="J44" s="7">
        <f t="shared" si="23"/>
        <v>4.4669416453698022E-3</v>
      </c>
      <c r="K44" s="7">
        <f t="shared" si="24"/>
        <v>7.7091041666666671</v>
      </c>
      <c r="L44" s="7">
        <f t="shared" si="25"/>
        <v>7.7091041666666665E-2</v>
      </c>
      <c r="M44" s="1" t="s">
        <v>110</v>
      </c>
      <c r="O44" s="7">
        <f t="shared" si="38"/>
        <v>0.23085711810767598</v>
      </c>
      <c r="P44" s="7">
        <f t="shared" si="26"/>
        <v>1.031225275005233E-3</v>
      </c>
      <c r="Q44" s="12">
        <f t="shared" si="27"/>
        <v>1.6499604400083728E-4</v>
      </c>
      <c r="R44" s="7">
        <f t="shared" si="28"/>
        <v>1.2334566666666666E-2</v>
      </c>
      <c r="S44" s="13">
        <f t="shared" si="29"/>
        <v>1.337671994969454E-2</v>
      </c>
      <c r="T44" s="2">
        <v>0.01</v>
      </c>
      <c r="U44" s="14">
        <f t="shared" si="30"/>
        <v>1.3376719949694541E-4</v>
      </c>
      <c r="V44" s="13"/>
      <c r="W44" s="2"/>
      <c r="X44" s="14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3"/>
      <c r="AF44" s="2"/>
      <c r="AG44" s="14"/>
      <c r="AH44" s="13"/>
      <c r="AI44" s="2"/>
      <c r="AJ44" s="14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1.4933767199496946E-2</v>
      </c>
      <c r="AR44" s="7">
        <f t="shared" si="34"/>
        <v>7.7091041666666671</v>
      </c>
      <c r="AS44" s="1">
        <f t="shared" si="35"/>
        <v>0.16</v>
      </c>
      <c r="AT44" s="1">
        <f t="shared" si="39"/>
        <v>63.425068493150668</v>
      </c>
      <c r="AU44" s="1">
        <f t="shared" si="36"/>
        <v>7827.6071469960743</v>
      </c>
    </row>
    <row r="45" spans="1:48" x14ac:dyDescent="0.15">
      <c r="C45" s="6">
        <v>3</v>
      </c>
      <c r="D45" s="8">
        <v>0.39773417667742</v>
      </c>
      <c r="E45" s="9">
        <f t="shared" si="37"/>
        <v>-10.0475031562759</v>
      </c>
      <c r="F45" s="6" t="s">
        <v>110</v>
      </c>
      <c r="G45" s="1">
        <v>4</v>
      </c>
      <c r="H45" s="7">
        <f t="shared" si="21"/>
        <v>0.39773417667742</v>
      </c>
      <c r="I45" s="7">
        <f t="shared" si="22"/>
        <v>273.54773417667741</v>
      </c>
      <c r="J45" s="7">
        <f t="shared" si="23"/>
        <v>1.8353385071088239E-2</v>
      </c>
      <c r="K45" s="7">
        <f t="shared" si="24"/>
        <v>7.7091041666666671</v>
      </c>
      <c r="L45" s="7">
        <f t="shared" si="25"/>
        <v>7.7091041666666665E-2</v>
      </c>
      <c r="M45" s="1" t="s">
        <v>110</v>
      </c>
      <c r="O45" s="7">
        <f t="shared" si="38"/>
        <v>0.30691693449933743</v>
      </c>
      <c r="P45" s="7">
        <f t="shared" si="26"/>
        <v>5.6329646837043066E-3</v>
      </c>
      <c r="Q45" s="12">
        <f t="shared" si="27"/>
        <v>9.0127434939268902E-4</v>
      </c>
      <c r="R45" s="7">
        <f t="shared" si="28"/>
        <v>1.2334566666666666E-2</v>
      </c>
      <c r="S45" s="13">
        <f t="shared" si="29"/>
        <v>7.3068991700237201E-2</v>
      </c>
      <c r="T45" s="2">
        <v>0.01</v>
      </c>
      <c r="U45" s="14">
        <f t="shared" si="30"/>
        <v>7.3068991700237201E-4</v>
      </c>
      <c r="V45" s="13"/>
      <c r="W45" s="2"/>
      <c r="X45" s="14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3"/>
      <c r="AF45" s="2"/>
      <c r="AG45" s="14"/>
      <c r="AH45" s="13"/>
      <c r="AI45" s="2"/>
      <c r="AJ45" s="14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1.5530689917002372E-2</v>
      </c>
      <c r="AR45" s="7">
        <f t="shared" si="34"/>
        <v>7.7091041666666671</v>
      </c>
      <c r="AS45" s="1">
        <f t="shared" si="35"/>
        <v>0.16</v>
      </c>
      <c r="AT45" s="1">
        <f t="shared" si="39"/>
        <v>63.425068493150668</v>
      </c>
      <c r="AU45" s="1">
        <f t="shared" si="36"/>
        <v>8140.4871100577184</v>
      </c>
    </row>
    <row r="46" spans="1:48" x14ac:dyDescent="0.15">
      <c r="C46" s="6">
        <v>4</v>
      </c>
      <c r="D46" s="8">
        <v>7.8440171018666698</v>
      </c>
      <c r="E46" s="9">
        <f t="shared" si="37"/>
        <v>0.39773417667742</v>
      </c>
      <c r="F46" s="6" t="s">
        <v>110</v>
      </c>
      <c r="G46" s="1">
        <v>5</v>
      </c>
      <c r="H46" s="7">
        <f t="shared" si="21"/>
        <v>7.8440171018666698</v>
      </c>
      <c r="I46" s="7">
        <f t="shared" si="22"/>
        <v>280.99401710186663</v>
      </c>
      <c r="J46" s="7">
        <f t="shared" si="23"/>
        <v>4.7137097061481587E-2</v>
      </c>
      <c r="K46" s="7">
        <f t="shared" si="24"/>
        <v>7.7091041666666671</v>
      </c>
      <c r="L46" s="7">
        <f t="shared" si="25"/>
        <v>7.7091041666666665E-2</v>
      </c>
      <c r="M46" s="1" t="s">
        <v>112</v>
      </c>
      <c r="N46" s="7">
        <f>(O45-P45)*$C$22/100</f>
        <v>0.28621977132485144</v>
      </c>
      <c r="O46" s="7">
        <f t="shared" si="38"/>
        <v>9.2155240157448359E-2</v>
      </c>
      <c r="P46" s="7">
        <f t="shared" si="26"/>
        <v>4.3439305000257892E-3</v>
      </c>
      <c r="Q46" s="12">
        <f t="shared" si="27"/>
        <v>6.9502888000412631E-4</v>
      </c>
      <c r="R46" s="7">
        <f t="shared" si="28"/>
        <v>1.2334566666666666E-2</v>
      </c>
      <c r="S46" s="13">
        <f t="shared" si="29"/>
        <v>5.6348058167490792E-2</v>
      </c>
      <c r="T46" s="2">
        <v>0.01</v>
      </c>
      <c r="U46" s="14">
        <f t="shared" si="30"/>
        <v>5.6348058167490789E-4</v>
      </c>
      <c r="V46" s="13"/>
      <c r="W46" s="2"/>
      <c r="X46" s="14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3"/>
      <c r="AF46" s="2"/>
      <c r="AG46" s="14"/>
      <c r="AH46" s="13"/>
      <c r="AI46" s="2"/>
      <c r="AJ46" s="14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2.7663480581674907E-2</v>
      </c>
      <c r="AR46" s="7">
        <f t="shared" si="34"/>
        <v>7.7091041666666671</v>
      </c>
      <c r="AS46" s="1">
        <f t="shared" si="35"/>
        <v>0.16</v>
      </c>
      <c r="AT46" s="1">
        <f t="shared" si="39"/>
        <v>63.425068493150668</v>
      </c>
      <c r="AU46" s="1">
        <f t="shared" si="36"/>
        <v>14499.948701436828</v>
      </c>
    </row>
    <row r="47" spans="1:48" x14ac:dyDescent="0.15">
      <c r="C47" s="6">
        <v>5</v>
      </c>
      <c r="D47" s="8">
        <v>15.434645218645199</v>
      </c>
      <c r="E47" s="9">
        <f t="shared" si="37"/>
        <v>7.8440171018666698</v>
      </c>
      <c r="F47" s="6" t="s">
        <v>112</v>
      </c>
      <c r="G47" s="1">
        <v>6</v>
      </c>
      <c r="H47" s="7">
        <f t="shared" si="21"/>
        <v>15.434645218645199</v>
      </c>
      <c r="I47" s="7">
        <f t="shared" si="22"/>
        <v>288.58464521864516</v>
      </c>
      <c r="J47" s="7">
        <f t="shared" si="23"/>
        <v>0.11727129783931602</v>
      </c>
      <c r="K47" s="7">
        <f t="shared" si="24"/>
        <v>7.7091041666666671</v>
      </c>
      <c r="L47" s="7">
        <f t="shared" si="25"/>
        <v>7.7091041666666665E-2</v>
      </c>
      <c r="M47" s="1" t="s">
        <v>110</v>
      </c>
      <c r="O47" s="7">
        <f t="shared" si="38"/>
        <v>0.16490235132408923</v>
      </c>
      <c r="P47" s="7">
        <f t="shared" si="26"/>
        <v>1.9338312756530796E-2</v>
      </c>
      <c r="Q47" s="12">
        <f t="shared" si="27"/>
        <v>3.0941300410449275E-3</v>
      </c>
      <c r="R47" s="7">
        <f t="shared" si="28"/>
        <v>1.2334566666666666E-2</v>
      </c>
      <c r="S47" s="13">
        <f t="shared" si="29"/>
        <v>0.25085032370100241</v>
      </c>
      <c r="T47" s="2">
        <v>0.01</v>
      </c>
      <c r="U47" s="14">
        <f t="shared" si="30"/>
        <v>2.5085032370100241E-3</v>
      </c>
      <c r="V47" s="13"/>
      <c r="W47" s="2"/>
      <c r="X47" s="14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3"/>
      <c r="AF47" s="2"/>
      <c r="AG47" s="14"/>
      <c r="AH47" s="13"/>
      <c r="AI47" s="2"/>
      <c r="AJ47" s="14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2.9608503237010024E-2</v>
      </c>
      <c r="AR47" s="7">
        <f t="shared" si="34"/>
        <v>7.7091041666666671</v>
      </c>
      <c r="AS47" s="1">
        <f t="shared" si="35"/>
        <v>0.16</v>
      </c>
      <c r="AT47" s="1">
        <f t="shared" si="39"/>
        <v>63.425068493150668</v>
      </c>
      <c r="AU47" s="1">
        <f t="shared" si="36"/>
        <v>15519.441843025596</v>
      </c>
    </row>
    <row r="48" spans="1:48" x14ac:dyDescent="0.15">
      <c r="C48" s="6">
        <v>6</v>
      </c>
      <c r="D48" s="8">
        <v>19.363786942000001</v>
      </c>
      <c r="E48" s="9">
        <f t="shared" si="37"/>
        <v>15.434645218645199</v>
      </c>
      <c r="F48" s="6" t="s">
        <v>110</v>
      </c>
      <c r="G48" s="1">
        <v>7</v>
      </c>
      <c r="H48" s="7">
        <f t="shared" si="21"/>
        <v>19.363786942000001</v>
      </c>
      <c r="I48" s="7">
        <f t="shared" si="22"/>
        <v>292.51378694199997</v>
      </c>
      <c r="J48" s="7">
        <f t="shared" si="23"/>
        <v>0.18450825532525886</v>
      </c>
      <c r="K48" s="7">
        <f t="shared" si="24"/>
        <v>7.7091041666666671</v>
      </c>
      <c r="L48" s="7">
        <f t="shared" si="25"/>
        <v>7.7091041666666665E-2</v>
      </c>
      <c r="M48" s="1" t="s">
        <v>110</v>
      </c>
      <c r="O48" s="7">
        <f t="shared" si="38"/>
        <v>0.22265508023422509</v>
      </c>
      <c r="P48" s="7">
        <f t="shared" si="26"/>
        <v>4.1081700393322401E-2</v>
      </c>
      <c r="Q48" s="12">
        <f t="shared" si="27"/>
        <v>6.5730720629315845E-3</v>
      </c>
      <c r="R48" s="7">
        <f t="shared" si="28"/>
        <v>1.2334566666666666E-2</v>
      </c>
      <c r="S48" s="13">
        <f t="shared" si="29"/>
        <v>0.53289849903644104</v>
      </c>
      <c r="T48" s="2">
        <v>0.01</v>
      </c>
      <c r="U48" s="14">
        <f t="shared" si="30"/>
        <v>5.3289849903644104E-3</v>
      </c>
      <c r="V48" s="13"/>
      <c r="W48" s="2"/>
      <c r="X48" s="14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3"/>
      <c r="AF48" s="2"/>
      <c r="AG48" s="14"/>
      <c r="AH48" s="13"/>
      <c r="AI48" s="2"/>
      <c r="AJ48" s="14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3.242898499036441E-2</v>
      </c>
      <c r="AR48" s="7">
        <f t="shared" si="34"/>
        <v>7.7091041666666671</v>
      </c>
      <c r="AS48" s="1">
        <f t="shared" si="35"/>
        <v>0.16</v>
      </c>
      <c r="AT48" s="1">
        <f t="shared" si="39"/>
        <v>63.425068493150668</v>
      </c>
      <c r="AU48" s="1">
        <f t="shared" si="36"/>
        <v>16997.811154372066</v>
      </c>
    </row>
    <row r="49" spans="1:78" x14ac:dyDescent="0.15">
      <c r="C49" s="6">
        <v>7</v>
      </c>
      <c r="D49" s="8">
        <v>23.115993487419399</v>
      </c>
      <c r="E49" s="9">
        <f t="shared" si="37"/>
        <v>19.363786942000001</v>
      </c>
      <c r="F49" s="6" t="s">
        <v>110</v>
      </c>
      <c r="G49" s="1">
        <v>8</v>
      </c>
      <c r="H49" s="7">
        <f t="shared" si="21"/>
        <v>23.115993487419399</v>
      </c>
      <c r="I49" s="7">
        <f t="shared" si="22"/>
        <v>296.26599348741939</v>
      </c>
      <c r="J49" s="7">
        <f t="shared" si="23"/>
        <v>0.28125696819933788</v>
      </c>
      <c r="K49" s="7">
        <f t="shared" si="24"/>
        <v>7.7091041666666671</v>
      </c>
      <c r="L49" s="7">
        <f t="shared" si="25"/>
        <v>7.7091041666666665E-2</v>
      </c>
      <c r="M49" s="1" t="s">
        <v>110</v>
      </c>
      <c r="O49" s="7">
        <f t="shared" si="38"/>
        <v>0.25866442150756941</v>
      </c>
      <c r="P49" s="7">
        <f t="shared" si="26"/>
        <v>7.2751170974254584E-2</v>
      </c>
      <c r="Q49" s="12">
        <f t="shared" si="27"/>
        <v>1.1640187355880734E-2</v>
      </c>
      <c r="R49" s="7">
        <f t="shared" si="28"/>
        <v>1.2334566666666666E-2</v>
      </c>
      <c r="S49" s="13">
        <f t="shared" si="29"/>
        <v>0.94370460434070658</v>
      </c>
      <c r="T49" s="2">
        <v>0.01</v>
      </c>
      <c r="U49" s="14">
        <f t="shared" si="30"/>
        <v>9.4370460434070654E-3</v>
      </c>
      <c r="V49" s="13"/>
      <c r="W49" s="2"/>
      <c r="X49" s="14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3"/>
      <c r="AF49" s="2"/>
      <c r="AG49" s="14"/>
      <c r="AH49" s="13"/>
      <c r="AI49" s="2"/>
      <c r="AJ49" s="14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3.6537046043407066E-2</v>
      </c>
      <c r="AR49" s="7">
        <f t="shared" si="34"/>
        <v>7.7091041666666671</v>
      </c>
      <c r="AS49" s="1">
        <f t="shared" si="35"/>
        <v>0.16</v>
      </c>
      <c r="AT49" s="1">
        <f t="shared" si="39"/>
        <v>63.425068493150668</v>
      </c>
      <c r="AU49" s="1">
        <f t="shared" si="36"/>
        <v>19151.071455642606</v>
      </c>
    </row>
    <row r="50" spans="1:78" x14ac:dyDescent="0.15">
      <c r="C50" s="6">
        <v>8</v>
      </c>
      <c r="D50" s="8">
        <v>22.232420250967699</v>
      </c>
      <c r="E50" s="9">
        <f t="shared" si="37"/>
        <v>23.115993487419399</v>
      </c>
      <c r="F50" s="6" t="s">
        <v>110</v>
      </c>
      <c r="G50" s="1">
        <v>9</v>
      </c>
      <c r="H50" s="7">
        <f t="shared" si="21"/>
        <v>22.232420250967699</v>
      </c>
      <c r="I50" s="7">
        <f t="shared" si="22"/>
        <v>295.3824202509677</v>
      </c>
      <c r="J50" s="7">
        <f t="shared" si="23"/>
        <v>0.25492262004223443</v>
      </c>
      <c r="K50" s="7">
        <f t="shared" si="24"/>
        <v>7.7091041666666671</v>
      </c>
      <c r="L50" s="7">
        <f t="shared" si="25"/>
        <v>7.7091041666666665E-2</v>
      </c>
      <c r="M50" s="1" t="s">
        <v>110</v>
      </c>
      <c r="O50" s="7">
        <f t="shared" si="38"/>
        <v>0.2630042921999815</v>
      </c>
      <c r="P50" s="7">
        <f t="shared" si="26"/>
        <v>6.7045743249972686E-2</v>
      </c>
      <c r="Q50" s="12">
        <f t="shared" si="27"/>
        <v>1.072731891999563E-2</v>
      </c>
      <c r="R50" s="7">
        <f t="shared" si="28"/>
        <v>1.2334566666666666E-2</v>
      </c>
      <c r="S50" s="13">
        <f t="shared" si="29"/>
        <v>0.86969564557022383</v>
      </c>
      <c r="T50" s="2">
        <v>0.01</v>
      </c>
      <c r="U50" s="14">
        <f t="shared" si="30"/>
        <v>8.6969564557022386E-3</v>
      </c>
      <c r="V50" s="13"/>
      <c r="W50" s="2"/>
      <c r="X50" s="14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3"/>
      <c r="AF50" s="2"/>
      <c r="AG50" s="14"/>
      <c r="AH50" s="13"/>
      <c r="AI50" s="2"/>
      <c r="AJ50" s="14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3.5796956455702238E-2</v>
      </c>
      <c r="AR50" s="7">
        <f t="shared" si="34"/>
        <v>7.7091041666666671</v>
      </c>
      <c r="AS50" s="1">
        <f t="shared" si="35"/>
        <v>0.16</v>
      </c>
      <c r="AT50" s="1">
        <f t="shared" si="39"/>
        <v>63.425068493150668</v>
      </c>
      <c r="AU50" s="1">
        <f t="shared" si="36"/>
        <v>18763.149877065243</v>
      </c>
    </row>
    <row r="51" spans="1:78" x14ac:dyDescent="0.15">
      <c r="C51" s="6">
        <v>9</v>
      </c>
      <c r="D51" s="8">
        <v>15.9581719644667</v>
      </c>
      <c r="E51" s="9">
        <f t="shared" si="37"/>
        <v>22.232420250967699</v>
      </c>
      <c r="F51" s="6" t="s">
        <v>110</v>
      </c>
      <c r="G51" s="1">
        <v>10</v>
      </c>
      <c r="H51" s="7">
        <f t="shared" si="21"/>
        <v>15.9581719644667</v>
      </c>
      <c r="I51" s="7">
        <f t="shared" si="22"/>
        <v>289.10817196446669</v>
      </c>
      <c r="J51" s="7">
        <f t="shared" si="23"/>
        <v>0.12465964696524927</v>
      </c>
      <c r="K51" s="7">
        <f t="shared" si="24"/>
        <v>7.7091041666666671</v>
      </c>
      <c r="L51" s="7">
        <f t="shared" si="25"/>
        <v>7.7091041666666665E-2</v>
      </c>
      <c r="M51" s="1" t="s">
        <v>110</v>
      </c>
      <c r="O51" s="7">
        <f t="shared" si="38"/>
        <v>0.27304959061667544</v>
      </c>
      <c r="P51" s="7">
        <f t="shared" si="26"/>
        <v>3.4038265570280599E-2</v>
      </c>
      <c r="Q51" s="12">
        <f t="shared" si="27"/>
        <v>5.4461224912448957E-3</v>
      </c>
      <c r="R51" s="7">
        <f t="shared" si="28"/>
        <v>1.2334566666666666E-2</v>
      </c>
      <c r="S51" s="13">
        <f t="shared" si="29"/>
        <v>0.44153334595553112</v>
      </c>
      <c r="T51" s="2">
        <v>0.01</v>
      </c>
      <c r="U51" s="14">
        <f t="shared" si="30"/>
        <v>4.4153334595553109E-3</v>
      </c>
      <c r="V51" s="13"/>
      <c r="W51" s="2"/>
      <c r="X51" s="14"/>
      <c r="Y51" s="2">
        <v>0.02</v>
      </c>
      <c r="Z51" s="2">
        <v>0.49</v>
      </c>
      <c r="AA51" s="2">
        <f t="shared" si="31"/>
        <v>9.7999999999999997E-3</v>
      </c>
      <c r="AB51" s="2"/>
      <c r="AC51" s="2"/>
      <c r="AD51" s="2"/>
      <c r="AE51" s="13"/>
      <c r="AF51" s="2"/>
      <c r="AG51" s="14"/>
      <c r="AH51" s="13"/>
      <c r="AI51" s="2"/>
      <c r="AJ51" s="14"/>
      <c r="AK51" s="2"/>
      <c r="AL51" s="2"/>
      <c r="AM51" s="2"/>
      <c r="AN51" s="2">
        <v>0.01</v>
      </c>
      <c r="AO51" s="2">
        <v>0.5</v>
      </c>
      <c r="AP51" s="2">
        <f t="shared" si="32"/>
        <v>5.0000000000000001E-3</v>
      </c>
      <c r="AQ51" s="1">
        <f t="shared" si="33"/>
        <v>1.9215333459555312E-2</v>
      </c>
      <c r="AR51" s="7">
        <f t="shared" si="34"/>
        <v>7.7091041666666671</v>
      </c>
      <c r="AS51" s="1">
        <f t="shared" si="35"/>
        <v>0.16</v>
      </c>
      <c r="AT51" s="1">
        <f t="shared" si="39"/>
        <v>63.425068493150668</v>
      </c>
      <c r="AU51" s="1">
        <f t="shared" si="36"/>
        <v>10071.811051466948</v>
      </c>
    </row>
    <row r="52" spans="1:78" x14ac:dyDescent="0.15">
      <c r="C52" s="6">
        <v>10</v>
      </c>
      <c r="D52" s="8">
        <v>5.0403232443225798</v>
      </c>
      <c r="E52" s="9">
        <f t="shared" si="37"/>
        <v>15.9581719644667</v>
      </c>
      <c r="F52" s="6" t="s">
        <v>110</v>
      </c>
      <c r="G52" s="1">
        <v>11</v>
      </c>
      <c r="H52" s="7">
        <f t="shared" si="21"/>
        <v>5.0403232443225798</v>
      </c>
      <c r="I52" s="7">
        <f t="shared" si="22"/>
        <v>278.19032324432254</v>
      </c>
      <c r="J52" s="7">
        <f t="shared" si="23"/>
        <v>3.3242652232921263E-2</v>
      </c>
      <c r="K52" s="7">
        <f t="shared" si="24"/>
        <v>7.7091041666666671</v>
      </c>
      <c r="L52" s="7">
        <f t="shared" si="25"/>
        <v>7.7091041666666665E-2</v>
      </c>
      <c r="M52" s="1" t="s">
        <v>112</v>
      </c>
      <c r="N52" s="7">
        <f>(O51-P51)*$C$22/100</f>
        <v>0.22706075879407506</v>
      </c>
      <c r="O52" s="7">
        <f t="shared" si="38"/>
        <v>8.9041607918986465E-2</v>
      </c>
      <c r="P52" s="7">
        <f t="shared" si="26"/>
        <v>2.9599792063109949E-3</v>
      </c>
      <c r="Q52" s="12">
        <f t="shared" si="27"/>
        <v>4.7359667300975921E-4</v>
      </c>
      <c r="R52" s="7">
        <f t="shared" si="28"/>
        <v>1.2334566666666666E-2</v>
      </c>
      <c r="S52" s="13">
        <f t="shared" si="29"/>
        <v>3.8395890654969032E-2</v>
      </c>
      <c r="T52" s="2">
        <v>0.01</v>
      </c>
      <c r="U52" s="14">
        <f t="shared" si="30"/>
        <v>3.8395890654969035E-4</v>
      </c>
      <c r="V52" s="13"/>
      <c r="W52" s="2"/>
      <c r="X52" s="14"/>
      <c r="Y52" s="2">
        <v>0.02</v>
      </c>
      <c r="Z52" s="2">
        <v>0.49</v>
      </c>
      <c r="AA52" s="2">
        <f t="shared" si="31"/>
        <v>9.7999999999999997E-3</v>
      </c>
      <c r="AB52" s="2"/>
      <c r="AC52" s="2"/>
      <c r="AD52" s="2"/>
      <c r="AE52" s="13"/>
      <c r="AF52" s="2"/>
      <c r="AG52" s="14"/>
      <c r="AH52" s="13"/>
      <c r="AI52" s="2"/>
      <c r="AJ52" s="14"/>
      <c r="AL52" s="2"/>
      <c r="AM52" s="2"/>
      <c r="AN52" s="2">
        <v>0.01</v>
      </c>
      <c r="AO52" s="2">
        <v>0.5</v>
      </c>
      <c r="AP52" s="2">
        <f t="shared" si="32"/>
        <v>5.0000000000000001E-3</v>
      </c>
      <c r="AQ52" s="1">
        <f t="shared" si="33"/>
        <v>1.518395890654969E-2</v>
      </c>
      <c r="AR52" s="7">
        <f t="shared" si="34"/>
        <v>7.7091041666666671</v>
      </c>
      <c r="AS52" s="1">
        <f t="shared" si="35"/>
        <v>0.16</v>
      </c>
      <c r="AT52" s="1">
        <f t="shared" si="39"/>
        <v>63.425068493150668</v>
      </c>
      <c r="AU52" s="1">
        <f t="shared" si="36"/>
        <v>7958.7463544099401</v>
      </c>
    </row>
    <row r="53" spans="1:78" x14ac:dyDescent="0.15">
      <c r="C53" s="6">
        <v>11</v>
      </c>
      <c r="D53" s="8">
        <v>-6.5463735635000004</v>
      </c>
      <c r="E53" s="9">
        <f t="shared" si="37"/>
        <v>5.0403232443225798</v>
      </c>
      <c r="F53" s="6" t="s">
        <v>112</v>
      </c>
      <c r="G53" s="1">
        <v>12</v>
      </c>
      <c r="H53" s="7">
        <f t="shared" si="21"/>
        <v>-6.5463735635000004</v>
      </c>
      <c r="I53" s="7">
        <f t="shared" si="22"/>
        <v>266.60362643649995</v>
      </c>
      <c r="J53" s="7">
        <f t="shared" si="23"/>
        <v>7.262326561769168E-3</v>
      </c>
      <c r="K53" s="7">
        <f t="shared" si="24"/>
        <v>7.7091041666666671</v>
      </c>
      <c r="L53" s="7">
        <f t="shared" si="25"/>
        <v>7.7091041666666665E-2</v>
      </c>
      <c r="M53" s="1" t="s">
        <v>110</v>
      </c>
      <c r="O53" s="7">
        <f t="shared" si="38"/>
        <v>0.16317267037934213</v>
      </c>
      <c r="P53" s="7">
        <f t="shared" si="26"/>
        <v>1.1850132182507015E-3</v>
      </c>
      <c r="Q53" s="12">
        <f t="shared" si="27"/>
        <v>1.8960211492011225E-4</v>
      </c>
      <c r="R53" s="7">
        <f t="shared" si="28"/>
        <v>1.2334566666666666E-2</v>
      </c>
      <c r="S53" s="13">
        <f t="shared" si="29"/>
        <v>1.5371607292252849E-2</v>
      </c>
      <c r="T53" s="2">
        <v>0.01</v>
      </c>
      <c r="U53" s="14">
        <f t="shared" si="30"/>
        <v>1.5371607292252851E-4</v>
      </c>
      <c r="V53" s="13"/>
      <c r="W53" s="2"/>
      <c r="X53" s="14"/>
      <c r="Y53" s="2">
        <v>0.02</v>
      </c>
      <c r="Z53" s="2">
        <v>0.49</v>
      </c>
      <c r="AA53" s="2">
        <f t="shared" si="31"/>
        <v>9.7999999999999997E-3</v>
      </c>
      <c r="AB53" s="2"/>
      <c r="AC53" s="2"/>
      <c r="AD53" s="2"/>
      <c r="AE53" s="13"/>
      <c r="AF53" s="2"/>
      <c r="AG53" s="14"/>
      <c r="AH53" s="13"/>
      <c r="AI53" s="2"/>
      <c r="AJ53" s="14"/>
      <c r="AK53" s="2"/>
      <c r="AL53" s="2"/>
      <c r="AM53" s="2"/>
      <c r="AN53" s="2">
        <v>0.01</v>
      </c>
      <c r="AO53" s="2">
        <v>0.5</v>
      </c>
      <c r="AP53" s="2">
        <f t="shared" si="32"/>
        <v>5.0000000000000001E-3</v>
      </c>
      <c r="AQ53" s="1">
        <f t="shared" si="33"/>
        <v>1.495371607292253E-2</v>
      </c>
      <c r="AR53" s="7">
        <f t="shared" si="34"/>
        <v>7.7091041666666671</v>
      </c>
      <c r="AS53" s="1">
        <f t="shared" si="35"/>
        <v>0.16</v>
      </c>
      <c r="AT53" s="1">
        <f t="shared" si="39"/>
        <v>63.425068493150668</v>
      </c>
      <c r="AU53" s="1">
        <f t="shared" si="36"/>
        <v>7838.06344660987</v>
      </c>
      <c r="AV53" s="1">
        <f>SUM(AU42:AU53)</f>
        <v>142311.40797558951</v>
      </c>
    </row>
    <row r="54" spans="1:78" x14ac:dyDescent="0.15">
      <c r="C54" s="6">
        <v>12</v>
      </c>
      <c r="D54" s="8">
        <v>-10.586752260193601</v>
      </c>
      <c r="E54" s="9">
        <f t="shared" si="37"/>
        <v>-6.5463735635000004</v>
      </c>
      <c r="F54" s="6" t="s">
        <v>110</v>
      </c>
    </row>
    <row r="56" spans="1:78" x14ac:dyDescent="0.15">
      <c r="S56" s="30" t="s">
        <v>80</v>
      </c>
      <c r="T56" s="30"/>
      <c r="U56" s="30"/>
      <c r="V56" s="11" t="s">
        <v>81</v>
      </c>
      <c r="W56" s="11" t="s">
        <v>82</v>
      </c>
      <c r="X56" s="11" t="s">
        <v>83</v>
      </c>
      <c r="Y56" s="11" t="s">
        <v>84</v>
      </c>
      <c r="Z56" s="11" t="s">
        <v>85</v>
      </c>
      <c r="AA56" s="11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</row>
    <row r="57" spans="1:78" x14ac:dyDescent="0.15">
      <c r="A57" s="34" t="s">
        <v>48</v>
      </c>
      <c r="B57" s="34"/>
      <c r="C57" s="6" t="s">
        <v>88</v>
      </c>
      <c r="D57" s="6" t="s">
        <v>89</v>
      </c>
      <c r="E57" s="6" t="s">
        <v>90</v>
      </c>
      <c r="F57" s="6" t="s">
        <v>91</v>
      </c>
      <c r="G57" s="1" t="s">
        <v>88</v>
      </c>
      <c r="H57" s="1" t="s">
        <v>90</v>
      </c>
      <c r="I57" s="1" t="s">
        <v>92</v>
      </c>
      <c r="J57" s="1" t="s">
        <v>93</v>
      </c>
      <c r="K57" s="10" t="s">
        <v>94</v>
      </c>
      <c r="L57" s="10" t="s">
        <v>95</v>
      </c>
      <c r="M57" s="1" t="s">
        <v>96</v>
      </c>
      <c r="N57" s="10" t="s">
        <v>97</v>
      </c>
      <c r="O57" s="1" t="s">
        <v>98</v>
      </c>
      <c r="P57" s="1" t="s">
        <v>99</v>
      </c>
      <c r="Q57" s="10" t="s">
        <v>100</v>
      </c>
      <c r="R57" s="10" t="s">
        <v>101</v>
      </c>
      <c r="S57" s="2" t="s">
        <v>102</v>
      </c>
      <c r="T57" s="2" t="s">
        <v>103</v>
      </c>
      <c r="U57" s="2"/>
      <c r="V57" s="2" t="s">
        <v>113</v>
      </c>
      <c r="W57" s="2" t="s">
        <v>113</v>
      </c>
      <c r="X57" s="2" t="s">
        <v>113</v>
      </c>
      <c r="Y57" s="2" t="s">
        <v>113</v>
      </c>
      <c r="Z57" s="2" t="s">
        <v>113</v>
      </c>
      <c r="AA57" s="2" t="s">
        <v>113</v>
      </c>
      <c r="AB57" s="1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</row>
    <row r="58" spans="1:78" x14ac:dyDescent="0.15">
      <c r="A58" s="1" t="s">
        <v>108</v>
      </c>
      <c r="B58" s="1">
        <f>F7</f>
        <v>122.786</v>
      </c>
      <c r="C58" s="6" t="s">
        <v>109</v>
      </c>
      <c r="D58" s="6">
        <v>-15</v>
      </c>
      <c r="E58" s="6"/>
      <c r="F58" s="6"/>
      <c r="G58" s="1">
        <v>1</v>
      </c>
      <c r="H58" s="7">
        <f t="shared" ref="H58:H69" si="40">E59</f>
        <v>-15</v>
      </c>
      <c r="I58" s="7">
        <f t="shared" ref="I58:I69" si="41">H58+273.15</f>
        <v>258.14999999999998</v>
      </c>
      <c r="J58" s="7">
        <f t="shared" ref="J58:J69" si="42">EXP(($C$16*(I58-$C$14))/($C$17*I58*$C$14))</f>
        <v>2.1962015029872431E-3</v>
      </c>
      <c r="K58" s="7">
        <f t="shared" ref="K58:K69" si="43">$B$58/12</f>
        <v>10.232166666666666</v>
      </c>
      <c r="L58" s="7">
        <f t="shared" ref="L58:L69" si="44">K58*$B$59/100</f>
        <v>2.7626849999999994</v>
      </c>
      <c r="M58" s="1" t="s">
        <v>110</v>
      </c>
      <c r="O58" s="7">
        <f>L58</f>
        <v>2.7626849999999994</v>
      </c>
      <c r="P58" s="7">
        <f t="shared" ref="P58:P69" si="45">O58*J58</f>
        <v>6.0674129492803101E-3</v>
      </c>
      <c r="Q58" s="12">
        <f t="shared" ref="Q58:Q69" si="46">P58*$B$60</f>
        <v>1.7595497552912898E-3</v>
      </c>
      <c r="R58" s="7">
        <f t="shared" ref="R58:R69" si="47">L58*$B$60</f>
        <v>0.80117864999999977</v>
      </c>
      <c r="S58" s="13">
        <f t="shared" ref="S58:S69" si="48">Q58/R58</f>
        <v>2.1962015029872431E-3</v>
      </c>
      <c r="T58" s="2">
        <v>0.27</v>
      </c>
      <c r="U58" s="14">
        <f t="shared" ref="U58:U69" si="49">S58*T58</f>
        <v>5.929744058065557E-4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0.22651521492704824</v>
      </c>
      <c r="AC58" s="7">
        <f t="shared" ref="AC58:AC69" si="51">$B$58/12</f>
        <v>10.232166666666666</v>
      </c>
      <c r="AD58" s="1">
        <f t="shared" ref="AD58:AD69" si="52">$B$60</f>
        <v>0.28999999999999998</v>
      </c>
      <c r="AE58" s="15">
        <f t="shared" ref="AE58:AE69" si="53">$E$7/12</f>
        <v>177.58743567585586</v>
      </c>
      <c r="AF58" s="1">
        <f t="shared" ref="AF58:AF69" si="54">AE58*10000*AC58*AB58</f>
        <v>4116017.5740985186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</row>
    <row r="59" spans="1:78" x14ac:dyDescent="0.15">
      <c r="A59" s="1" t="s">
        <v>111</v>
      </c>
      <c r="B59" s="1">
        <v>27</v>
      </c>
      <c r="C59" s="6">
        <v>1</v>
      </c>
      <c r="D59" s="8">
        <v>-17.142094600354799</v>
      </c>
      <c r="E59" s="9">
        <f t="shared" ref="E59:E70" si="55">D58</f>
        <v>-15</v>
      </c>
      <c r="F59" s="6" t="s">
        <v>110</v>
      </c>
      <c r="G59" s="1">
        <v>2</v>
      </c>
      <c r="H59" s="7">
        <f t="shared" si="40"/>
        <v>-17.142094600354799</v>
      </c>
      <c r="I59" s="7">
        <f t="shared" si="41"/>
        <v>256.00790539964515</v>
      </c>
      <c r="J59" s="7">
        <f t="shared" si="42"/>
        <v>1.6018114689021472E-3</v>
      </c>
      <c r="K59" s="7">
        <f t="shared" si="43"/>
        <v>10.232166666666666</v>
      </c>
      <c r="L59" s="7">
        <f t="shared" si="44"/>
        <v>2.7626849999999994</v>
      </c>
      <c r="M59" s="1" t="s">
        <v>110</v>
      </c>
      <c r="O59" s="7">
        <f t="shared" ref="O59:O69" si="56">L59+O58-P58-N59</f>
        <v>5.5193025870507189</v>
      </c>
      <c r="P59" s="7">
        <f t="shared" si="45"/>
        <v>8.8408821842791332E-3</v>
      </c>
      <c r="Q59" s="12">
        <f t="shared" si="46"/>
        <v>2.5638558334409485E-3</v>
      </c>
      <c r="R59" s="7">
        <f t="shared" si="47"/>
        <v>0.80117864999999977</v>
      </c>
      <c r="S59" s="13">
        <f t="shared" si="48"/>
        <v>3.2001050370487898E-3</v>
      </c>
      <c r="T59" s="2">
        <v>0.27</v>
      </c>
      <c r="U59" s="14">
        <f t="shared" si="49"/>
        <v>8.640283600031733E-4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0.22656788071034864</v>
      </c>
      <c r="AC59" s="7">
        <f t="shared" si="51"/>
        <v>10.232166666666666</v>
      </c>
      <c r="AD59" s="1">
        <f t="shared" si="52"/>
        <v>0.28999999999999998</v>
      </c>
      <c r="AE59" s="15">
        <f t="shared" si="53"/>
        <v>177.58743567585586</v>
      </c>
      <c r="AF59" s="1">
        <f t="shared" si="54"/>
        <v>4116974.5662797629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</row>
    <row r="60" spans="1:78" x14ac:dyDescent="0.15">
      <c r="A60" s="1" t="s">
        <v>73</v>
      </c>
      <c r="B60" s="1">
        <f>H7</f>
        <v>0.28999999999999998</v>
      </c>
      <c r="C60" s="6">
        <v>2</v>
      </c>
      <c r="D60" s="8">
        <v>-10.0475031562759</v>
      </c>
      <c r="E60" s="9">
        <f t="shared" si="55"/>
        <v>-17.142094600354799</v>
      </c>
      <c r="F60" s="6" t="s">
        <v>110</v>
      </c>
      <c r="G60" s="1">
        <v>3</v>
      </c>
      <c r="H60" s="7">
        <f t="shared" si="40"/>
        <v>-10.0475031562759</v>
      </c>
      <c r="I60" s="7">
        <f t="shared" si="41"/>
        <v>263.10249684372405</v>
      </c>
      <c r="J60" s="7">
        <f t="shared" si="42"/>
        <v>4.4669416453698022E-3</v>
      </c>
      <c r="K60" s="7">
        <f t="shared" si="43"/>
        <v>10.232166666666666</v>
      </c>
      <c r="L60" s="7">
        <f t="shared" si="44"/>
        <v>2.7626849999999994</v>
      </c>
      <c r="M60" s="1" t="s">
        <v>110</v>
      </c>
      <c r="O60" s="7">
        <f t="shared" si="56"/>
        <v>8.2731467048664395</v>
      </c>
      <c r="P60" s="7">
        <f t="shared" si="45"/>
        <v>3.6955663554221849E-2</v>
      </c>
      <c r="Q60" s="12">
        <f t="shared" si="46"/>
        <v>1.0717142430724335E-2</v>
      </c>
      <c r="R60" s="7">
        <f t="shared" si="47"/>
        <v>0.80117864999999977</v>
      </c>
      <c r="S60" s="13">
        <f t="shared" si="48"/>
        <v>1.3376719949694539E-2</v>
      </c>
      <c r="T60" s="2">
        <v>0.27</v>
      </c>
      <c r="U60" s="14">
        <f t="shared" si="49"/>
        <v>3.6117143864175258E-3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0.22710175610528094</v>
      </c>
      <c r="AC60" s="7">
        <f t="shared" si="51"/>
        <v>10.232166666666666</v>
      </c>
      <c r="AD60" s="1">
        <f t="shared" si="52"/>
        <v>0.28999999999999998</v>
      </c>
      <c r="AE60" s="15">
        <f t="shared" si="53"/>
        <v>177.58743567585586</v>
      </c>
      <c r="AF60" s="1">
        <f t="shared" si="54"/>
        <v>4126675.6387160136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</row>
    <row r="61" spans="1:78" x14ac:dyDescent="0.15">
      <c r="C61" s="6">
        <v>3</v>
      </c>
      <c r="D61" s="8">
        <v>0.39773417667742</v>
      </c>
      <c r="E61" s="9">
        <f t="shared" si="55"/>
        <v>-10.0475031562759</v>
      </c>
      <c r="F61" s="6" t="s">
        <v>110</v>
      </c>
      <c r="G61" s="1">
        <v>4</v>
      </c>
      <c r="H61" s="7">
        <f t="shared" si="40"/>
        <v>0.39773417667742</v>
      </c>
      <c r="I61" s="7">
        <f t="shared" si="41"/>
        <v>273.54773417667741</v>
      </c>
      <c r="J61" s="7">
        <f t="shared" si="42"/>
        <v>1.8353385071088239E-2</v>
      </c>
      <c r="K61" s="7">
        <f t="shared" si="43"/>
        <v>10.232166666666666</v>
      </c>
      <c r="L61" s="7">
        <f t="shared" si="44"/>
        <v>2.7626849999999994</v>
      </c>
      <c r="M61" s="1" t="s">
        <v>110</v>
      </c>
      <c r="O61" s="7">
        <f t="shared" si="56"/>
        <v>10.998876041312217</v>
      </c>
      <c r="P61" s="7">
        <f t="shared" si="45"/>
        <v>0.20186660733536976</v>
      </c>
      <c r="Q61" s="12">
        <f t="shared" si="46"/>
        <v>5.8541316127257229E-2</v>
      </c>
      <c r="R61" s="7">
        <f t="shared" si="47"/>
        <v>0.80117864999999977</v>
      </c>
      <c r="S61" s="13">
        <f t="shared" si="48"/>
        <v>7.3068991700237201E-2</v>
      </c>
      <c r="T61" s="2">
        <v>0.27</v>
      </c>
      <c r="U61" s="14">
        <f t="shared" si="49"/>
        <v>1.9728627759064046E-2</v>
      </c>
      <c r="V61" s="2">
        <v>180.9</v>
      </c>
      <c r="W61" s="2">
        <v>6</v>
      </c>
      <c r="X61" s="2">
        <v>3</v>
      </c>
      <c r="Y61" s="2">
        <v>0.3</v>
      </c>
      <c r="Z61" s="2">
        <v>6</v>
      </c>
      <c r="AA61" s="2">
        <v>30.2</v>
      </c>
      <c r="AB61" s="1">
        <f t="shared" si="50"/>
        <v>0.23023327237358615</v>
      </c>
      <c r="AC61" s="7">
        <f t="shared" si="51"/>
        <v>10.232166666666666</v>
      </c>
      <c r="AD61" s="1">
        <f t="shared" si="52"/>
        <v>0.28999999999999998</v>
      </c>
      <c r="AE61" s="15">
        <f t="shared" si="53"/>
        <v>177.58743567585586</v>
      </c>
      <c r="AF61" s="1">
        <f t="shared" si="54"/>
        <v>4183578.553595576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</row>
    <row r="62" spans="1:78" x14ac:dyDescent="0.15">
      <c r="C62" s="6">
        <v>4</v>
      </c>
      <c r="D62" s="8">
        <v>7.8440171018666698</v>
      </c>
      <c r="E62" s="9">
        <f t="shared" si="55"/>
        <v>0.39773417667742</v>
      </c>
      <c r="F62" s="6" t="s">
        <v>110</v>
      </c>
      <c r="G62" s="1">
        <v>5</v>
      </c>
      <c r="H62" s="7">
        <f t="shared" si="40"/>
        <v>7.8440171018666698</v>
      </c>
      <c r="I62" s="7">
        <f t="shared" si="41"/>
        <v>280.99401710186663</v>
      </c>
      <c r="J62" s="7">
        <f t="shared" si="42"/>
        <v>4.7137097061481587E-2</v>
      </c>
      <c r="K62" s="7">
        <f t="shared" si="43"/>
        <v>10.232166666666666</v>
      </c>
      <c r="L62" s="7">
        <f t="shared" si="44"/>
        <v>2.7626849999999994</v>
      </c>
      <c r="M62" s="1" t="s">
        <v>112</v>
      </c>
      <c r="N62" s="7">
        <f>(O61-P61)*$C$22/100</f>
        <v>10.257158962278004</v>
      </c>
      <c r="O62" s="7">
        <f t="shared" si="56"/>
        <v>3.3025354716988424</v>
      </c>
      <c r="P62" s="7">
        <f t="shared" si="45"/>
        <v>0.1556719350784542</v>
      </c>
      <c r="Q62" s="12">
        <f t="shared" si="46"/>
        <v>4.5144861172751717E-2</v>
      </c>
      <c r="R62" s="7">
        <f t="shared" si="47"/>
        <v>0.80117864999999977</v>
      </c>
      <c r="S62" s="13">
        <f t="shared" si="48"/>
        <v>5.6348058167490771E-2</v>
      </c>
      <c r="T62" s="2">
        <v>0.27</v>
      </c>
      <c r="U62" s="14">
        <f t="shared" si="49"/>
        <v>1.5213975705222508E-2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0.27815607547952476</v>
      </c>
      <c r="AC62" s="7">
        <f t="shared" si="51"/>
        <v>10.232166666666666</v>
      </c>
      <c r="AD62" s="1">
        <f t="shared" si="52"/>
        <v>0.28999999999999998</v>
      </c>
      <c r="AE62" s="15">
        <f t="shared" si="53"/>
        <v>177.58743567585586</v>
      </c>
      <c r="AF62" s="1">
        <f t="shared" si="54"/>
        <v>5054385.8406364629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</row>
    <row r="63" spans="1:78" x14ac:dyDescent="0.15">
      <c r="C63" s="6">
        <v>5</v>
      </c>
      <c r="D63" s="8">
        <v>15.434645218645199</v>
      </c>
      <c r="E63" s="9">
        <f t="shared" si="55"/>
        <v>7.8440171018666698</v>
      </c>
      <c r="F63" s="6" t="s">
        <v>112</v>
      </c>
      <c r="G63" s="1">
        <v>6</v>
      </c>
      <c r="H63" s="7">
        <f t="shared" si="40"/>
        <v>15.434645218645199</v>
      </c>
      <c r="I63" s="7">
        <f t="shared" si="41"/>
        <v>288.58464521864516</v>
      </c>
      <c r="J63" s="7">
        <f t="shared" si="42"/>
        <v>0.11727129783931602</v>
      </c>
      <c r="K63" s="7">
        <f t="shared" si="43"/>
        <v>10.232166666666666</v>
      </c>
      <c r="L63" s="7">
        <f t="shared" si="44"/>
        <v>2.7626849999999994</v>
      </c>
      <c r="M63" s="1" t="s">
        <v>110</v>
      </c>
      <c r="O63" s="7">
        <f t="shared" si="56"/>
        <v>5.9095485366203873</v>
      </c>
      <c r="P63" s="7">
        <f t="shared" si="45"/>
        <v>0.6930204265339035</v>
      </c>
      <c r="Q63" s="12">
        <f t="shared" si="46"/>
        <v>0.200975923694832</v>
      </c>
      <c r="R63" s="7">
        <f t="shared" si="47"/>
        <v>0.80117864999999977</v>
      </c>
      <c r="S63" s="13">
        <f t="shared" si="48"/>
        <v>0.25085032370100235</v>
      </c>
      <c r="T63" s="2">
        <v>0.27</v>
      </c>
      <c r="U63" s="14">
        <f t="shared" si="49"/>
        <v>6.7729587399270638E-2</v>
      </c>
      <c r="V63" s="2">
        <v>220.1</v>
      </c>
      <c r="W63" s="2">
        <v>12.1</v>
      </c>
      <c r="X63" s="2">
        <v>4.5</v>
      </c>
      <c r="Y63" s="2">
        <v>1.5</v>
      </c>
      <c r="Z63" s="2">
        <v>6.8</v>
      </c>
      <c r="AA63" s="2">
        <v>30.2</v>
      </c>
      <c r="AB63" s="1">
        <f t="shared" si="50"/>
        <v>0.28835985883167831</v>
      </c>
      <c r="AC63" s="7">
        <f t="shared" si="51"/>
        <v>10.232166666666666</v>
      </c>
      <c r="AD63" s="1">
        <f t="shared" si="52"/>
        <v>0.28999999999999998</v>
      </c>
      <c r="AE63" s="15">
        <f t="shared" si="53"/>
        <v>177.58743567585586</v>
      </c>
      <c r="AF63" s="1">
        <f t="shared" si="54"/>
        <v>5239799.2205424625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</row>
    <row r="64" spans="1:78" x14ac:dyDescent="0.15">
      <c r="C64" s="6">
        <v>6</v>
      </c>
      <c r="D64" s="8">
        <v>19.363786942000001</v>
      </c>
      <c r="E64" s="9">
        <f t="shared" si="55"/>
        <v>15.434645218645199</v>
      </c>
      <c r="F64" s="6" t="s">
        <v>110</v>
      </c>
      <c r="G64" s="1">
        <v>7</v>
      </c>
      <c r="H64" s="7">
        <f t="shared" si="40"/>
        <v>19.363786942000001</v>
      </c>
      <c r="I64" s="7">
        <f t="shared" si="41"/>
        <v>292.51378694199997</v>
      </c>
      <c r="J64" s="7">
        <f t="shared" si="42"/>
        <v>0.18450825532525886</v>
      </c>
      <c r="K64" s="7">
        <f t="shared" si="43"/>
        <v>10.232166666666666</v>
      </c>
      <c r="L64" s="7">
        <f t="shared" si="44"/>
        <v>2.7626849999999994</v>
      </c>
      <c r="M64" s="1" t="s">
        <v>110</v>
      </c>
      <c r="O64" s="7">
        <f t="shared" si="56"/>
        <v>7.9792131100864818</v>
      </c>
      <c r="P64" s="7">
        <f t="shared" si="45"/>
        <v>1.4722306898104893</v>
      </c>
      <c r="Q64" s="12">
        <f t="shared" si="46"/>
        <v>0.42694690004504188</v>
      </c>
      <c r="R64" s="7">
        <f t="shared" si="47"/>
        <v>0.80117864999999977</v>
      </c>
      <c r="S64" s="13">
        <f t="shared" si="48"/>
        <v>0.53289849903644082</v>
      </c>
      <c r="T64" s="2">
        <v>0.27</v>
      </c>
      <c r="U64" s="14">
        <f t="shared" si="49"/>
        <v>0.14388259473983903</v>
      </c>
      <c r="V64" s="2">
        <v>220.1</v>
      </c>
      <c r="W64" s="2">
        <v>12.1</v>
      </c>
      <c r="X64" s="2">
        <v>4.5</v>
      </c>
      <c r="Y64" s="2">
        <v>1.5</v>
      </c>
      <c r="Z64" s="2">
        <v>6.8</v>
      </c>
      <c r="AA64" s="2">
        <v>30.2</v>
      </c>
      <c r="AB64" s="1">
        <f t="shared" si="50"/>
        <v>0.30315638815795071</v>
      </c>
      <c r="AC64" s="7">
        <f t="shared" si="51"/>
        <v>10.232166666666666</v>
      </c>
      <c r="AD64" s="1">
        <f t="shared" si="52"/>
        <v>0.28999999999999998</v>
      </c>
      <c r="AE64" s="15">
        <f t="shared" si="53"/>
        <v>177.58743567585586</v>
      </c>
      <c r="AF64" s="1">
        <f t="shared" si="54"/>
        <v>5508667.5822647242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</row>
    <row r="65" spans="1:78" x14ac:dyDescent="0.15">
      <c r="C65" s="6">
        <v>7</v>
      </c>
      <c r="D65" s="8">
        <v>23.115993487419399</v>
      </c>
      <c r="E65" s="9">
        <f t="shared" si="55"/>
        <v>19.363786942000001</v>
      </c>
      <c r="F65" s="6" t="s">
        <v>110</v>
      </c>
      <c r="G65" s="1">
        <v>8</v>
      </c>
      <c r="H65" s="7">
        <f t="shared" si="40"/>
        <v>23.115993487419399</v>
      </c>
      <c r="I65" s="7">
        <f t="shared" si="41"/>
        <v>296.26599348741939</v>
      </c>
      <c r="J65" s="7">
        <f t="shared" si="42"/>
        <v>0.28125696819933788</v>
      </c>
      <c r="K65" s="7">
        <f t="shared" si="43"/>
        <v>10.232166666666666</v>
      </c>
      <c r="L65" s="7">
        <f t="shared" si="44"/>
        <v>2.7626849999999994</v>
      </c>
      <c r="M65" s="1" t="s">
        <v>110</v>
      </c>
      <c r="O65" s="7">
        <f t="shared" si="56"/>
        <v>9.2696674202759919</v>
      </c>
      <c r="P65" s="7">
        <f t="shared" si="45"/>
        <v>2.6071585548430032</v>
      </c>
      <c r="Q65" s="12">
        <f t="shared" si="46"/>
        <v>0.75607598090447092</v>
      </c>
      <c r="R65" s="7">
        <f t="shared" si="47"/>
        <v>0.80117864999999977</v>
      </c>
      <c r="S65" s="13">
        <f t="shared" si="48"/>
        <v>0.94370460434070624</v>
      </c>
      <c r="T65" s="2">
        <v>0.27</v>
      </c>
      <c r="U65" s="14">
        <f t="shared" si="49"/>
        <v>0.25480024317199068</v>
      </c>
      <c r="V65" s="2">
        <v>220.1</v>
      </c>
      <c r="W65" s="2">
        <v>12.1</v>
      </c>
      <c r="X65" s="2">
        <v>4.5</v>
      </c>
      <c r="Y65" s="2">
        <v>1.5</v>
      </c>
      <c r="Z65" s="2">
        <v>6.8</v>
      </c>
      <c r="AA65" s="2">
        <v>30.2</v>
      </c>
      <c r="AB65" s="1">
        <f t="shared" si="50"/>
        <v>0.32470768724831778</v>
      </c>
      <c r="AC65" s="7">
        <f t="shared" si="51"/>
        <v>10.232166666666666</v>
      </c>
      <c r="AD65" s="1">
        <f t="shared" si="52"/>
        <v>0.28999999999999998</v>
      </c>
      <c r="AE65" s="15">
        <f t="shared" si="53"/>
        <v>177.58743567585586</v>
      </c>
      <c r="AF65" s="1">
        <f t="shared" si="54"/>
        <v>5900277.1517551132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</row>
    <row r="66" spans="1:78" x14ac:dyDescent="0.15">
      <c r="C66" s="6">
        <v>8</v>
      </c>
      <c r="D66" s="8">
        <v>22.232420250967699</v>
      </c>
      <c r="E66" s="9">
        <f t="shared" si="55"/>
        <v>23.115993487419399</v>
      </c>
      <c r="F66" s="6" t="s">
        <v>110</v>
      </c>
      <c r="G66" s="1">
        <v>9</v>
      </c>
      <c r="H66" s="7">
        <f t="shared" si="40"/>
        <v>22.232420250967699</v>
      </c>
      <c r="I66" s="7">
        <f t="shared" si="41"/>
        <v>295.3824202509677</v>
      </c>
      <c r="J66" s="7">
        <f t="shared" si="42"/>
        <v>0.25492262004223443</v>
      </c>
      <c r="K66" s="7">
        <f t="shared" si="43"/>
        <v>10.232166666666666</v>
      </c>
      <c r="L66" s="7">
        <f t="shared" si="44"/>
        <v>2.7626849999999994</v>
      </c>
      <c r="M66" s="1" t="s">
        <v>110</v>
      </c>
      <c r="O66" s="7">
        <f t="shared" si="56"/>
        <v>9.4251938654329876</v>
      </c>
      <c r="P66" s="7">
        <f t="shared" si="45"/>
        <v>2.4026951145821722</v>
      </c>
      <c r="Q66" s="12">
        <f t="shared" si="46"/>
        <v>0.69678158322882988</v>
      </c>
      <c r="R66" s="7">
        <f t="shared" si="47"/>
        <v>0.80117864999999977</v>
      </c>
      <c r="S66" s="13">
        <f t="shared" si="48"/>
        <v>0.86969564557022339</v>
      </c>
      <c r="T66" s="2">
        <v>0.27</v>
      </c>
      <c r="U66" s="14">
        <f t="shared" si="49"/>
        <v>0.23481782430396034</v>
      </c>
      <c r="V66" s="2">
        <v>220.1</v>
      </c>
      <c r="W66" s="2">
        <v>12.1</v>
      </c>
      <c r="X66" s="2">
        <v>4.5</v>
      </c>
      <c r="Y66" s="2">
        <v>1.5</v>
      </c>
      <c r="Z66" s="2">
        <v>6.8</v>
      </c>
      <c r="AA66" s="2">
        <v>30.2</v>
      </c>
      <c r="AB66" s="1">
        <f t="shared" si="50"/>
        <v>0.32082510326225949</v>
      </c>
      <c r="AC66" s="7">
        <f t="shared" si="51"/>
        <v>10.232166666666666</v>
      </c>
      <c r="AD66" s="1">
        <f t="shared" si="52"/>
        <v>0.28999999999999998</v>
      </c>
      <c r="AE66" s="15">
        <f t="shared" si="53"/>
        <v>177.58743567585586</v>
      </c>
      <c r="AF66" s="1">
        <f t="shared" si="54"/>
        <v>5829726.553532931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</row>
    <row r="67" spans="1:78" x14ac:dyDescent="0.15">
      <c r="C67" s="6">
        <v>9</v>
      </c>
      <c r="D67" s="8">
        <v>15.9581719644667</v>
      </c>
      <c r="E67" s="9">
        <f t="shared" si="55"/>
        <v>22.232420250967699</v>
      </c>
      <c r="F67" s="6" t="s">
        <v>110</v>
      </c>
      <c r="G67" s="1">
        <v>10</v>
      </c>
      <c r="H67" s="7">
        <f t="shared" si="40"/>
        <v>15.9581719644667</v>
      </c>
      <c r="I67" s="7">
        <f t="shared" si="41"/>
        <v>289.10817196446669</v>
      </c>
      <c r="J67" s="7">
        <f t="shared" si="42"/>
        <v>0.12465964696524927</v>
      </c>
      <c r="K67" s="7">
        <f t="shared" si="43"/>
        <v>10.232166666666666</v>
      </c>
      <c r="L67" s="7">
        <f t="shared" si="44"/>
        <v>2.7626849999999994</v>
      </c>
      <c r="M67" s="1" t="s">
        <v>110</v>
      </c>
      <c r="O67" s="7">
        <f t="shared" si="56"/>
        <v>9.7851837508508144</v>
      </c>
      <c r="P67" s="7">
        <f t="shared" si="45"/>
        <v>1.2198175518711563</v>
      </c>
      <c r="Q67" s="12">
        <f t="shared" si="46"/>
        <v>0.35374709004263527</v>
      </c>
      <c r="R67" s="7">
        <f t="shared" si="47"/>
        <v>0.80117864999999977</v>
      </c>
      <c r="S67" s="13">
        <f t="shared" si="48"/>
        <v>0.44153334595553112</v>
      </c>
      <c r="T67" s="2">
        <v>0.27</v>
      </c>
      <c r="U67" s="14">
        <f t="shared" si="49"/>
        <v>0.11921400340799342</v>
      </c>
      <c r="V67" s="2">
        <v>180.9</v>
      </c>
      <c r="W67" s="2">
        <v>6</v>
      </c>
      <c r="X67" s="2">
        <v>3</v>
      </c>
      <c r="Y67" s="2">
        <v>0.3</v>
      </c>
      <c r="Z67" s="2">
        <v>6</v>
      </c>
      <c r="AA67" s="2">
        <v>30.2</v>
      </c>
      <c r="AB67" s="1">
        <f t="shared" si="50"/>
        <v>0.24956328086217314</v>
      </c>
      <c r="AC67" s="7">
        <f t="shared" si="51"/>
        <v>10.232166666666666</v>
      </c>
      <c r="AD67" s="1">
        <f t="shared" si="52"/>
        <v>0.28999999999999998</v>
      </c>
      <c r="AE67" s="15">
        <f t="shared" si="53"/>
        <v>177.58743567585586</v>
      </c>
      <c r="AF67" s="1">
        <f t="shared" si="54"/>
        <v>4534824.9573840443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</row>
    <row r="68" spans="1:78" x14ac:dyDescent="0.15">
      <c r="C68" s="6">
        <v>10</v>
      </c>
      <c r="D68" s="8">
        <v>5.0403232443225798</v>
      </c>
      <c r="E68" s="9">
        <f t="shared" si="55"/>
        <v>15.9581719644667</v>
      </c>
      <c r="F68" s="6" t="s">
        <v>110</v>
      </c>
      <c r="G68" s="1">
        <v>11</v>
      </c>
      <c r="H68" s="7">
        <f t="shared" si="40"/>
        <v>5.0403232443225798</v>
      </c>
      <c r="I68" s="7">
        <f t="shared" si="41"/>
        <v>278.19032324432254</v>
      </c>
      <c r="J68" s="7">
        <f t="shared" si="42"/>
        <v>3.3242652232921263E-2</v>
      </c>
      <c r="K68" s="7">
        <f t="shared" si="43"/>
        <v>10.232166666666666</v>
      </c>
      <c r="L68" s="7">
        <f t="shared" si="44"/>
        <v>2.7626849999999994</v>
      </c>
      <c r="M68" s="1" t="s">
        <v>112</v>
      </c>
      <c r="N68" s="7">
        <f>(O67-P67)*$C$22/100</f>
        <v>8.1370978890306755</v>
      </c>
      <c r="O68" s="7">
        <f t="shared" si="56"/>
        <v>3.1909533099489824</v>
      </c>
      <c r="P68" s="7">
        <f t="shared" si="45"/>
        <v>0.10607575117412303</v>
      </c>
      <c r="Q68" s="12">
        <f t="shared" si="46"/>
        <v>3.0761967840495678E-2</v>
      </c>
      <c r="R68" s="7">
        <f t="shared" si="47"/>
        <v>0.80117864999999977</v>
      </c>
      <c r="S68" s="13">
        <f t="shared" si="48"/>
        <v>3.8395890654969012E-2</v>
      </c>
      <c r="T68" s="2">
        <v>0.27</v>
      </c>
      <c r="U68" s="14">
        <f t="shared" si="49"/>
        <v>1.0366890476841634E-2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0.22841428681965034</v>
      </c>
      <c r="AC68" s="7">
        <f t="shared" si="51"/>
        <v>10.232166666666666</v>
      </c>
      <c r="AD68" s="1">
        <f t="shared" si="52"/>
        <v>0.28999999999999998</v>
      </c>
      <c r="AE68" s="15">
        <f t="shared" si="53"/>
        <v>177.58743567585586</v>
      </c>
      <c r="AF68" s="1">
        <f t="shared" si="54"/>
        <v>4150525.6899747266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 s="14"/>
      <c r="BC68" s="13"/>
      <c r="BD68" s="2"/>
      <c r="BE68" s="2"/>
      <c r="BF68" s="2"/>
      <c r="BG68" s="2"/>
      <c r="BH68" s="2"/>
      <c r="BI68" s="2"/>
      <c r="BJ68" s="2"/>
      <c r="BK68" s="2"/>
      <c r="BL68" s="13"/>
      <c r="BM68" s="2"/>
      <c r="BN68" s="14"/>
      <c r="BO68" s="17"/>
      <c r="BP68" s="2"/>
      <c r="BQ68" s="14"/>
      <c r="BR68" s="13"/>
      <c r="BS68" s="2"/>
      <c r="BT68" s="2"/>
      <c r="BU68" s="13"/>
      <c r="BV68" s="2"/>
      <c r="BW68" s="14"/>
      <c r="BX68" s="2"/>
      <c r="BY68" s="2"/>
      <c r="BZ68" s="2"/>
    </row>
    <row r="69" spans="1:78" x14ac:dyDescent="0.15">
      <c r="C69" s="6">
        <v>11</v>
      </c>
      <c r="D69" s="8">
        <v>-6.5463735635000004</v>
      </c>
      <c r="E69" s="9">
        <f t="shared" si="55"/>
        <v>5.0403232443225798</v>
      </c>
      <c r="F69" s="6" t="s">
        <v>112</v>
      </c>
      <c r="G69" s="1">
        <v>12</v>
      </c>
      <c r="H69" s="7">
        <f t="shared" si="40"/>
        <v>-6.5463735635000004</v>
      </c>
      <c r="I69" s="7">
        <f t="shared" si="41"/>
        <v>266.60362643649995</v>
      </c>
      <c r="J69" s="7">
        <f t="shared" si="42"/>
        <v>7.262326561769168E-3</v>
      </c>
      <c r="K69" s="7">
        <f t="shared" si="43"/>
        <v>10.232166666666666</v>
      </c>
      <c r="L69" s="7">
        <f t="shared" si="44"/>
        <v>2.7626849999999994</v>
      </c>
      <c r="M69" s="1" t="s">
        <v>110</v>
      </c>
      <c r="O69" s="7">
        <f t="shared" si="56"/>
        <v>5.8475625587748592</v>
      </c>
      <c r="P69" s="7">
        <f t="shared" si="45"/>
        <v>4.2466908892197543E-2</v>
      </c>
      <c r="Q69" s="12">
        <f t="shared" si="46"/>
        <v>1.2315403578737286E-2</v>
      </c>
      <c r="R69" s="7">
        <f t="shared" si="47"/>
        <v>0.80117864999999977</v>
      </c>
      <c r="S69" s="13">
        <f t="shared" si="48"/>
        <v>1.5371607292252846E-2</v>
      </c>
      <c r="T69" s="2">
        <v>0.27</v>
      </c>
      <c r="U69" s="14">
        <f t="shared" si="49"/>
        <v>4.1503339689082687E-3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0.22720640989015889</v>
      </c>
      <c r="AC69" s="7">
        <f t="shared" si="51"/>
        <v>10.232166666666666</v>
      </c>
      <c r="AD69" s="1">
        <f t="shared" si="52"/>
        <v>0.28999999999999998</v>
      </c>
      <c r="AE69" s="15">
        <f t="shared" si="53"/>
        <v>177.58743567585586</v>
      </c>
      <c r="AF69" s="1">
        <f t="shared" si="54"/>
        <v>4128577.3070780803</v>
      </c>
      <c r="AG69" s="1">
        <f>SUM(AF58:AF69)</f>
        <v>56890030.635858409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 s="14"/>
      <c r="BC69" s="13"/>
      <c r="BD69" s="2"/>
      <c r="BE69" s="2"/>
      <c r="BF69" s="2"/>
      <c r="BG69" s="2"/>
      <c r="BH69" s="2"/>
      <c r="BI69" s="2"/>
      <c r="BJ69" s="2"/>
      <c r="BK69" s="2"/>
      <c r="BL69" s="13"/>
      <c r="BM69" s="2"/>
      <c r="BN69" s="14"/>
      <c r="BO69" s="17"/>
      <c r="BP69" s="2"/>
      <c r="BQ69" s="14"/>
      <c r="BR69" s="13"/>
      <c r="BS69" s="2"/>
      <c r="BT69" s="2"/>
      <c r="BU69" s="13"/>
      <c r="BV69" s="2"/>
      <c r="BW69" s="14"/>
      <c r="BX69" s="2"/>
      <c r="BY69" s="2"/>
      <c r="BZ69" s="2"/>
    </row>
    <row r="70" spans="1:78" x14ac:dyDescent="0.15">
      <c r="C70" s="6">
        <v>12</v>
      </c>
      <c r="D70" s="8">
        <v>-10.586752260193601</v>
      </c>
      <c r="E70" s="9">
        <f t="shared" si="55"/>
        <v>-6.5463735635000004</v>
      </c>
      <c r="F70" s="6" t="s">
        <v>110</v>
      </c>
    </row>
    <row r="72" spans="1:78" x14ac:dyDescent="0.15">
      <c r="S72" s="30" t="s">
        <v>80</v>
      </c>
      <c r="T72" s="30"/>
      <c r="U72" s="30"/>
      <c r="V72" s="30" t="s">
        <v>81</v>
      </c>
      <c r="W72" s="30"/>
      <c r="X72" s="30"/>
      <c r="Y72" s="30" t="s">
        <v>82</v>
      </c>
      <c r="Z72" s="30"/>
      <c r="AA72" s="30"/>
      <c r="AB72" s="30" t="s">
        <v>83</v>
      </c>
      <c r="AC72" s="30"/>
      <c r="AD72" s="30"/>
      <c r="AE72" s="30" t="s">
        <v>84</v>
      </c>
      <c r="AF72" s="30"/>
      <c r="AG72" s="30"/>
      <c r="AH72" s="30" t="s">
        <v>85</v>
      </c>
      <c r="AI72" s="30"/>
      <c r="AJ72" s="30"/>
      <c r="AK72" s="31" t="s">
        <v>115</v>
      </c>
      <c r="AL72" s="32"/>
      <c r="AM72" s="33"/>
      <c r="AN72" s="32" t="s">
        <v>116</v>
      </c>
      <c r="AO72" s="32"/>
      <c r="AP72" s="33"/>
      <c r="AQ72" s="30" t="s">
        <v>87</v>
      </c>
      <c r="AR72" s="30"/>
      <c r="AS72" s="30"/>
    </row>
    <row r="73" spans="1:78" x14ac:dyDescent="0.15">
      <c r="A73" s="34" t="s">
        <v>49</v>
      </c>
      <c r="B73" s="34"/>
      <c r="C73" s="6" t="s">
        <v>88</v>
      </c>
      <c r="D73" s="6" t="s">
        <v>89</v>
      </c>
      <c r="E73" s="6" t="s">
        <v>90</v>
      </c>
      <c r="F73" s="6" t="s">
        <v>91</v>
      </c>
      <c r="G73" s="1" t="s">
        <v>88</v>
      </c>
      <c r="H73" s="1" t="s">
        <v>90</v>
      </c>
      <c r="I73" s="1" t="s">
        <v>92</v>
      </c>
      <c r="J73" s="1" t="s">
        <v>93</v>
      </c>
      <c r="K73" s="10" t="s">
        <v>94</v>
      </c>
      <c r="L73" s="10" t="s">
        <v>95</v>
      </c>
      <c r="M73" s="1" t="s">
        <v>96</v>
      </c>
      <c r="N73" s="10" t="s">
        <v>97</v>
      </c>
      <c r="O73" s="1" t="s">
        <v>98</v>
      </c>
      <c r="P73" s="1" t="s">
        <v>99</v>
      </c>
      <c r="Q73" s="10" t="s">
        <v>100</v>
      </c>
      <c r="R73" s="10" t="s">
        <v>101</v>
      </c>
      <c r="S73" s="2" t="s">
        <v>102</v>
      </c>
      <c r="T73" s="2" t="s">
        <v>103</v>
      </c>
      <c r="U73" s="2"/>
      <c r="V73" s="2" t="s">
        <v>102</v>
      </c>
      <c r="W73" s="2" t="s">
        <v>103</v>
      </c>
      <c r="X73" s="2"/>
      <c r="Y73" s="2" t="s">
        <v>102</v>
      </c>
      <c r="Z73" s="2" t="s">
        <v>103</v>
      </c>
      <c r="AA73" s="2"/>
      <c r="AB73" s="2" t="s">
        <v>102</v>
      </c>
      <c r="AC73" s="2" t="s">
        <v>103</v>
      </c>
      <c r="AD73" s="2"/>
      <c r="AE73" s="2" t="s">
        <v>102</v>
      </c>
      <c r="AF73" s="2" t="s">
        <v>103</v>
      </c>
      <c r="AG73" s="2"/>
      <c r="AH73" s="2" t="s">
        <v>102</v>
      </c>
      <c r="AI73" s="2" t="s">
        <v>103</v>
      </c>
      <c r="AJ73" s="2"/>
      <c r="AK73" s="2" t="s">
        <v>102</v>
      </c>
      <c r="AL73" s="2" t="s">
        <v>103</v>
      </c>
      <c r="AM73" s="2"/>
      <c r="AN73" s="2" t="s">
        <v>102</v>
      </c>
      <c r="AO73" s="2" t="s">
        <v>103</v>
      </c>
      <c r="AP73" s="2"/>
      <c r="AQ73" s="16" t="s">
        <v>102</v>
      </c>
      <c r="AR73" s="16" t="s">
        <v>103</v>
      </c>
      <c r="AS73" s="16"/>
      <c r="AT73" s="1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pans="1:78" x14ac:dyDescent="0.15">
      <c r="A74" s="1" t="s">
        <v>108</v>
      </c>
      <c r="B74" s="1">
        <f>F8</f>
        <v>625.46400000000006</v>
      </c>
      <c r="C74" s="6" t="s">
        <v>109</v>
      </c>
      <c r="D74" s="6">
        <v>-15</v>
      </c>
      <c r="E74" s="6"/>
      <c r="F74" s="6"/>
      <c r="G74" s="1">
        <v>1</v>
      </c>
      <c r="H74" s="7">
        <f t="shared" ref="H74:H85" si="57">E75</f>
        <v>-15</v>
      </c>
      <c r="I74" s="7">
        <f t="shared" ref="I74:I85" si="58">H74+273.15</f>
        <v>258.14999999999998</v>
      </c>
      <c r="J74" s="7">
        <f t="shared" ref="J74:J85" si="59">EXP(($C$16*(I74-$C$14))/($C$17*I74*$C$14))</f>
        <v>2.1962015029872431E-3</v>
      </c>
      <c r="K74" s="7">
        <f t="shared" ref="K74:K85" si="60">$B$74/12</f>
        <v>52.122000000000007</v>
      </c>
      <c r="L74" s="7">
        <f t="shared" ref="L74:L85" si="61">K74*$B$75/100</f>
        <v>0.52122000000000002</v>
      </c>
      <c r="M74" s="1" t="s">
        <v>110</v>
      </c>
      <c r="O74" s="7">
        <f>L74</f>
        <v>0.52122000000000002</v>
      </c>
      <c r="P74" s="7">
        <f t="shared" ref="P74:P85" si="62">O74*J74</f>
        <v>1.1447041473870109E-3</v>
      </c>
      <c r="Q74" s="12">
        <f t="shared" ref="Q74:Q85" si="63">P74*$B$76</f>
        <v>2.9762307832062283E-4</v>
      </c>
      <c r="R74" s="7">
        <f t="shared" ref="R74:R85" si="64">L74*$B$76</f>
        <v>0.1355172</v>
      </c>
      <c r="S74" s="13">
        <f t="shared" ref="S74:S85" si="65">Q74/R74</f>
        <v>2.1962015029872431E-3</v>
      </c>
      <c r="T74" s="2">
        <v>0.01</v>
      </c>
      <c r="U74" s="14">
        <f t="shared" ref="U74:U85" si="66">S74*T74</f>
        <v>2.1962015029872431E-5</v>
      </c>
      <c r="V74" s="13"/>
      <c r="W74" s="2"/>
      <c r="X74" s="2"/>
      <c r="Y74" s="2"/>
      <c r="Z74" s="2"/>
      <c r="AA74" s="2"/>
      <c r="AB74" s="2"/>
      <c r="AC74" s="2"/>
      <c r="AD74" s="2"/>
      <c r="AE74" s="13">
        <v>1E-3</v>
      </c>
      <c r="AF74" s="2">
        <v>0.49</v>
      </c>
      <c r="AG74" s="14">
        <f t="shared" ref="AG74:AG85" si="67">AF74*AE74</f>
        <v>4.8999999999999998E-4</v>
      </c>
      <c r="AH74" s="17"/>
      <c r="AI74" s="2"/>
      <c r="AJ74" s="14"/>
      <c r="AK74" s="13"/>
      <c r="AL74" s="2"/>
      <c r="AM74" s="2"/>
      <c r="AN74" s="13"/>
      <c r="AO74" s="2"/>
      <c r="AP74" s="14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5.5119620150298728E-3</v>
      </c>
      <c r="AU74" s="7">
        <f t="shared" ref="AU74:AU85" si="70">$B$74/12</f>
        <v>52.122000000000007</v>
      </c>
      <c r="AV74" s="1">
        <f t="shared" ref="AV74:AV85" si="71">$B$76</f>
        <v>0.26</v>
      </c>
      <c r="AW74" s="1">
        <f>$E$8/12</f>
        <v>0.15310230060571084</v>
      </c>
      <c r="AX74" s="1">
        <f t="shared" ref="AX74:AX85" si="72">AW74*10000*AV74*0.67*AU74*AT74</f>
        <v>76.622647758223437</v>
      </c>
    </row>
    <row r="75" spans="1:78" x14ac:dyDescent="0.15">
      <c r="A75" s="1" t="s">
        <v>111</v>
      </c>
      <c r="B75" s="1">
        <v>1</v>
      </c>
      <c r="C75" s="6">
        <v>1</v>
      </c>
      <c r="D75" s="8">
        <v>-17.142094600354799</v>
      </c>
      <c r="E75" s="9">
        <f t="shared" ref="E75:E86" si="73">D74</f>
        <v>-15</v>
      </c>
      <c r="F75" s="6" t="s">
        <v>110</v>
      </c>
      <c r="G75" s="1">
        <v>2</v>
      </c>
      <c r="H75" s="7">
        <f t="shared" si="57"/>
        <v>-17.142094600354799</v>
      </c>
      <c r="I75" s="7">
        <f t="shared" si="58"/>
        <v>256.00790539964515</v>
      </c>
      <c r="J75" s="7">
        <f t="shared" si="59"/>
        <v>1.6018114689021472E-3</v>
      </c>
      <c r="K75" s="7">
        <f t="shared" si="60"/>
        <v>52.122000000000007</v>
      </c>
      <c r="L75" s="7">
        <f t="shared" si="61"/>
        <v>0.52122000000000002</v>
      </c>
      <c r="M75" s="1" t="s">
        <v>110</v>
      </c>
      <c r="O75" s="7">
        <f t="shared" ref="O75:O85" si="74">L75+O74-P74-N75</f>
        <v>1.0412952958526129</v>
      </c>
      <c r="P75" s="7">
        <f t="shared" si="62"/>
        <v>1.6679587474105698E-3</v>
      </c>
      <c r="Q75" s="12">
        <f t="shared" si="63"/>
        <v>4.3366927432674819E-4</v>
      </c>
      <c r="R75" s="7">
        <f t="shared" si="64"/>
        <v>0.1355172</v>
      </c>
      <c r="S75" s="13">
        <f t="shared" si="65"/>
        <v>3.2001050370487893E-3</v>
      </c>
      <c r="T75" s="2">
        <v>0.01</v>
      </c>
      <c r="U75" s="14">
        <f t="shared" si="66"/>
        <v>3.2001050370487892E-5</v>
      </c>
      <c r="V75" s="13"/>
      <c r="W75" s="2"/>
      <c r="X75" s="2"/>
      <c r="Y75" s="2"/>
      <c r="Z75" s="2"/>
      <c r="AA75" s="2"/>
      <c r="AB75" s="2"/>
      <c r="AC75" s="2"/>
      <c r="AD75" s="2"/>
      <c r="AE75" s="13">
        <v>1E-3</v>
      </c>
      <c r="AF75" s="2">
        <v>0.49</v>
      </c>
      <c r="AG75" s="14">
        <f t="shared" si="67"/>
        <v>4.8999999999999998E-4</v>
      </c>
      <c r="AH75" s="17"/>
      <c r="AI75" s="2"/>
      <c r="AJ75" s="14"/>
      <c r="AK75" s="13"/>
      <c r="AL75" s="2"/>
      <c r="AM75" s="2"/>
      <c r="AN75" s="13"/>
      <c r="AO75" s="2"/>
      <c r="AP75" s="14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5.5220010503704876E-3</v>
      </c>
      <c r="AU75" s="7">
        <f t="shared" si="70"/>
        <v>52.122000000000007</v>
      </c>
      <c r="AV75" s="1">
        <f t="shared" si="71"/>
        <v>0.26</v>
      </c>
      <c r="AW75" s="1">
        <f t="shared" ref="AW75:AW85" si="75">$E$8/12</f>
        <v>0.15310230060571084</v>
      </c>
      <c r="AX75" s="1">
        <f t="shared" si="72"/>
        <v>76.762201961724614</v>
      </c>
    </row>
    <row r="76" spans="1:78" x14ac:dyDescent="0.15">
      <c r="A76" s="1" t="s">
        <v>73</v>
      </c>
      <c r="B76" s="1">
        <f>H8</f>
        <v>0.26</v>
      </c>
      <c r="C76" s="6">
        <v>2</v>
      </c>
      <c r="D76" s="8">
        <v>-10.0475031562759</v>
      </c>
      <c r="E76" s="9">
        <f t="shared" si="73"/>
        <v>-17.142094600354799</v>
      </c>
      <c r="F76" s="6" t="s">
        <v>110</v>
      </c>
      <c r="G76" s="1">
        <v>3</v>
      </c>
      <c r="H76" s="7">
        <f t="shared" si="57"/>
        <v>-10.0475031562759</v>
      </c>
      <c r="I76" s="7">
        <f t="shared" si="58"/>
        <v>263.10249684372405</v>
      </c>
      <c r="J76" s="7">
        <f t="shared" si="59"/>
        <v>4.4669416453698022E-3</v>
      </c>
      <c r="K76" s="7">
        <f t="shared" si="60"/>
        <v>52.122000000000007</v>
      </c>
      <c r="L76" s="7">
        <f t="shared" si="61"/>
        <v>0.52122000000000002</v>
      </c>
      <c r="M76" s="1" t="s">
        <v>110</v>
      </c>
      <c r="O76" s="7">
        <f t="shared" si="74"/>
        <v>1.5608473371052023</v>
      </c>
      <c r="P76" s="7">
        <f t="shared" si="62"/>
        <v>6.9722139721797869E-3</v>
      </c>
      <c r="Q76" s="12">
        <f t="shared" si="63"/>
        <v>1.8127756327667446E-3</v>
      </c>
      <c r="R76" s="7">
        <f t="shared" si="64"/>
        <v>0.1355172</v>
      </c>
      <c r="S76" s="13">
        <f t="shared" si="65"/>
        <v>1.3376719949694537E-2</v>
      </c>
      <c r="T76" s="2">
        <v>0.01</v>
      </c>
      <c r="U76" s="14">
        <f t="shared" si="66"/>
        <v>1.3376719949694538E-4</v>
      </c>
      <c r="V76" s="13"/>
      <c r="W76" s="2"/>
      <c r="X76" s="2"/>
      <c r="Y76" s="2"/>
      <c r="Z76" s="2"/>
      <c r="AA76" s="2"/>
      <c r="AB76" s="2"/>
      <c r="AC76" s="2"/>
      <c r="AD76" s="2"/>
      <c r="AE76" s="13">
        <v>1E-3</v>
      </c>
      <c r="AF76" s="2">
        <v>0.49</v>
      </c>
      <c r="AG76" s="14">
        <f t="shared" si="67"/>
        <v>4.8999999999999998E-4</v>
      </c>
      <c r="AH76" s="17"/>
      <c r="AI76" s="2"/>
      <c r="AJ76" s="14"/>
      <c r="AK76" s="13"/>
      <c r="AL76" s="2"/>
      <c r="AM76" s="2"/>
      <c r="AN76" s="13"/>
      <c r="AO76" s="2"/>
      <c r="AP76" s="14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5.6237671994969459E-3</v>
      </c>
      <c r="AU76" s="7">
        <f t="shared" si="70"/>
        <v>52.122000000000007</v>
      </c>
      <c r="AV76" s="1">
        <f t="shared" si="71"/>
        <v>0.26</v>
      </c>
      <c r="AW76" s="1">
        <f t="shared" si="75"/>
        <v>0.15310230060571084</v>
      </c>
      <c r="AX76" s="1">
        <f t="shared" si="72"/>
        <v>78.176869148647384</v>
      </c>
    </row>
    <row r="77" spans="1:78" x14ac:dyDescent="0.15">
      <c r="C77" s="6">
        <v>3</v>
      </c>
      <c r="D77" s="8">
        <v>0.39773417667742</v>
      </c>
      <c r="E77" s="9">
        <f t="shared" si="73"/>
        <v>-10.0475031562759</v>
      </c>
      <c r="F77" s="6" t="s">
        <v>110</v>
      </c>
      <c r="G77" s="1">
        <v>4</v>
      </c>
      <c r="H77" s="7">
        <f t="shared" si="57"/>
        <v>0.39773417667742</v>
      </c>
      <c r="I77" s="7">
        <f t="shared" si="58"/>
        <v>273.54773417667741</v>
      </c>
      <c r="J77" s="7">
        <f t="shared" si="59"/>
        <v>1.8353385071088239E-2</v>
      </c>
      <c r="K77" s="7">
        <f t="shared" si="60"/>
        <v>52.122000000000007</v>
      </c>
      <c r="L77" s="7">
        <f t="shared" si="61"/>
        <v>0.52122000000000002</v>
      </c>
      <c r="M77" s="1" t="s">
        <v>110</v>
      </c>
      <c r="O77" s="7">
        <f t="shared" si="74"/>
        <v>2.0750951231330226</v>
      </c>
      <c r="P77" s="7">
        <f t="shared" si="62"/>
        <v>3.8085019853997627E-2</v>
      </c>
      <c r="Q77" s="12">
        <f t="shared" si="63"/>
        <v>9.9021051620393832E-3</v>
      </c>
      <c r="R77" s="7">
        <f t="shared" si="64"/>
        <v>0.1355172</v>
      </c>
      <c r="S77" s="13">
        <f t="shared" si="65"/>
        <v>7.3068991700237187E-2</v>
      </c>
      <c r="T77" s="2">
        <v>0.01</v>
      </c>
      <c r="U77" s="14">
        <f t="shared" si="66"/>
        <v>7.306899170023719E-4</v>
      </c>
      <c r="V77" s="13"/>
      <c r="W77" s="2"/>
      <c r="X77" s="2"/>
      <c r="Y77" s="2"/>
      <c r="Z77" s="2"/>
      <c r="AA77" s="2"/>
      <c r="AB77" s="2"/>
      <c r="AC77" s="2"/>
      <c r="AD77" s="2"/>
      <c r="AE77" s="13">
        <v>1E-3</v>
      </c>
      <c r="AF77" s="2">
        <v>0.49</v>
      </c>
      <c r="AG77" s="14">
        <f t="shared" si="67"/>
        <v>4.8999999999999998E-4</v>
      </c>
      <c r="AH77" s="17"/>
      <c r="AI77" s="2"/>
      <c r="AJ77" s="14"/>
      <c r="AK77" s="13"/>
      <c r="AL77" s="2"/>
      <c r="AM77" s="2"/>
      <c r="AN77" s="13"/>
      <c r="AO77" s="2"/>
      <c r="AP77" s="14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6.2206899170023722E-3</v>
      </c>
      <c r="AU77" s="7">
        <f t="shared" si="70"/>
        <v>52.122000000000007</v>
      </c>
      <c r="AV77" s="1">
        <f t="shared" si="71"/>
        <v>0.26</v>
      </c>
      <c r="AW77" s="1">
        <f t="shared" si="75"/>
        <v>0.15310230060571084</v>
      </c>
      <c r="AX77" s="1">
        <f t="shared" si="72"/>
        <v>86.474785389286041</v>
      </c>
    </row>
    <row r="78" spans="1:78" x14ac:dyDescent="0.15">
      <c r="C78" s="6">
        <v>4</v>
      </c>
      <c r="D78" s="8">
        <v>7.8440171018666698</v>
      </c>
      <c r="E78" s="9">
        <f t="shared" si="73"/>
        <v>0.39773417667742</v>
      </c>
      <c r="F78" s="6" t="s">
        <v>110</v>
      </c>
      <c r="G78" s="1">
        <v>5</v>
      </c>
      <c r="H78" s="7">
        <f t="shared" si="57"/>
        <v>7.8440171018666698</v>
      </c>
      <c r="I78" s="7">
        <f t="shared" si="58"/>
        <v>280.99401710186663</v>
      </c>
      <c r="J78" s="7">
        <f t="shared" si="59"/>
        <v>4.7137097061481587E-2</v>
      </c>
      <c r="K78" s="7">
        <f t="shared" si="60"/>
        <v>52.122000000000007</v>
      </c>
      <c r="L78" s="7">
        <f t="shared" si="61"/>
        <v>0.52122000000000002</v>
      </c>
      <c r="M78" s="1" t="s">
        <v>112</v>
      </c>
      <c r="N78" s="7">
        <f>(O77-P77)*$C$22/100</f>
        <v>1.9351595981150738</v>
      </c>
      <c r="O78" s="7">
        <f t="shared" si="74"/>
        <v>0.62307050516395113</v>
      </c>
      <c r="P78" s="7">
        <f t="shared" si="62"/>
        <v>2.9369734878059529E-2</v>
      </c>
      <c r="Q78" s="12">
        <f t="shared" si="63"/>
        <v>7.6361310682954778E-3</v>
      </c>
      <c r="R78" s="7">
        <f t="shared" si="64"/>
        <v>0.1355172</v>
      </c>
      <c r="S78" s="13">
        <f t="shared" si="65"/>
        <v>5.634805816749075E-2</v>
      </c>
      <c r="T78" s="2">
        <v>0.01</v>
      </c>
      <c r="U78" s="14">
        <f t="shared" si="66"/>
        <v>5.6348058167490756E-4</v>
      </c>
      <c r="V78" s="13"/>
      <c r="W78" s="2"/>
      <c r="X78" s="2"/>
      <c r="Y78" s="2"/>
      <c r="Z78" s="2"/>
      <c r="AA78" s="2"/>
      <c r="AB78" s="2"/>
      <c r="AC78" s="2"/>
      <c r="AD78" s="2"/>
      <c r="AE78" s="13">
        <v>5.0000000000000001E-3</v>
      </c>
      <c r="AF78" s="2">
        <v>0.49</v>
      </c>
      <c r="AG78" s="14">
        <f t="shared" si="67"/>
        <v>2.4499999999999999E-3</v>
      </c>
      <c r="AH78" s="17"/>
      <c r="AI78" s="2"/>
      <c r="AJ78" s="14"/>
      <c r="AK78" s="13"/>
      <c r="AL78" s="2"/>
      <c r="AM78" s="2"/>
      <c r="AN78" s="13"/>
      <c r="AO78" s="2"/>
      <c r="AP78" s="14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1.0513480581674908E-2</v>
      </c>
      <c r="AU78" s="7">
        <f t="shared" si="70"/>
        <v>52.122000000000007</v>
      </c>
      <c r="AV78" s="1">
        <f t="shared" si="71"/>
        <v>0.26</v>
      </c>
      <c r="AW78" s="1">
        <f t="shared" si="75"/>
        <v>0.15310230060571084</v>
      </c>
      <c r="AX78" s="1">
        <f t="shared" si="72"/>
        <v>146.149541148141</v>
      </c>
    </row>
    <row r="79" spans="1:78" x14ac:dyDescent="0.15">
      <c r="C79" s="6">
        <v>5</v>
      </c>
      <c r="D79" s="8">
        <v>15.434645218645199</v>
      </c>
      <c r="E79" s="9">
        <f t="shared" si="73"/>
        <v>7.8440171018666698</v>
      </c>
      <c r="F79" s="6" t="s">
        <v>112</v>
      </c>
      <c r="G79" s="1">
        <v>6</v>
      </c>
      <c r="H79" s="7">
        <f t="shared" si="57"/>
        <v>15.434645218645199</v>
      </c>
      <c r="I79" s="7">
        <f t="shared" si="58"/>
        <v>288.58464521864516</v>
      </c>
      <c r="J79" s="7">
        <f t="shared" si="59"/>
        <v>0.11727129783931602</v>
      </c>
      <c r="K79" s="7">
        <f t="shared" si="60"/>
        <v>52.122000000000007</v>
      </c>
      <c r="L79" s="7">
        <f t="shared" si="61"/>
        <v>0.52122000000000002</v>
      </c>
      <c r="M79" s="1" t="s">
        <v>110</v>
      </c>
      <c r="O79" s="7">
        <f t="shared" si="74"/>
        <v>1.1149207702858916</v>
      </c>
      <c r="P79" s="7">
        <f t="shared" si="62"/>
        <v>0.13074820571943643</v>
      </c>
      <c r="Q79" s="12">
        <f t="shared" si="63"/>
        <v>3.3994533487053474E-2</v>
      </c>
      <c r="R79" s="7">
        <f t="shared" si="64"/>
        <v>0.1355172</v>
      </c>
      <c r="S79" s="13">
        <f t="shared" si="65"/>
        <v>0.25085032370100235</v>
      </c>
      <c r="T79" s="2">
        <v>0.01</v>
      </c>
      <c r="U79" s="14">
        <f t="shared" si="66"/>
        <v>2.5085032370100236E-3</v>
      </c>
      <c r="V79" s="13"/>
      <c r="W79" s="2"/>
      <c r="X79" s="2"/>
      <c r="Y79" s="2"/>
      <c r="Z79" s="2"/>
      <c r="AA79" s="2"/>
      <c r="AB79" s="2"/>
      <c r="AC79" s="2"/>
      <c r="AD79" s="2"/>
      <c r="AE79" s="13">
        <v>5.0000000000000001E-3</v>
      </c>
      <c r="AF79" s="2">
        <v>0.49</v>
      </c>
      <c r="AG79" s="14">
        <f t="shared" si="67"/>
        <v>2.4499999999999999E-3</v>
      </c>
      <c r="AH79" s="17"/>
      <c r="AI79" s="2"/>
      <c r="AJ79" s="14"/>
      <c r="AK79" s="13"/>
      <c r="AL79" s="2"/>
      <c r="AM79" s="2"/>
      <c r="AN79" s="13"/>
      <c r="AO79" s="2"/>
      <c r="AP79" s="14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1.2458503237010022E-2</v>
      </c>
      <c r="AU79" s="7">
        <f t="shared" si="70"/>
        <v>52.122000000000007</v>
      </c>
      <c r="AV79" s="1">
        <f t="shared" si="71"/>
        <v>0.26</v>
      </c>
      <c r="AW79" s="1">
        <f t="shared" si="75"/>
        <v>0.15310230060571084</v>
      </c>
      <c r="AX79" s="1">
        <f t="shared" si="72"/>
        <v>173.18760588718095</v>
      </c>
    </row>
    <row r="80" spans="1:78" x14ac:dyDescent="0.15">
      <c r="C80" s="6">
        <v>6</v>
      </c>
      <c r="D80" s="8">
        <v>19.363786942000001</v>
      </c>
      <c r="E80" s="9">
        <f t="shared" si="73"/>
        <v>15.434645218645199</v>
      </c>
      <c r="F80" s="6" t="s">
        <v>110</v>
      </c>
      <c r="G80" s="1">
        <v>7</v>
      </c>
      <c r="H80" s="7">
        <f t="shared" si="57"/>
        <v>19.363786942000001</v>
      </c>
      <c r="I80" s="7">
        <f t="shared" si="58"/>
        <v>292.51378694199997</v>
      </c>
      <c r="J80" s="7">
        <f t="shared" si="59"/>
        <v>0.18450825532525886</v>
      </c>
      <c r="K80" s="7">
        <f t="shared" si="60"/>
        <v>52.122000000000007</v>
      </c>
      <c r="L80" s="7">
        <f t="shared" si="61"/>
        <v>0.52122000000000002</v>
      </c>
      <c r="M80" s="1" t="s">
        <v>110</v>
      </c>
      <c r="O80" s="7">
        <f t="shared" si="74"/>
        <v>1.5053925645664552</v>
      </c>
      <c r="P80" s="7">
        <f t="shared" si="62"/>
        <v>0.27775735566777376</v>
      </c>
      <c r="Q80" s="12">
        <f t="shared" si="63"/>
        <v>7.2216912473621178E-2</v>
      </c>
      <c r="R80" s="7">
        <f t="shared" si="64"/>
        <v>0.1355172</v>
      </c>
      <c r="S80" s="13">
        <f t="shared" si="65"/>
        <v>0.53289849903644093</v>
      </c>
      <c r="T80" s="2">
        <v>0.01</v>
      </c>
      <c r="U80" s="14">
        <f t="shared" si="66"/>
        <v>5.3289849903644096E-3</v>
      </c>
      <c r="V80" s="13"/>
      <c r="W80" s="2"/>
      <c r="X80" s="2"/>
      <c r="Y80" s="2"/>
      <c r="Z80" s="2"/>
      <c r="AA80" s="2"/>
      <c r="AB80" s="2"/>
      <c r="AC80" s="2"/>
      <c r="AD80" s="2"/>
      <c r="AE80" s="13">
        <v>5.0000000000000001E-3</v>
      </c>
      <c r="AF80" s="2">
        <v>0.49</v>
      </c>
      <c r="AG80" s="14">
        <f t="shared" si="67"/>
        <v>2.4499999999999999E-3</v>
      </c>
      <c r="AH80" s="17"/>
      <c r="AI80" s="2"/>
      <c r="AJ80" s="14"/>
      <c r="AK80" s="13"/>
      <c r="AL80" s="2"/>
      <c r="AM80" s="2"/>
      <c r="AN80" s="13"/>
      <c r="AO80" s="2"/>
      <c r="AP80" s="14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1.5278984990364411E-2</v>
      </c>
      <c r="AU80" s="7">
        <f t="shared" si="70"/>
        <v>52.122000000000007</v>
      </c>
      <c r="AV80" s="1">
        <f t="shared" si="71"/>
        <v>0.26</v>
      </c>
      <c r="AW80" s="1">
        <f t="shared" si="75"/>
        <v>0.15310230060571084</v>
      </c>
      <c r="AX80" s="1">
        <f t="shared" si="72"/>
        <v>212.39556474220919</v>
      </c>
    </row>
    <row r="81" spans="1:53" x14ac:dyDescent="0.15">
      <c r="C81" s="6">
        <v>7</v>
      </c>
      <c r="D81" s="8">
        <v>23.115993487419399</v>
      </c>
      <c r="E81" s="9">
        <f t="shared" si="73"/>
        <v>19.363786942000001</v>
      </c>
      <c r="F81" s="6" t="s">
        <v>110</v>
      </c>
      <c r="G81" s="1">
        <v>8</v>
      </c>
      <c r="H81" s="7">
        <f t="shared" si="57"/>
        <v>23.115993487419399</v>
      </c>
      <c r="I81" s="7">
        <f t="shared" si="58"/>
        <v>296.26599348741939</v>
      </c>
      <c r="J81" s="7">
        <f t="shared" si="59"/>
        <v>0.28125696819933788</v>
      </c>
      <c r="K81" s="7">
        <f t="shared" si="60"/>
        <v>52.122000000000007</v>
      </c>
      <c r="L81" s="7">
        <f t="shared" si="61"/>
        <v>0.52122000000000002</v>
      </c>
      <c r="M81" s="1" t="s">
        <v>110</v>
      </c>
      <c r="O81" s="7">
        <f t="shared" si="74"/>
        <v>1.7488552088986813</v>
      </c>
      <c r="P81" s="7">
        <f t="shared" si="62"/>
        <v>0.49187771387446277</v>
      </c>
      <c r="Q81" s="12">
        <f t="shared" si="63"/>
        <v>0.12788820560736033</v>
      </c>
      <c r="R81" s="7">
        <f t="shared" si="64"/>
        <v>0.1355172</v>
      </c>
      <c r="S81" s="13">
        <f t="shared" si="65"/>
        <v>0.94370460434070602</v>
      </c>
      <c r="T81" s="2">
        <v>0.01</v>
      </c>
      <c r="U81" s="14">
        <f t="shared" si="66"/>
        <v>9.4370460434070602E-3</v>
      </c>
      <c r="V81" s="13"/>
      <c r="W81" s="2"/>
      <c r="X81" s="2"/>
      <c r="Y81" s="2"/>
      <c r="Z81" s="2"/>
      <c r="AA81" s="2"/>
      <c r="AB81" s="2"/>
      <c r="AC81" s="2"/>
      <c r="AD81" s="2"/>
      <c r="AE81" s="13">
        <v>5.0000000000000001E-3</v>
      </c>
      <c r="AF81" s="2">
        <v>0.49</v>
      </c>
      <c r="AG81" s="14">
        <f t="shared" si="67"/>
        <v>2.4499999999999999E-3</v>
      </c>
      <c r="AH81" s="17"/>
      <c r="AI81" s="2"/>
      <c r="AJ81" s="14"/>
      <c r="AK81" s="13"/>
      <c r="AL81" s="2"/>
      <c r="AM81" s="2"/>
      <c r="AN81" s="13"/>
      <c r="AO81" s="2"/>
      <c r="AP81" s="14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1.9387046043407061E-2</v>
      </c>
      <c r="AU81" s="7">
        <f t="shared" si="70"/>
        <v>52.122000000000007</v>
      </c>
      <c r="AV81" s="1">
        <f t="shared" si="71"/>
        <v>0.26</v>
      </c>
      <c r="AW81" s="1">
        <f t="shared" si="75"/>
        <v>0.15310230060571084</v>
      </c>
      <c r="AX81" s="1">
        <f t="shared" si="72"/>
        <v>269.5023652205607</v>
      </c>
    </row>
    <row r="82" spans="1:53" x14ac:dyDescent="0.15">
      <c r="C82" s="6">
        <v>8</v>
      </c>
      <c r="D82" s="8">
        <v>22.232420250967699</v>
      </c>
      <c r="E82" s="9">
        <f t="shared" si="73"/>
        <v>23.115993487419399</v>
      </c>
      <c r="F82" s="6" t="s">
        <v>110</v>
      </c>
      <c r="G82" s="1">
        <v>9</v>
      </c>
      <c r="H82" s="7">
        <f t="shared" si="57"/>
        <v>22.232420250967699</v>
      </c>
      <c r="I82" s="7">
        <f t="shared" si="58"/>
        <v>295.3824202509677</v>
      </c>
      <c r="J82" s="7">
        <f t="shared" si="59"/>
        <v>0.25492262004223443</v>
      </c>
      <c r="K82" s="7">
        <f t="shared" si="60"/>
        <v>52.122000000000007</v>
      </c>
      <c r="L82" s="7">
        <f t="shared" si="61"/>
        <v>0.52122000000000002</v>
      </c>
      <c r="M82" s="1" t="s">
        <v>110</v>
      </c>
      <c r="O82" s="7">
        <f t="shared" si="74"/>
        <v>1.7781974950242185</v>
      </c>
      <c r="P82" s="7">
        <f t="shared" si="62"/>
        <v>0.45330276438411188</v>
      </c>
      <c r="Q82" s="12">
        <f t="shared" si="63"/>
        <v>0.1178587187398691</v>
      </c>
      <c r="R82" s="7">
        <f t="shared" si="64"/>
        <v>0.1355172</v>
      </c>
      <c r="S82" s="13">
        <f t="shared" si="65"/>
        <v>0.8696956455702235</v>
      </c>
      <c r="T82" s="2">
        <v>0.01</v>
      </c>
      <c r="U82" s="14">
        <f t="shared" si="66"/>
        <v>8.6969564557022351E-3</v>
      </c>
      <c r="V82" s="13"/>
      <c r="W82" s="2"/>
      <c r="X82" s="2"/>
      <c r="Y82" s="2"/>
      <c r="Z82" s="2"/>
      <c r="AA82" s="2"/>
      <c r="AB82" s="2"/>
      <c r="AC82" s="2"/>
      <c r="AD82" s="2"/>
      <c r="AE82" s="13">
        <v>5.0000000000000001E-3</v>
      </c>
      <c r="AF82" s="2">
        <v>0.49</v>
      </c>
      <c r="AG82" s="14">
        <f t="shared" si="67"/>
        <v>2.4499999999999999E-3</v>
      </c>
      <c r="AH82" s="17"/>
      <c r="AI82" s="2"/>
      <c r="AJ82" s="14"/>
      <c r="AK82" s="13"/>
      <c r="AL82" s="2"/>
      <c r="AM82" s="2"/>
      <c r="AN82" s="13"/>
      <c r="AO82" s="2"/>
      <c r="AP82" s="14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1.8646956455702236E-2</v>
      </c>
      <c r="AU82" s="7">
        <f t="shared" si="70"/>
        <v>52.122000000000007</v>
      </c>
      <c r="AV82" s="1">
        <f t="shared" si="71"/>
        <v>0.26</v>
      </c>
      <c r="AW82" s="1">
        <f t="shared" si="75"/>
        <v>0.15310230060571084</v>
      </c>
      <c r="AX82" s="1">
        <f t="shared" si="72"/>
        <v>259.21426388139929</v>
      </c>
    </row>
    <row r="83" spans="1:53" x14ac:dyDescent="0.15">
      <c r="C83" s="6">
        <v>9</v>
      </c>
      <c r="D83" s="8">
        <v>15.9581719644667</v>
      </c>
      <c r="E83" s="9">
        <f t="shared" si="73"/>
        <v>22.232420250967699</v>
      </c>
      <c r="F83" s="6" t="s">
        <v>110</v>
      </c>
      <c r="G83" s="1">
        <v>10</v>
      </c>
      <c r="H83" s="7">
        <f t="shared" si="57"/>
        <v>15.9581719644667</v>
      </c>
      <c r="I83" s="7">
        <f t="shared" si="58"/>
        <v>289.10817196446669</v>
      </c>
      <c r="J83" s="7">
        <f t="shared" si="59"/>
        <v>0.12465964696524927</v>
      </c>
      <c r="K83" s="7">
        <f t="shared" si="60"/>
        <v>52.122000000000007</v>
      </c>
      <c r="L83" s="7">
        <f t="shared" si="61"/>
        <v>0.52122000000000002</v>
      </c>
      <c r="M83" s="1" t="s">
        <v>110</v>
      </c>
      <c r="O83" s="7">
        <f t="shared" si="74"/>
        <v>1.8461147306401067</v>
      </c>
      <c r="P83" s="7">
        <f t="shared" si="62"/>
        <v>0.23013601057894195</v>
      </c>
      <c r="Q83" s="12">
        <f t="shared" si="63"/>
        <v>5.9835362750524909E-2</v>
      </c>
      <c r="R83" s="7">
        <f t="shared" si="64"/>
        <v>0.1355172</v>
      </c>
      <c r="S83" s="13">
        <f t="shared" si="65"/>
        <v>0.44153334595553118</v>
      </c>
      <c r="T83" s="2">
        <v>0.01</v>
      </c>
      <c r="U83" s="14">
        <f t="shared" si="66"/>
        <v>4.4153334595553118E-3</v>
      </c>
      <c r="V83" s="13"/>
      <c r="W83" s="2"/>
      <c r="X83" s="2"/>
      <c r="Y83" s="2"/>
      <c r="Z83" s="2"/>
      <c r="AA83" s="2"/>
      <c r="AB83" s="2"/>
      <c r="AC83" s="2"/>
      <c r="AD83" s="2"/>
      <c r="AE83" s="13">
        <v>1E-3</v>
      </c>
      <c r="AF83" s="2">
        <v>0.49</v>
      </c>
      <c r="AG83" s="14">
        <f t="shared" si="67"/>
        <v>4.8999999999999998E-4</v>
      </c>
      <c r="AH83" s="17"/>
      <c r="AI83" s="2"/>
      <c r="AJ83" s="14"/>
      <c r="AK83" s="13"/>
      <c r="AL83" s="2"/>
      <c r="AM83" s="2"/>
      <c r="AN83" s="13"/>
      <c r="AO83" s="2"/>
      <c r="AP83" s="14"/>
      <c r="AQ83" s="2">
        <v>0.01</v>
      </c>
      <c r="AR83" s="2">
        <v>0.5</v>
      </c>
      <c r="AS83" s="2">
        <f t="shared" si="68"/>
        <v>5.0000000000000001E-3</v>
      </c>
      <c r="AT83" s="1">
        <f t="shared" si="69"/>
        <v>9.9053334595553127E-3</v>
      </c>
      <c r="AU83" s="7">
        <f t="shared" si="70"/>
        <v>52.122000000000007</v>
      </c>
      <c r="AV83" s="1">
        <f t="shared" si="71"/>
        <v>0.26</v>
      </c>
      <c r="AW83" s="1">
        <f t="shared" si="75"/>
        <v>0.15310230060571084</v>
      </c>
      <c r="AX83" s="1">
        <f t="shared" si="72"/>
        <v>137.69559269996859</v>
      </c>
    </row>
    <row r="84" spans="1:53" x14ac:dyDescent="0.15">
      <c r="C84" s="6">
        <v>10</v>
      </c>
      <c r="D84" s="8">
        <v>5.0403232443225798</v>
      </c>
      <c r="E84" s="9">
        <f t="shared" si="73"/>
        <v>15.9581719644667</v>
      </c>
      <c r="F84" s="6" t="s">
        <v>110</v>
      </c>
      <c r="G84" s="1">
        <v>11</v>
      </c>
      <c r="H84" s="7">
        <f t="shared" si="57"/>
        <v>5.0403232443225798</v>
      </c>
      <c r="I84" s="7">
        <f t="shared" si="58"/>
        <v>278.19032324432254</v>
      </c>
      <c r="J84" s="7">
        <f t="shared" si="59"/>
        <v>3.3242652232921263E-2</v>
      </c>
      <c r="K84" s="7">
        <f t="shared" si="60"/>
        <v>52.122000000000007</v>
      </c>
      <c r="L84" s="7">
        <f t="shared" si="61"/>
        <v>0.52122000000000002</v>
      </c>
      <c r="M84" s="1" t="s">
        <v>112</v>
      </c>
      <c r="N84" s="7">
        <f>(O83-P83)*$C$22/100</f>
        <v>1.5351797840581065</v>
      </c>
      <c r="O84" s="7">
        <f t="shared" si="74"/>
        <v>0.60201893600305811</v>
      </c>
      <c r="P84" s="7">
        <f t="shared" si="62"/>
        <v>2.0012706127182943E-2</v>
      </c>
      <c r="Q84" s="12">
        <f t="shared" si="63"/>
        <v>5.2033035930675649E-3</v>
      </c>
      <c r="R84" s="7">
        <f t="shared" si="64"/>
        <v>0.1355172</v>
      </c>
      <c r="S84" s="13">
        <f t="shared" si="65"/>
        <v>3.8395890654968998E-2</v>
      </c>
      <c r="T84" s="2">
        <v>0.01</v>
      </c>
      <c r="U84" s="14">
        <f t="shared" si="66"/>
        <v>3.8395890654968997E-4</v>
      </c>
      <c r="V84" s="13"/>
      <c r="W84" s="2"/>
      <c r="X84" s="2"/>
      <c r="Y84" s="2"/>
      <c r="Z84" s="2"/>
      <c r="AA84" s="2"/>
      <c r="AB84" s="2"/>
      <c r="AC84" s="2"/>
      <c r="AD84" s="2"/>
      <c r="AE84" s="13">
        <v>1E-3</v>
      </c>
      <c r="AF84" s="2">
        <v>0.49</v>
      </c>
      <c r="AG84" s="14">
        <f t="shared" si="67"/>
        <v>4.8999999999999998E-4</v>
      </c>
      <c r="AH84" s="17"/>
      <c r="AI84" s="2"/>
      <c r="AJ84" s="14"/>
      <c r="AK84" s="13"/>
      <c r="AL84" s="2"/>
      <c r="AM84" s="2"/>
      <c r="AN84" s="13"/>
      <c r="AO84" s="2"/>
      <c r="AP84" s="14"/>
      <c r="AQ84" s="2">
        <v>0.01</v>
      </c>
      <c r="AR84" s="2">
        <v>0.5</v>
      </c>
      <c r="AS84" s="2">
        <f t="shared" si="68"/>
        <v>5.0000000000000001E-3</v>
      </c>
      <c r="AT84" s="1">
        <f t="shared" si="69"/>
        <v>5.8739589065496898E-3</v>
      </c>
      <c r="AU84" s="7">
        <f t="shared" si="70"/>
        <v>52.122000000000007</v>
      </c>
      <c r="AV84" s="1">
        <f t="shared" si="71"/>
        <v>0.26</v>
      </c>
      <c r="AW84" s="1">
        <f t="shared" si="75"/>
        <v>0.15310230060571084</v>
      </c>
      <c r="AX84" s="1">
        <f t="shared" si="72"/>
        <v>81.654823276280666</v>
      </c>
    </row>
    <row r="85" spans="1:53" x14ac:dyDescent="0.15">
      <c r="C85" s="6">
        <v>11</v>
      </c>
      <c r="D85" s="8">
        <v>-6.5463735635000004</v>
      </c>
      <c r="E85" s="9">
        <f t="shared" si="73"/>
        <v>5.0403232443225798</v>
      </c>
      <c r="F85" s="6" t="s">
        <v>112</v>
      </c>
      <c r="G85" s="1">
        <v>12</v>
      </c>
      <c r="H85" s="7">
        <f t="shared" si="57"/>
        <v>-6.5463735635000004</v>
      </c>
      <c r="I85" s="7">
        <f t="shared" si="58"/>
        <v>266.60362643649995</v>
      </c>
      <c r="J85" s="7">
        <f t="shared" si="59"/>
        <v>7.262326561769168E-3</v>
      </c>
      <c r="K85" s="7">
        <f t="shared" si="60"/>
        <v>52.122000000000007</v>
      </c>
      <c r="L85" s="7">
        <f t="shared" si="61"/>
        <v>0.52122000000000002</v>
      </c>
      <c r="M85" s="1" t="s">
        <v>110</v>
      </c>
      <c r="O85" s="7">
        <f t="shared" si="74"/>
        <v>1.1032262298758753</v>
      </c>
      <c r="P85" s="7">
        <f t="shared" si="62"/>
        <v>8.0119891528680261E-3</v>
      </c>
      <c r="Q85" s="12">
        <f t="shared" si="63"/>
        <v>2.0831171797456869E-3</v>
      </c>
      <c r="R85" s="7">
        <f t="shared" si="64"/>
        <v>0.1355172</v>
      </c>
      <c r="S85" s="13">
        <f t="shared" si="65"/>
        <v>1.5371607292252842E-2</v>
      </c>
      <c r="T85" s="2">
        <v>0.01</v>
      </c>
      <c r="U85" s="14">
        <f t="shared" si="66"/>
        <v>1.5371607292252843E-4</v>
      </c>
      <c r="V85" s="13"/>
      <c r="W85" s="2"/>
      <c r="X85" s="2"/>
      <c r="Y85" s="2"/>
      <c r="Z85" s="2"/>
      <c r="AA85" s="2"/>
      <c r="AB85" s="2"/>
      <c r="AC85" s="2"/>
      <c r="AD85" s="2"/>
      <c r="AE85" s="13">
        <v>1E-3</v>
      </c>
      <c r="AF85" s="2">
        <v>0.49</v>
      </c>
      <c r="AG85" s="14">
        <f t="shared" si="67"/>
        <v>4.8999999999999998E-4</v>
      </c>
      <c r="AH85" s="17"/>
      <c r="AI85" s="2"/>
      <c r="AJ85" s="14"/>
      <c r="AK85" s="13"/>
      <c r="AL85" s="2"/>
      <c r="AM85" s="2"/>
      <c r="AN85" s="13"/>
      <c r="AO85" s="2"/>
      <c r="AP85" s="14"/>
      <c r="AQ85" s="2">
        <v>0.01</v>
      </c>
      <c r="AR85" s="2">
        <v>0.5</v>
      </c>
      <c r="AS85" s="2">
        <f t="shared" si="68"/>
        <v>5.0000000000000001E-3</v>
      </c>
      <c r="AT85" s="1">
        <f t="shared" si="69"/>
        <v>5.6437160729225283E-3</v>
      </c>
      <c r="AU85" s="7">
        <f t="shared" si="70"/>
        <v>52.122000000000007</v>
      </c>
      <c r="AV85" s="1">
        <f t="shared" si="71"/>
        <v>0.26</v>
      </c>
      <c r="AW85" s="1">
        <f t="shared" si="75"/>
        <v>0.15310230060571084</v>
      </c>
      <c r="AX85" s="1">
        <f t="shared" si="72"/>
        <v>78.454181564352325</v>
      </c>
      <c r="AY85" s="1">
        <f>SUM(AX74:AX85)</f>
        <v>1676.2904426779742</v>
      </c>
    </row>
    <row r="86" spans="1:53" x14ac:dyDescent="0.15">
      <c r="C86" s="6">
        <v>12</v>
      </c>
      <c r="D86" s="8">
        <v>-10.586752260193601</v>
      </c>
      <c r="E86" s="9">
        <f t="shared" si="73"/>
        <v>-6.5463735635000004</v>
      </c>
      <c r="F86" s="6" t="s">
        <v>110</v>
      </c>
    </row>
    <row r="88" spans="1:53" x14ac:dyDescent="0.15">
      <c r="S88" s="30" t="s">
        <v>80</v>
      </c>
      <c r="T88" s="30"/>
      <c r="U88" s="30"/>
      <c r="V88" s="30" t="s">
        <v>81</v>
      </c>
      <c r="W88" s="30"/>
      <c r="X88" s="30"/>
      <c r="Y88" s="30" t="s">
        <v>82</v>
      </c>
      <c r="Z88" s="30"/>
      <c r="AA88" s="30"/>
      <c r="AB88" s="30" t="s">
        <v>83</v>
      </c>
      <c r="AC88" s="30"/>
      <c r="AD88" s="30"/>
      <c r="AE88" s="30" t="s">
        <v>84</v>
      </c>
      <c r="AF88" s="30"/>
      <c r="AG88" s="30"/>
      <c r="AH88" s="30" t="s">
        <v>85</v>
      </c>
      <c r="AI88" s="30"/>
      <c r="AJ88" s="30"/>
      <c r="AK88" s="31" t="s">
        <v>115</v>
      </c>
      <c r="AL88" s="32"/>
      <c r="AM88" s="33"/>
      <c r="AN88" s="32" t="s">
        <v>116</v>
      </c>
      <c r="AO88" s="32"/>
      <c r="AP88" s="33"/>
      <c r="AQ88" s="30" t="s">
        <v>87</v>
      </c>
      <c r="AR88" s="30"/>
      <c r="AS88" s="30"/>
    </row>
    <row r="89" spans="1:53" x14ac:dyDescent="0.15">
      <c r="A89" s="34" t="s">
        <v>117</v>
      </c>
      <c r="B89" s="34"/>
      <c r="C89" s="6" t="s">
        <v>88</v>
      </c>
      <c r="D89" s="6" t="s">
        <v>89</v>
      </c>
      <c r="E89" s="6" t="s">
        <v>90</v>
      </c>
      <c r="F89" s="6" t="s">
        <v>91</v>
      </c>
      <c r="G89" s="1" t="s">
        <v>88</v>
      </c>
      <c r="H89" s="1" t="s">
        <v>90</v>
      </c>
      <c r="I89" s="1" t="s">
        <v>92</v>
      </c>
      <c r="J89" s="1" t="s">
        <v>93</v>
      </c>
      <c r="K89" s="10" t="s">
        <v>94</v>
      </c>
      <c r="L89" s="10" t="s">
        <v>95</v>
      </c>
      <c r="M89" s="1" t="s">
        <v>96</v>
      </c>
      <c r="N89" s="10" t="s">
        <v>97</v>
      </c>
      <c r="O89" s="1" t="s">
        <v>98</v>
      </c>
      <c r="P89" s="1" t="s">
        <v>99</v>
      </c>
      <c r="Q89" s="10" t="s">
        <v>100</v>
      </c>
      <c r="R89" s="10" t="s">
        <v>101</v>
      </c>
      <c r="S89" s="2" t="s">
        <v>102</v>
      </c>
      <c r="T89" s="2" t="s">
        <v>103</v>
      </c>
      <c r="U89" s="2"/>
      <c r="V89" s="2" t="s">
        <v>102</v>
      </c>
      <c r="W89" s="2" t="s">
        <v>103</v>
      </c>
      <c r="X89" s="2"/>
      <c r="Y89" s="2" t="s">
        <v>102</v>
      </c>
      <c r="Z89" s="2" t="s">
        <v>103</v>
      </c>
      <c r="AA89" s="2"/>
      <c r="AB89" s="2" t="s">
        <v>102</v>
      </c>
      <c r="AC89" s="2" t="s">
        <v>103</v>
      </c>
      <c r="AD89" s="2"/>
      <c r="AE89" s="2" t="s">
        <v>102</v>
      </c>
      <c r="AF89" s="2" t="s">
        <v>103</v>
      </c>
      <c r="AG89" s="2"/>
      <c r="AH89" s="2" t="s">
        <v>102</v>
      </c>
      <c r="AI89" s="2" t="s">
        <v>103</v>
      </c>
      <c r="AJ89" s="2"/>
      <c r="AK89" s="2" t="s">
        <v>102</v>
      </c>
      <c r="AL89" s="2" t="s">
        <v>103</v>
      </c>
      <c r="AM89" s="2"/>
      <c r="AN89" s="2" t="s">
        <v>102</v>
      </c>
      <c r="AO89" s="2" t="s">
        <v>103</v>
      </c>
      <c r="AP89" s="2"/>
      <c r="AQ89" s="16" t="s">
        <v>102</v>
      </c>
      <c r="AR89" s="16" t="s">
        <v>103</v>
      </c>
      <c r="AS89" s="16"/>
      <c r="AT89" s="1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pans="1:53" x14ac:dyDescent="0.15">
      <c r="A90" s="1" t="s">
        <v>108</v>
      </c>
      <c r="B90" s="1">
        <f>F9</f>
        <v>341.64</v>
      </c>
      <c r="C90" s="6" t="s">
        <v>109</v>
      </c>
      <c r="D90" s="6">
        <v>-15</v>
      </c>
      <c r="E90" s="6"/>
      <c r="F90" s="6"/>
      <c r="G90" s="1">
        <v>1</v>
      </c>
      <c r="H90" s="7">
        <f t="shared" ref="H90:H101" si="76">E91</f>
        <v>-15</v>
      </c>
      <c r="I90" s="7">
        <f t="shared" ref="I90:I101" si="77">H90+273.15</f>
        <v>258.14999999999998</v>
      </c>
      <c r="J90" s="7">
        <f t="shared" ref="J90:J101" si="78">EXP(($C$16*(I90-$C$14))/($C$17*I90*$C$14))</f>
        <v>2.1962015029872431E-3</v>
      </c>
      <c r="K90" s="7">
        <f t="shared" ref="K90:K101" si="79">$B$90/12</f>
        <v>28.47</v>
      </c>
      <c r="L90" s="7">
        <f t="shared" ref="L90:L101" si="80">K90*$B$75/100</f>
        <v>0.28470000000000001</v>
      </c>
      <c r="M90" s="1" t="s">
        <v>110</v>
      </c>
      <c r="O90" s="7">
        <f>L90</f>
        <v>0.28470000000000001</v>
      </c>
      <c r="P90" s="7">
        <f t="shared" ref="P90:P101" si="81">O90*J90</f>
        <v>6.2525856790046814E-4</v>
      </c>
      <c r="Q90" s="12">
        <f t="shared" ref="Q90:Q101" si="82">P90*$B$76</f>
        <v>1.6256722765412173E-4</v>
      </c>
      <c r="R90" s="7">
        <f t="shared" ref="R90:R101" si="83">L90*$B$76</f>
        <v>7.4022000000000004E-2</v>
      </c>
      <c r="S90" s="13">
        <f t="shared" ref="S90:S101" si="84">Q90/R90</f>
        <v>2.1962015029872431E-3</v>
      </c>
      <c r="T90" s="2">
        <v>0.01</v>
      </c>
      <c r="U90" s="14">
        <f t="shared" ref="U90:U101" si="85">S90*T90</f>
        <v>2.1962015029872431E-5</v>
      </c>
      <c r="V90" s="13"/>
      <c r="W90" s="2"/>
      <c r="X90" s="2"/>
      <c r="Y90" s="2"/>
      <c r="Z90" s="2"/>
      <c r="AA90" s="2"/>
      <c r="AB90" s="2"/>
      <c r="AC90" s="2"/>
      <c r="AD90" s="2"/>
      <c r="AE90" s="13">
        <v>1E-3</v>
      </c>
      <c r="AF90" s="2">
        <v>0.49</v>
      </c>
      <c r="AG90" s="14">
        <f t="shared" ref="AG90:AG101" si="86">AF90*AE90</f>
        <v>4.8999999999999998E-4</v>
      </c>
      <c r="AH90" s="17"/>
      <c r="AI90" s="2"/>
      <c r="AJ90" s="14"/>
      <c r="AK90" s="13"/>
      <c r="AL90" s="2"/>
      <c r="AM90" s="2"/>
      <c r="AN90" s="13"/>
      <c r="AO90" s="2"/>
      <c r="AP90" s="14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5.5119620150298728E-3</v>
      </c>
      <c r="AU90" s="7">
        <f t="shared" ref="AU90:AU101" si="89">$B$90/12</f>
        <v>28.47</v>
      </c>
      <c r="AV90" s="1">
        <f t="shared" ref="AV90:AV101" si="90">$B$76</f>
        <v>0.26</v>
      </c>
      <c r="AW90" s="1">
        <f>$E$9/12</f>
        <v>0.12339881846876249</v>
      </c>
      <c r="AX90" s="1">
        <f t="shared" ref="AX90:AX101" si="91">AW90*10000*AV90*0.67*AU90*AT90</f>
        <v>33.732834472833005</v>
      </c>
      <c r="AZ90" s="1">
        <f>$E$10/12</f>
        <v>1.5135115263034583E-2</v>
      </c>
      <c r="BA90" s="1">
        <f t="shared" ref="BA90:BA101" si="92">AZ90*10000*AV90*0.67*AU90*AT90</f>
        <v>4.1374005377890724</v>
      </c>
    </row>
    <row r="91" spans="1:53" x14ac:dyDescent="0.15">
      <c r="A91" s="1" t="s">
        <v>111</v>
      </c>
      <c r="B91" s="1">
        <v>1</v>
      </c>
      <c r="C91" s="6">
        <v>1</v>
      </c>
      <c r="D91" s="8">
        <v>-17.142094600354799</v>
      </c>
      <c r="E91" s="9">
        <f t="shared" ref="E91:E102" si="93">D90</f>
        <v>-15</v>
      </c>
      <c r="F91" s="6" t="s">
        <v>110</v>
      </c>
      <c r="G91" s="1">
        <v>2</v>
      </c>
      <c r="H91" s="7">
        <f t="shared" si="76"/>
        <v>-17.142094600354799</v>
      </c>
      <c r="I91" s="7">
        <f t="shared" si="77"/>
        <v>256.00790539964515</v>
      </c>
      <c r="J91" s="7">
        <f t="shared" si="78"/>
        <v>1.6018114689021472E-3</v>
      </c>
      <c r="K91" s="7">
        <f t="shared" si="79"/>
        <v>28.47</v>
      </c>
      <c r="L91" s="7">
        <f t="shared" si="80"/>
        <v>0.28470000000000001</v>
      </c>
      <c r="M91" s="1" t="s">
        <v>110</v>
      </c>
      <c r="O91" s="7">
        <f t="shared" ref="O91:O101" si="94">L91+O90-P90-N91</f>
        <v>0.5687747414320995</v>
      </c>
      <c r="P91" s="7">
        <f t="shared" si="81"/>
        <v>9.1106990404779022E-4</v>
      </c>
      <c r="Q91" s="12">
        <f t="shared" si="82"/>
        <v>2.3687817505242545E-4</v>
      </c>
      <c r="R91" s="7">
        <f t="shared" si="83"/>
        <v>7.4022000000000004E-2</v>
      </c>
      <c r="S91" s="13">
        <f t="shared" si="84"/>
        <v>3.2001050370487889E-3</v>
      </c>
      <c r="T91" s="2">
        <v>0.01</v>
      </c>
      <c r="U91" s="14">
        <f t="shared" si="85"/>
        <v>3.2001050370487892E-5</v>
      </c>
      <c r="V91" s="13"/>
      <c r="W91" s="2"/>
      <c r="X91" s="2"/>
      <c r="Y91" s="2"/>
      <c r="Z91" s="2"/>
      <c r="AA91" s="2"/>
      <c r="AB91" s="2"/>
      <c r="AC91" s="2"/>
      <c r="AD91" s="2"/>
      <c r="AE91" s="13">
        <v>1E-3</v>
      </c>
      <c r="AF91" s="2">
        <v>0.49</v>
      </c>
      <c r="AG91" s="14">
        <f t="shared" si="86"/>
        <v>4.8999999999999998E-4</v>
      </c>
      <c r="AH91" s="17"/>
      <c r="AI91" s="2"/>
      <c r="AJ91" s="14"/>
      <c r="AK91" s="13"/>
      <c r="AL91" s="2"/>
      <c r="AM91" s="2"/>
      <c r="AN91" s="13"/>
      <c r="AO91" s="2"/>
      <c r="AP91" s="14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5.5220010503704876E-3</v>
      </c>
      <c r="AU91" s="7">
        <f t="shared" si="89"/>
        <v>28.47</v>
      </c>
      <c r="AV91" s="1">
        <f t="shared" si="90"/>
        <v>0.26</v>
      </c>
      <c r="AW91" s="1">
        <f t="shared" ref="AW91:AW101" si="95">$E$9/12</f>
        <v>0.12339881846876249</v>
      </c>
      <c r="AX91" s="1">
        <f t="shared" si="91"/>
        <v>33.794272689658243</v>
      </c>
      <c r="AZ91" s="1">
        <f t="shared" ref="AZ91:AZ101" si="96">$E$10/12</f>
        <v>1.5135115263034583E-2</v>
      </c>
      <c r="BA91" s="1">
        <f t="shared" si="92"/>
        <v>4.1449360596420686</v>
      </c>
    </row>
    <row r="92" spans="1:53" x14ac:dyDescent="0.15">
      <c r="A92" s="1" t="s">
        <v>73</v>
      </c>
      <c r="B92" s="1">
        <f>H9</f>
        <v>0.26</v>
      </c>
      <c r="C92" s="6">
        <v>2</v>
      </c>
      <c r="D92" s="8">
        <v>-10.0475031562759</v>
      </c>
      <c r="E92" s="9">
        <f t="shared" si="93"/>
        <v>-17.142094600354799</v>
      </c>
      <c r="F92" s="6" t="s">
        <v>110</v>
      </c>
      <c r="G92" s="1">
        <v>3</v>
      </c>
      <c r="H92" s="7">
        <f t="shared" si="76"/>
        <v>-10.0475031562759</v>
      </c>
      <c r="I92" s="7">
        <f t="shared" si="77"/>
        <v>263.10249684372405</v>
      </c>
      <c r="J92" s="7">
        <f t="shared" si="78"/>
        <v>4.4669416453698022E-3</v>
      </c>
      <c r="K92" s="7">
        <f t="shared" si="79"/>
        <v>28.47</v>
      </c>
      <c r="L92" s="7">
        <f t="shared" si="80"/>
        <v>0.28470000000000001</v>
      </c>
      <c r="M92" s="1" t="s">
        <v>110</v>
      </c>
      <c r="O92" s="7">
        <f t="shared" si="94"/>
        <v>0.85256367152805179</v>
      </c>
      <c r="P92" s="7">
        <f t="shared" si="81"/>
        <v>3.8083521696780352E-3</v>
      </c>
      <c r="Q92" s="12">
        <f t="shared" si="82"/>
        <v>9.9017156411628925E-4</v>
      </c>
      <c r="R92" s="7">
        <f t="shared" si="83"/>
        <v>7.4022000000000004E-2</v>
      </c>
      <c r="S92" s="13">
        <f t="shared" si="84"/>
        <v>1.3376719949694539E-2</v>
      </c>
      <c r="T92" s="2">
        <v>0.01</v>
      </c>
      <c r="U92" s="14">
        <f t="shared" si="85"/>
        <v>1.3376719949694538E-4</v>
      </c>
      <c r="V92" s="13"/>
      <c r="W92" s="2"/>
      <c r="X92" s="2"/>
      <c r="Y92" s="2"/>
      <c r="Z92" s="2"/>
      <c r="AA92" s="2"/>
      <c r="AB92" s="2"/>
      <c r="AC92" s="2"/>
      <c r="AD92" s="2"/>
      <c r="AE92" s="13">
        <v>1E-3</v>
      </c>
      <c r="AF92" s="2">
        <v>0.49</v>
      </c>
      <c r="AG92" s="14">
        <f t="shared" si="86"/>
        <v>4.8999999999999998E-4</v>
      </c>
      <c r="AH92" s="17"/>
      <c r="AI92" s="2"/>
      <c r="AJ92" s="14"/>
      <c r="AK92" s="13"/>
      <c r="AL92" s="2"/>
      <c r="AM92" s="2"/>
      <c r="AN92" s="13"/>
      <c r="AO92" s="2"/>
      <c r="AP92" s="14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5.6237671994969459E-3</v>
      </c>
      <c r="AU92" s="7">
        <f t="shared" si="89"/>
        <v>28.47</v>
      </c>
      <c r="AV92" s="1">
        <f t="shared" si="90"/>
        <v>0.26</v>
      </c>
      <c r="AW92" s="1">
        <f t="shared" si="95"/>
        <v>0.12339881846876249</v>
      </c>
      <c r="AX92" s="1">
        <f t="shared" si="91"/>
        <v>34.417074634602677</v>
      </c>
      <c r="AZ92" s="1">
        <f t="shared" si="96"/>
        <v>1.5135115263034583E-2</v>
      </c>
      <c r="BA92" s="1">
        <f t="shared" si="92"/>
        <v>4.2213239808535041</v>
      </c>
    </row>
    <row r="93" spans="1:53" x14ac:dyDescent="0.15">
      <c r="C93" s="6">
        <v>3</v>
      </c>
      <c r="D93" s="8">
        <v>0.39773417667742</v>
      </c>
      <c r="E93" s="9">
        <f t="shared" si="93"/>
        <v>-10.0475031562759</v>
      </c>
      <c r="F93" s="6" t="s">
        <v>110</v>
      </c>
      <c r="G93" s="1">
        <v>4</v>
      </c>
      <c r="H93" s="7">
        <f t="shared" si="76"/>
        <v>0.39773417667742</v>
      </c>
      <c r="I93" s="7">
        <f t="shared" si="77"/>
        <v>273.54773417667741</v>
      </c>
      <c r="J93" s="7">
        <f t="shared" si="78"/>
        <v>1.8353385071088239E-2</v>
      </c>
      <c r="K93" s="7">
        <f t="shared" si="79"/>
        <v>28.47</v>
      </c>
      <c r="L93" s="7">
        <f t="shared" si="80"/>
        <v>0.28470000000000001</v>
      </c>
      <c r="M93" s="1" t="s">
        <v>110</v>
      </c>
      <c r="O93" s="7">
        <f t="shared" si="94"/>
        <v>1.1334553193583736</v>
      </c>
      <c r="P93" s="7">
        <f t="shared" si="81"/>
        <v>2.0802741937057528E-2</v>
      </c>
      <c r="Q93" s="12">
        <f t="shared" si="82"/>
        <v>5.4087129036349572E-3</v>
      </c>
      <c r="R93" s="7">
        <f t="shared" si="83"/>
        <v>7.4022000000000004E-2</v>
      </c>
      <c r="S93" s="13">
        <f t="shared" si="84"/>
        <v>7.3068991700237187E-2</v>
      </c>
      <c r="T93" s="2">
        <v>0.01</v>
      </c>
      <c r="U93" s="14">
        <f t="shared" si="85"/>
        <v>7.306899170023719E-4</v>
      </c>
      <c r="V93" s="13"/>
      <c r="W93" s="2"/>
      <c r="X93" s="2"/>
      <c r="Y93" s="2"/>
      <c r="Z93" s="2"/>
      <c r="AA93" s="2"/>
      <c r="AB93" s="2"/>
      <c r="AC93" s="2"/>
      <c r="AD93" s="2"/>
      <c r="AE93" s="13">
        <v>1E-3</v>
      </c>
      <c r="AF93" s="2">
        <v>0.49</v>
      </c>
      <c r="AG93" s="14">
        <f t="shared" si="86"/>
        <v>4.8999999999999998E-4</v>
      </c>
      <c r="AH93" s="17"/>
      <c r="AI93" s="2"/>
      <c r="AJ93" s="14"/>
      <c r="AK93" s="13"/>
      <c r="AL93" s="2"/>
      <c r="AM93" s="2"/>
      <c r="AN93" s="13"/>
      <c r="AO93" s="2"/>
      <c r="AP93" s="14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6.2206899170023722E-3</v>
      </c>
      <c r="AU93" s="7">
        <f t="shared" si="89"/>
        <v>28.47</v>
      </c>
      <c r="AV93" s="1">
        <f t="shared" si="90"/>
        <v>0.26</v>
      </c>
      <c r="AW93" s="1">
        <f t="shared" si="95"/>
        <v>0.12339881846876249</v>
      </c>
      <c r="AX93" s="1">
        <f t="shared" si="91"/>
        <v>38.07020126497099</v>
      </c>
      <c r="AZ93" s="1">
        <f t="shared" si="96"/>
        <v>1.5135115263034583E-2</v>
      </c>
      <c r="BA93" s="1">
        <f t="shared" si="92"/>
        <v>4.6693873683897626</v>
      </c>
    </row>
    <row r="94" spans="1:53" x14ac:dyDescent="0.15">
      <c r="C94" s="6">
        <v>4</v>
      </c>
      <c r="D94" s="8">
        <v>7.8440171018666698</v>
      </c>
      <c r="E94" s="9">
        <f t="shared" si="93"/>
        <v>0.39773417667742</v>
      </c>
      <c r="F94" s="6" t="s">
        <v>110</v>
      </c>
      <c r="G94" s="1">
        <v>5</v>
      </c>
      <c r="H94" s="7">
        <f t="shared" si="76"/>
        <v>7.8440171018666698</v>
      </c>
      <c r="I94" s="7">
        <f t="shared" si="77"/>
        <v>280.99401710186663</v>
      </c>
      <c r="J94" s="7">
        <f t="shared" si="78"/>
        <v>4.7137097061481587E-2</v>
      </c>
      <c r="K94" s="7">
        <f t="shared" si="79"/>
        <v>28.47</v>
      </c>
      <c r="L94" s="7">
        <f t="shared" si="80"/>
        <v>0.28470000000000001</v>
      </c>
      <c r="M94" s="1" t="s">
        <v>112</v>
      </c>
      <c r="N94" s="7">
        <f>(O93-P93)*$C$22/100</f>
        <v>1.0570199485502503</v>
      </c>
      <c r="O94" s="7">
        <f t="shared" si="94"/>
        <v>0.34033262887106575</v>
      </c>
      <c r="P94" s="7">
        <f t="shared" si="81"/>
        <v>1.6042292160284615E-2</v>
      </c>
      <c r="Q94" s="12">
        <f t="shared" si="82"/>
        <v>4.1709959616740002E-3</v>
      </c>
      <c r="R94" s="7">
        <f t="shared" si="83"/>
        <v>7.4022000000000004E-2</v>
      </c>
      <c r="S94" s="13">
        <f t="shared" si="84"/>
        <v>5.6348058167490743E-2</v>
      </c>
      <c r="T94" s="2">
        <v>0.01</v>
      </c>
      <c r="U94" s="14">
        <f t="shared" si="85"/>
        <v>5.6348058167490745E-4</v>
      </c>
      <c r="V94" s="13"/>
      <c r="W94" s="2"/>
      <c r="X94" s="2"/>
      <c r="Y94" s="2"/>
      <c r="Z94" s="2"/>
      <c r="AA94" s="2"/>
      <c r="AB94" s="2"/>
      <c r="AC94" s="2"/>
      <c r="AD94" s="2"/>
      <c r="AE94" s="13">
        <v>5.0000000000000001E-3</v>
      </c>
      <c r="AF94" s="2">
        <v>0.49</v>
      </c>
      <c r="AG94" s="14">
        <f t="shared" si="86"/>
        <v>2.4499999999999999E-3</v>
      </c>
      <c r="AH94" s="17"/>
      <c r="AI94" s="2"/>
      <c r="AJ94" s="14"/>
      <c r="AK94" s="13"/>
      <c r="AL94" s="2"/>
      <c r="AM94" s="2"/>
      <c r="AN94" s="13"/>
      <c r="AO94" s="2"/>
      <c r="AP94" s="14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1.0513480581674908E-2</v>
      </c>
      <c r="AU94" s="7">
        <f t="shared" si="89"/>
        <v>28.47</v>
      </c>
      <c r="AV94" s="1">
        <f t="shared" si="90"/>
        <v>0.26</v>
      </c>
      <c r="AW94" s="1">
        <f t="shared" si="95"/>
        <v>0.12339881846876249</v>
      </c>
      <c r="AX94" s="1">
        <f t="shared" si="91"/>
        <v>64.341789589248762</v>
      </c>
      <c r="AZ94" s="1">
        <f t="shared" si="96"/>
        <v>1.5135115263034583E-2</v>
      </c>
      <c r="BA94" s="1">
        <f t="shared" si="92"/>
        <v>7.891650939183946</v>
      </c>
    </row>
    <row r="95" spans="1:53" x14ac:dyDescent="0.15">
      <c r="C95" s="6">
        <v>5</v>
      </c>
      <c r="D95" s="8">
        <v>15.434645218645199</v>
      </c>
      <c r="E95" s="9">
        <f t="shared" si="93"/>
        <v>7.8440171018666698</v>
      </c>
      <c r="F95" s="6" t="s">
        <v>112</v>
      </c>
      <c r="G95" s="1">
        <v>6</v>
      </c>
      <c r="H95" s="7">
        <f t="shared" si="76"/>
        <v>15.434645218645199</v>
      </c>
      <c r="I95" s="7">
        <f t="shared" si="77"/>
        <v>288.58464521864516</v>
      </c>
      <c r="J95" s="7">
        <f t="shared" si="78"/>
        <v>0.11727129783931602</v>
      </c>
      <c r="K95" s="7">
        <f t="shared" si="79"/>
        <v>28.47</v>
      </c>
      <c r="L95" s="7">
        <f t="shared" si="80"/>
        <v>0.28470000000000001</v>
      </c>
      <c r="M95" s="1" t="s">
        <v>110</v>
      </c>
      <c r="O95" s="7">
        <f t="shared" si="94"/>
        <v>0.60899033671078107</v>
      </c>
      <c r="P95" s="7">
        <f t="shared" si="81"/>
        <v>7.1417087157675349E-2</v>
      </c>
      <c r="Q95" s="12">
        <f t="shared" si="82"/>
        <v>1.8568442660995593E-2</v>
      </c>
      <c r="R95" s="7">
        <f t="shared" si="83"/>
        <v>7.4022000000000004E-2</v>
      </c>
      <c r="S95" s="13">
        <f t="shared" si="84"/>
        <v>0.2508503237010023</v>
      </c>
      <c r="T95" s="2">
        <v>0.01</v>
      </c>
      <c r="U95" s="14">
        <f t="shared" si="85"/>
        <v>2.5085032370100232E-3</v>
      </c>
      <c r="V95" s="13"/>
      <c r="W95" s="2"/>
      <c r="X95" s="2"/>
      <c r="Y95" s="2"/>
      <c r="Z95" s="2"/>
      <c r="AA95" s="2"/>
      <c r="AB95" s="2"/>
      <c r="AC95" s="2"/>
      <c r="AD95" s="2"/>
      <c r="AE95" s="13">
        <v>5.0000000000000001E-3</v>
      </c>
      <c r="AF95" s="2">
        <v>0.49</v>
      </c>
      <c r="AG95" s="14">
        <f t="shared" si="86"/>
        <v>2.4499999999999999E-3</v>
      </c>
      <c r="AH95" s="17"/>
      <c r="AI95" s="2"/>
      <c r="AJ95" s="14"/>
      <c r="AK95" s="13"/>
      <c r="AL95" s="2"/>
      <c r="AM95" s="2"/>
      <c r="AN95" s="13"/>
      <c r="AO95" s="2"/>
      <c r="AP95" s="14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1.2458503237010022E-2</v>
      </c>
      <c r="AU95" s="7">
        <f t="shared" si="89"/>
        <v>28.47</v>
      </c>
      <c r="AV95" s="1">
        <f t="shared" si="90"/>
        <v>0.26</v>
      </c>
      <c r="AW95" s="1">
        <f t="shared" si="95"/>
        <v>0.12339881846876249</v>
      </c>
      <c r="AX95" s="1">
        <f t="shared" si="91"/>
        <v>76.245196597392663</v>
      </c>
      <c r="AZ95" s="1">
        <f t="shared" si="96"/>
        <v>1.5135115263034583E-2</v>
      </c>
      <c r="BA95" s="1">
        <f t="shared" si="92"/>
        <v>9.3516279416110599</v>
      </c>
    </row>
    <row r="96" spans="1:53" x14ac:dyDescent="0.15">
      <c r="C96" s="6">
        <v>6</v>
      </c>
      <c r="D96" s="8">
        <v>19.363786942000001</v>
      </c>
      <c r="E96" s="9">
        <f t="shared" si="93"/>
        <v>15.434645218645199</v>
      </c>
      <c r="F96" s="6" t="s">
        <v>110</v>
      </c>
      <c r="G96" s="1">
        <v>7</v>
      </c>
      <c r="H96" s="7">
        <f t="shared" si="76"/>
        <v>19.363786942000001</v>
      </c>
      <c r="I96" s="7">
        <f t="shared" si="77"/>
        <v>292.51378694199997</v>
      </c>
      <c r="J96" s="7">
        <f t="shared" si="78"/>
        <v>0.18450825532525886</v>
      </c>
      <c r="K96" s="7">
        <f t="shared" si="79"/>
        <v>28.47</v>
      </c>
      <c r="L96" s="7">
        <f t="shared" si="80"/>
        <v>0.28470000000000001</v>
      </c>
      <c r="M96" s="1" t="s">
        <v>110</v>
      </c>
      <c r="O96" s="7">
        <f t="shared" si="94"/>
        <v>0.82227324955310577</v>
      </c>
      <c r="P96" s="7">
        <f t="shared" si="81"/>
        <v>0.15171620267567473</v>
      </c>
      <c r="Q96" s="12">
        <f t="shared" si="82"/>
        <v>3.9446212695675435E-2</v>
      </c>
      <c r="R96" s="7">
        <f t="shared" si="83"/>
        <v>7.4022000000000004E-2</v>
      </c>
      <c r="S96" s="13">
        <f t="shared" si="84"/>
        <v>0.53289849903644093</v>
      </c>
      <c r="T96" s="2">
        <v>0.01</v>
      </c>
      <c r="U96" s="14">
        <f t="shared" si="85"/>
        <v>5.3289849903644096E-3</v>
      </c>
      <c r="V96" s="13"/>
      <c r="W96" s="2"/>
      <c r="X96" s="2"/>
      <c r="Y96" s="2"/>
      <c r="Z96" s="2"/>
      <c r="AA96" s="2"/>
      <c r="AB96" s="2"/>
      <c r="AC96" s="2"/>
      <c r="AD96" s="2"/>
      <c r="AE96" s="13">
        <v>5.0000000000000001E-3</v>
      </c>
      <c r="AF96" s="2">
        <v>0.49</v>
      </c>
      <c r="AG96" s="14">
        <f t="shared" si="86"/>
        <v>2.4499999999999999E-3</v>
      </c>
      <c r="AH96" s="17"/>
      <c r="AI96" s="2"/>
      <c r="AJ96" s="14"/>
      <c r="AK96" s="13"/>
      <c r="AL96" s="2"/>
      <c r="AM96" s="2"/>
      <c r="AN96" s="13"/>
      <c r="AO96" s="2"/>
      <c r="AP96" s="14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1.5278984990364411E-2</v>
      </c>
      <c r="AU96" s="7">
        <f t="shared" si="89"/>
        <v>28.47</v>
      </c>
      <c r="AV96" s="1">
        <f t="shared" si="90"/>
        <v>0.26</v>
      </c>
      <c r="AW96" s="1">
        <f t="shared" si="95"/>
        <v>0.12339881846876249</v>
      </c>
      <c r="AX96" s="1">
        <f t="shared" si="91"/>
        <v>93.506354032824262</v>
      </c>
      <c r="AZ96" s="1">
        <f t="shared" si="96"/>
        <v>1.5135115263034583E-2</v>
      </c>
      <c r="BA96" s="1">
        <f t="shared" si="92"/>
        <v>11.468743896208121</v>
      </c>
    </row>
    <row r="97" spans="3:54" x14ac:dyDescent="0.15">
      <c r="C97" s="6">
        <v>7</v>
      </c>
      <c r="D97" s="8">
        <v>23.115993487419399</v>
      </c>
      <c r="E97" s="9">
        <f t="shared" si="93"/>
        <v>19.363786942000001</v>
      </c>
      <c r="F97" s="6" t="s">
        <v>110</v>
      </c>
      <c r="G97" s="1">
        <v>8</v>
      </c>
      <c r="H97" s="7">
        <f t="shared" si="76"/>
        <v>23.115993487419399</v>
      </c>
      <c r="I97" s="7">
        <f t="shared" si="77"/>
        <v>296.26599348741939</v>
      </c>
      <c r="J97" s="7">
        <f t="shared" si="78"/>
        <v>0.28125696819933788</v>
      </c>
      <c r="K97" s="7">
        <f t="shared" si="79"/>
        <v>28.47</v>
      </c>
      <c r="L97" s="7">
        <f t="shared" si="80"/>
        <v>0.28470000000000001</v>
      </c>
      <c r="M97" s="1" t="s">
        <v>110</v>
      </c>
      <c r="O97" s="7">
        <f t="shared" si="94"/>
        <v>0.95525704687743096</v>
      </c>
      <c r="P97" s="7">
        <f t="shared" si="81"/>
        <v>0.26867270085579903</v>
      </c>
      <c r="Q97" s="12">
        <f t="shared" si="82"/>
        <v>6.9854902222507745E-2</v>
      </c>
      <c r="R97" s="7">
        <f t="shared" si="83"/>
        <v>7.4022000000000004E-2</v>
      </c>
      <c r="S97" s="13">
        <f t="shared" si="84"/>
        <v>0.94370460434070602</v>
      </c>
      <c r="T97" s="2">
        <v>0.01</v>
      </c>
      <c r="U97" s="14">
        <f t="shared" si="85"/>
        <v>9.4370460434070602E-3</v>
      </c>
      <c r="V97" s="13"/>
      <c r="W97" s="2"/>
      <c r="X97" s="2"/>
      <c r="Y97" s="2"/>
      <c r="Z97" s="2"/>
      <c r="AA97" s="2"/>
      <c r="AB97" s="2"/>
      <c r="AC97" s="2"/>
      <c r="AD97" s="2"/>
      <c r="AE97" s="13">
        <v>5.0000000000000001E-3</v>
      </c>
      <c r="AF97" s="2">
        <v>0.49</v>
      </c>
      <c r="AG97" s="14">
        <f t="shared" si="86"/>
        <v>2.4499999999999999E-3</v>
      </c>
      <c r="AH97" s="17"/>
      <c r="AI97" s="2"/>
      <c r="AJ97" s="14"/>
      <c r="AK97" s="13"/>
      <c r="AL97" s="2"/>
      <c r="AM97" s="2"/>
      <c r="AN97" s="13"/>
      <c r="AO97" s="2"/>
      <c r="AP97" s="14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1.9387046043407061E-2</v>
      </c>
      <c r="AU97" s="7">
        <f t="shared" si="89"/>
        <v>28.47</v>
      </c>
      <c r="AV97" s="1">
        <f t="shared" si="90"/>
        <v>0.26</v>
      </c>
      <c r="AW97" s="1">
        <f t="shared" si="95"/>
        <v>0.12339881846876249</v>
      </c>
      <c r="AX97" s="1">
        <f t="shared" si="91"/>
        <v>118.64740963674767</v>
      </c>
      <c r="AZ97" s="1">
        <f t="shared" si="96"/>
        <v>1.5135115263034583E-2</v>
      </c>
      <c r="BA97" s="1">
        <f t="shared" si="92"/>
        <v>14.552345336817266</v>
      </c>
    </row>
    <row r="98" spans="3:54" x14ac:dyDescent="0.15">
      <c r="C98" s="6">
        <v>8</v>
      </c>
      <c r="D98" s="8">
        <v>22.232420250967699</v>
      </c>
      <c r="E98" s="9">
        <f t="shared" si="93"/>
        <v>23.115993487419399</v>
      </c>
      <c r="F98" s="6" t="s">
        <v>110</v>
      </c>
      <c r="G98" s="1">
        <v>9</v>
      </c>
      <c r="H98" s="7">
        <f t="shared" si="76"/>
        <v>22.232420250967699</v>
      </c>
      <c r="I98" s="7">
        <f t="shared" si="77"/>
        <v>295.3824202509677</v>
      </c>
      <c r="J98" s="7">
        <f t="shared" si="78"/>
        <v>0.25492262004223443</v>
      </c>
      <c r="K98" s="7">
        <f t="shared" si="79"/>
        <v>28.47</v>
      </c>
      <c r="L98" s="7">
        <f t="shared" si="80"/>
        <v>0.28470000000000001</v>
      </c>
      <c r="M98" s="1" t="s">
        <v>110</v>
      </c>
      <c r="O98" s="7">
        <f t="shared" si="94"/>
        <v>0.97128434602163205</v>
      </c>
      <c r="P98" s="7">
        <f t="shared" si="81"/>
        <v>0.24760235029384264</v>
      </c>
      <c r="Q98" s="12">
        <f t="shared" si="82"/>
        <v>6.4376611076399096E-2</v>
      </c>
      <c r="R98" s="7">
        <f t="shared" si="83"/>
        <v>7.4022000000000004E-2</v>
      </c>
      <c r="S98" s="13">
        <f t="shared" si="84"/>
        <v>0.86969564557022361</v>
      </c>
      <c r="T98" s="2">
        <v>0.01</v>
      </c>
      <c r="U98" s="14">
        <f t="shared" si="85"/>
        <v>8.6969564557022368E-3</v>
      </c>
      <c r="V98" s="13"/>
      <c r="W98" s="2"/>
      <c r="X98" s="2"/>
      <c r="Y98" s="2"/>
      <c r="Z98" s="2"/>
      <c r="AA98" s="2"/>
      <c r="AB98" s="2"/>
      <c r="AC98" s="2"/>
      <c r="AD98" s="2"/>
      <c r="AE98" s="13">
        <v>5.0000000000000001E-3</v>
      </c>
      <c r="AF98" s="2">
        <v>0.49</v>
      </c>
      <c r="AG98" s="14">
        <f t="shared" si="86"/>
        <v>2.4499999999999999E-3</v>
      </c>
      <c r="AH98" s="17"/>
      <c r="AI98" s="2"/>
      <c r="AJ98" s="14"/>
      <c r="AK98" s="13"/>
      <c r="AL98" s="2"/>
      <c r="AM98" s="2"/>
      <c r="AN98" s="13"/>
      <c r="AO98" s="2"/>
      <c r="AP98" s="14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1.8646956455702239E-2</v>
      </c>
      <c r="AU98" s="7">
        <f t="shared" si="89"/>
        <v>28.47</v>
      </c>
      <c r="AV98" s="1">
        <f t="shared" si="90"/>
        <v>0.26</v>
      </c>
      <c r="AW98" s="1">
        <f t="shared" si="95"/>
        <v>0.12339881846876249</v>
      </c>
      <c r="AX98" s="1">
        <f t="shared" si="91"/>
        <v>114.11811145054115</v>
      </c>
      <c r="AZ98" s="1">
        <f t="shared" si="96"/>
        <v>1.5135115263034583E-2</v>
      </c>
      <c r="BA98" s="1">
        <f t="shared" si="92"/>
        <v>13.996817731613799</v>
      </c>
    </row>
    <row r="99" spans="3:54" x14ac:dyDescent="0.15">
      <c r="C99" s="6">
        <v>9</v>
      </c>
      <c r="D99" s="8">
        <v>15.9581719644667</v>
      </c>
      <c r="E99" s="9">
        <f t="shared" si="93"/>
        <v>22.232420250967699</v>
      </c>
      <c r="F99" s="6" t="s">
        <v>110</v>
      </c>
      <c r="G99" s="1">
        <v>10</v>
      </c>
      <c r="H99" s="7">
        <f t="shared" si="76"/>
        <v>15.9581719644667</v>
      </c>
      <c r="I99" s="7">
        <f t="shared" si="77"/>
        <v>289.10817196446669</v>
      </c>
      <c r="J99" s="7">
        <f t="shared" si="78"/>
        <v>0.12465964696524927</v>
      </c>
      <c r="K99" s="7">
        <f t="shared" si="79"/>
        <v>28.47</v>
      </c>
      <c r="L99" s="7">
        <f t="shared" si="80"/>
        <v>0.28470000000000001</v>
      </c>
      <c r="M99" s="1" t="s">
        <v>110</v>
      </c>
      <c r="O99" s="7">
        <f t="shared" si="94"/>
        <v>1.0083819957277893</v>
      </c>
      <c r="P99" s="7">
        <f t="shared" si="81"/>
        <v>0.12570454359353972</v>
      </c>
      <c r="Q99" s="12">
        <f t="shared" si="82"/>
        <v>3.2683181334320327E-2</v>
      </c>
      <c r="R99" s="7">
        <f t="shared" si="83"/>
        <v>7.4022000000000004E-2</v>
      </c>
      <c r="S99" s="13">
        <f t="shared" si="84"/>
        <v>0.44153334595553112</v>
      </c>
      <c r="T99" s="2">
        <v>0.01</v>
      </c>
      <c r="U99" s="14">
        <f t="shared" si="85"/>
        <v>4.4153334595553109E-3</v>
      </c>
      <c r="V99" s="13"/>
      <c r="W99" s="2"/>
      <c r="X99" s="2"/>
      <c r="Y99" s="2"/>
      <c r="Z99" s="2"/>
      <c r="AA99" s="2"/>
      <c r="AB99" s="2"/>
      <c r="AC99" s="2"/>
      <c r="AD99" s="2"/>
      <c r="AE99" s="13">
        <v>1E-3</v>
      </c>
      <c r="AF99" s="2">
        <v>0.49</v>
      </c>
      <c r="AG99" s="14">
        <f t="shared" si="86"/>
        <v>4.8999999999999998E-4</v>
      </c>
      <c r="AH99" s="17"/>
      <c r="AI99" s="2"/>
      <c r="AJ99" s="14"/>
      <c r="AK99" s="13"/>
      <c r="AL99" s="2"/>
      <c r="AM99" s="2"/>
      <c r="AN99" s="13"/>
      <c r="AO99" s="2"/>
      <c r="AP99" s="14"/>
      <c r="AQ99" s="2">
        <v>0.01</v>
      </c>
      <c r="AR99" s="2">
        <v>0.5</v>
      </c>
      <c r="AS99" s="2">
        <f t="shared" si="87"/>
        <v>5.0000000000000001E-3</v>
      </c>
      <c r="AT99" s="1">
        <f t="shared" si="88"/>
        <v>9.9053334595553127E-3</v>
      </c>
      <c r="AU99" s="7">
        <f t="shared" si="89"/>
        <v>28.47</v>
      </c>
      <c r="AV99" s="1">
        <f t="shared" si="90"/>
        <v>0.26</v>
      </c>
      <c r="AW99" s="1">
        <f t="shared" si="95"/>
        <v>0.12339881846876249</v>
      </c>
      <c r="AX99" s="1">
        <f t="shared" si="91"/>
        <v>60.619970362328914</v>
      </c>
      <c r="AZ99" s="1">
        <f t="shared" si="96"/>
        <v>1.5135115263034583E-2</v>
      </c>
      <c r="BA99" s="1">
        <f t="shared" si="92"/>
        <v>7.4351622654137852</v>
      </c>
    </row>
    <row r="100" spans="3:54" x14ac:dyDescent="0.15">
      <c r="C100" s="6">
        <v>10</v>
      </c>
      <c r="D100" s="8">
        <v>5.0403232443225798</v>
      </c>
      <c r="E100" s="9">
        <f t="shared" si="93"/>
        <v>15.9581719644667</v>
      </c>
      <c r="F100" s="6" t="s">
        <v>110</v>
      </c>
      <c r="G100" s="1">
        <v>11</v>
      </c>
      <c r="H100" s="7">
        <f t="shared" si="76"/>
        <v>5.0403232443225798</v>
      </c>
      <c r="I100" s="7">
        <f t="shared" si="77"/>
        <v>278.19032324432254</v>
      </c>
      <c r="J100" s="7">
        <f t="shared" si="78"/>
        <v>3.3242652232921263E-2</v>
      </c>
      <c r="K100" s="7">
        <f t="shared" si="79"/>
        <v>28.47</v>
      </c>
      <c r="L100" s="7">
        <f t="shared" si="80"/>
        <v>0.28470000000000001</v>
      </c>
      <c r="M100" s="1" t="s">
        <v>112</v>
      </c>
      <c r="N100" s="7">
        <f>(O99-P99)*$C$22/100</f>
        <v>0.838543579527537</v>
      </c>
      <c r="O100" s="7">
        <f t="shared" si="94"/>
        <v>0.32883387260671249</v>
      </c>
      <c r="P100" s="7">
        <f t="shared" si="81"/>
        <v>1.0931310069469676E-2</v>
      </c>
      <c r="Q100" s="12">
        <f t="shared" si="82"/>
        <v>2.8421406180621158E-3</v>
      </c>
      <c r="R100" s="7">
        <f t="shared" si="83"/>
        <v>7.4022000000000004E-2</v>
      </c>
      <c r="S100" s="13">
        <f t="shared" si="84"/>
        <v>3.8395890654969005E-2</v>
      </c>
      <c r="T100" s="2">
        <v>0.01</v>
      </c>
      <c r="U100" s="14">
        <f t="shared" si="85"/>
        <v>3.8395890654969008E-4</v>
      </c>
      <c r="V100" s="13"/>
      <c r="W100" s="2"/>
      <c r="X100" s="2"/>
      <c r="Y100" s="2"/>
      <c r="Z100" s="2"/>
      <c r="AA100" s="2"/>
      <c r="AB100" s="2"/>
      <c r="AC100" s="2"/>
      <c r="AD100" s="2"/>
      <c r="AE100" s="13">
        <v>1E-3</v>
      </c>
      <c r="AF100" s="2">
        <v>0.49</v>
      </c>
      <c r="AG100" s="14">
        <f t="shared" si="86"/>
        <v>4.8999999999999998E-4</v>
      </c>
      <c r="AH100" s="17"/>
      <c r="AI100" s="2"/>
      <c r="AJ100" s="14"/>
      <c r="AK100" s="13"/>
      <c r="AL100" s="2"/>
      <c r="AM100" s="2"/>
      <c r="AN100" s="13"/>
      <c r="AO100" s="2"/>
      <c r="AP100" s="14"/>
      <c r="AQ100" s="2">
        <v>0.01</v>
      </c>
      <c r="AR100" s="2">
        <v>0.5</v>
      </c>
      <c r="AS100" s="2">
        <f t="shared" si="87"/>
        <v>5.0000000000000001E-3</v>
      </c>
      <c r="AT100" s="1">
        <f t="shared" si="88"/>
        <v>5.8739589065496898E-3</v>
      </c>
      <c r="AU100" s="7">
        <f t="shared" si="89"/>
        <v>28.47</v>
      </c>
      <c r="AV100" s="1">
        <f t="shared" si="90"/>
        <v>0.26</v>
      </c>
      <c r="AW100" s="1">
        <f t="shared" si="95"/>
        <v>0.12339881846876249</v>
      </c>
      <c r="AX100" s="1">
        <f t="shared" si="91"/>
        <v>35.948230948356773</v>
      </c>
      <c r="AZ100" s="1">
        <f t="shared" si="96"/>
        <v>1.5135115263034583E-2</v>
      </c>
      <c r="BA100" s="1">
        <f t="shared" si="92"/>
        <v>4.4091234069902931</v>
      </c>
    </row>
    <row r="101" spans="3:54" x14ac:dyDescent="0.15">
      <c r="C101" s="6">
        <v>11</v>
      </c>
      <c r="D101" s="8">
        <v>-6.5463735635000004</v>
      </c>
      <c r="E101" s="9">
        <f t="shared" si="93"/>
        <v>5.0403232443225798</v>
      </c>
      <c r="F101" s="6" t="s">
        <v>112</v>
      </c>
      <c r="G101" s="1">
        <v>12</v>
      </c>
      <c r="H101" s="7">
        <f t="shared" si="76"/>
        <v>-6.5463735635000004</v>
      </c>
      <c r="I101" s="7">
        <f t="shared" si="77"/>
        <v>266.60362643649995</v>
      </c>
      <c r="J101" s="7">
        <f t="shared" si="78"/>
        <v>7.262326561769168E-3</v>
      </c>
      <c r="K101" s="7">
        <f t="shared" si="79"/>
        <v>28.47</v>
      </c>
      <c r="L101" s="7">
        <f t="shared" si="80"/>
        <v>0.28470000000000001</v>
      </c>
      <c r="M101" s="1" t="s">
        <v>110</v>
      </c>
      <c r="O101" s="7">
        <f t="shared" si="94"/>
        <v>0.60260256253724287</v>
      </c>
      <c r="P101" s="7">
        <f t="shared" si="81"/>
        <v>4.3762965961043855E-3</v>
      </c>
      <c r="Q101" s="12">
        <f t="shared" si="82"/>
        <v>1.1378371149871403E-3</v>
      </c>
      <c r="R101" s="7">
        <f t="shared" si="83"/>
        <v>7.4022000000000004E-2</v>
      </c>
      <c r="S101" s="13">
        <f t="shared" si="84"/>
        <v>1.5371607292252848E-2</v>
      </c>
      <c r="T101" s="2">
        <v>0.01</v>
      </c>
      <c r="U101" s="14">
        <f t="shared" si="85"/>
        <v>1.5371607292252848E-4</v>
      </c>
      <c r="V101" s="13"/>
      <c r="W101" s="2"/>
      <c r="X101" s="2"/>
      <c r="Y101" s="2"/>
      <c r="Z101" s="2"/>
      <c r="AA101" s="2"/>
      <c r="AB101" s="2"/>
      <c r="AC101" s="2"/>
      <c r="AD101" s="2"/>
      <c r="AE101" s="13">
        <v>1E-3</v>
      </c>
      <c r="AF101" s="2">
        <v>0.49</v>
      </c>
      <c r="AG101" s="14">
        <f t="shared" si="86"/>
        <v>4.8999999999999998E-4</v>
      </c>
      <c r="AH101" s="17"/>
      <c r="AI101" s="2"/>
      <c r="AJ101" s="14"/>
      <c r="AK101" s="13"/>
      <c r="AL101" s="2"/>
      <c r="AM101" s="2"/>
      <c r="AN101" s="13"/>
      <c r="AO101" s="2"/>
      <c r="AP101" s="14"/>
      <c r="AQ101" s="2">
        <v>0.01</v>
      </c>
      <c r="AR101" s="2">
        <v>0.5</v>
      </c>
      <c r="AS101" s="2">
        <f t="shared" si="87"/>
        <v>5.0000000000000001E-3</v>
      </c>
      <c r="AT101" s="1">
        <f t="shared" si="88"/>
        <v>5.6437160729225283E-3</v>
      </c>
      <c r="AU101" s="7">
        <f t="shared" si="89"/>
        <v>28.47</v>
      </c>
      <c r="AV101" s="1">
        <f t="shared" si="90"/>
        <v>0.26</v>
      </c>
      <c r="AW101" s="1">
        <f t="shared" si="95"/>
        <v>0.12339881846876249</v>
      </c>
      <c r="AX101" s="1">
        <f t="shared" si="91"/>
        <v>34.53916038979289</v>
      </c>
      <c r="AY101" s="1">
        <f>SUM(AX90:AX101)</f>
        <v>737.98060606929801</v>
      </c>
      <c r="AZ101" s="1">
        <f t="shared" si="96"/>
        <v>1.5135115263034583E-2</v>
      </c>
      <c r="BA101" s="1">
        <f t="shared" si="92"/>
        <v>4.2362980462433297</v>
      </c>
      <c r="BB101" s="1">
        <f>SUM(BA90:BA101)</f>
        <v>90.514817510756018</v>
      </c>
    </row>
    <row r="102" spans="3:54" x14ac:dyDescent="0.15">
      <c r="C102" s="6">
        <v>12</v>
      </c>
      <c r="D102" s="8">
        <v>-10.586752260193601</v>
      </c>
      <c r="E102" s="9">
        <f t="shared" si="93"/>
        <v>-6.5463735635000004</v>
      </c>
      <c r="F102" s="6" t="s">
        <v>110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A102"/>
  <sheetViews>
    <sheetView workbookViewId="0">
      <pane xSplit="4" topLeftCell="E1" activePane="topRight" state="frozen"/>
      <selection activeCell="K16" sqref="K16"/>
      <selection pane="topRight" activeCell="E2" sqref="E2:E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 customWidth="1"/>
    <col min="29" max="29" width="8.875" style="1"/>
    <col min="30" max="30" width="10.25" style="1" customWidth="1"/>
    <col min="31" max="31" width="8.875" style="1"/>
    <col min="32" max="32" width="23.125" style="1" customWidth="1"/>
    <col min="33" max="33" width="15.625" style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73</v>
      </c>
    </row>
    <row r="2" spans="1:12" x14ac:dyDescent="0.15">
      <c r="A2" s="28" t="s">
        <v>41</v>
      </c>
      <c r="B2" s="3" t="s">
        <v>42</v>
      </c>
      <c r="C2" s="2"/>
      <c r="D2" s="2"/>
      <c r="E2" s="35">
        <v>768.68000000000006</v>
      </c>
      <c r="F2" s="2">
        <v>769.42</v>
      </c>
      <c r="G2" s="39">
        <f>(F2+F3+F4)/3</f>
        <v>1286.3208333333332</v>
      </c>
      <c r="H2" s="2">
        <v>0.18</v>
      </c>
      <c r="I2" s="28">
        <f>(H2+H3+H4)/3</f>
        <v>0.17333333333333334</v>
      </c>
    </row>
    <row r="3" spans="1:12" x14ac:dyDescent="0.15">
      <c r="A3" s="28"/>
      <c r="B3" s="3" t="s">
        <v>43</v>
      </c>
      <c r="C3" s="2"/>
      <c r="D3" s="2"/>
      <c r="E3" s="36"/>
      <c r="F3" s="2">
        <v>1433.9024999999999</v>
      </c>
      <c r="G3" s="40"/>
      <c r="H3" s="2">
        <v>0.24</v>
      </c>
      <c r="I3" s="28"/>
    </row>
    <row r="4" spans="1:12" x14ac:dyDescent="0.15">
      <c r="A4" s="28"/>
      <c r="B4" s="3" t="s">
        <v>44</v>
      </c>
      <c r="C4" s="2"/>
      <c r="D4" s="2"/>
      <c r="E4" s="37"/>
      <c r="F4" s="2">
        <v>1655.64</v>
      </c>
      <c r="G4" s="41"/>
      <c r="H4" s="2">
        <v>0.1</v>
      </c>
      <c r="I4" s="28"/>
    </row>
    <row r="5" spans="1:12" x14ac:dyDescent="0.15">
      <c r="A5" s="28" t="s">
        <v>45</v>
      </c>
      <c r="B5" s="3" t="s">
        <v>46</v>
      </c>
      <c r="C5" s="2"/>
      <c r="D5" s="2"/>
      <c r="E5" s="35">
        <v>1388.3112328767099</v>
      </c>
      <c r="F5" s="2">
        <v>91.103999999999999</v>
      </c>
      <c r="G5" s="39">
        <f>(F5+F6)/2</f>
        <v>92.509250000000009</v>
      </c>
      <c r="H5" s="2">
        <v>0.13</v>
      </c>
      <c r="I5" s="28">
        <f>(H5+H6)/2</f>
        <v>0.16</v>
      </c>
    </row>
    <row r="6" spans="1:12" x14ac:dyDescent="0.15">
      <c r="A6" s="28"/>
      <c r="B6" s="3" t="s">
        <v>47</v>
      </c>
      <c r="C6" s="2"/>
      <c r="D6" s="2"/>
      <c r="E6" s="37"/>
      <c r="F6" s="2">
        <v>93.914500000000004</v>
      </c>
      <c r="G6" s="41"/>
      <c r="H6" s="2">
        <v>0.19</v>
      </c>
      <c r="I6" s="28"/>
    </row>
    <row r="7" spans="1:12" x14ac:dyDescent="0.15">
      <c r="A7" s="28" t="s">
        <v>48</v>
      </c>
      <c r="B7" s="29"/>
      <c r="C7" s="2"/>
      <c r="D7" s="2"/>
      <c r="E7" s="4">
        <v>2937.8180735769101</v>
      </c>
      <c r="F7" s="2">
        <v>122.786</v>
      </c>
      <c r="G7" s="2"/>
      <c r="H7" s="2">
        <v>0.28999999999999998</v>
      </c>
    </row>
    <row r="8" spans="1:12" x14ac:dyDescent="0.15">
      <c r="A8" s="28" t="s">
        <v>49</v>
      </c>
      <c r="B8" s="29"/>
      <c r="C8" s="2"/>
      <c r="D8" s="2"/>
      <c r="E8" s="4">
        <v>16.152046798939701</v>
      </c>
      <c r="F8" s="2">
        <v>625.46400000000006</v>
      </c>
      <c r="G8" s="2"/>
      <c r="H8" s="2">
        <v>0.26</v>
      </c>
    </row>
    <row r="9" spans="1:12" x14ac:dyDescent="0.15">
      <c r="A9" s="28" t="s">
        <v>50</v>
      </c>
      <c r="B9" s="29"/>
      <c r="C9" s="2"/>
      <c r="D9" s="2"/>
      <c r="E9" s="4">
        <v>4.9031567540267602</v>
      </c>
      <c r="F9" s="2">
        <v>341.64</v>
      </c>
      <c r="G9" s="2"/>
      <c r="H9" s="2">
        <v>0.26</v>
      </c>
    </row>
    <row r="10" spans="1:12" x14ac:dyDescent="0.15">
      <c r="A10" s="28" t="s">
        <v>51</v>
      </c>
      <c r="B10" s="29"/>
      <c r="C10" s="2"/>
      <c r="D10" s="2"/>
      <c r="E10" s="4">
        <v>1.1831870845768899</v>
      </c>
      <c r="F10" s="2">
        <v>341.64</v>
      </c>
      <c r="G10" s="2"/>
      <c r="H10" s="2">
        <v>0.26</v>
      </c>
    </row>
    <row r="11" spans="1:12" x14ac:dyDescent="0.15">
      <c r="A11" s="28" t="s">
        <v>52</v>
      </c>
      <c r="B11" s="29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1" t="s">
        <v>55</v>
      </c>
      <c r="B14" s="1" t="s">
        <v>56</v>
      </c>
      <c r="C14" s="1">
        <v>308.16000000000003</v>
      </c>
      <c r="G14" s="38" t="s">
        <v>57</v>
      </c>
      <c r="H14" s="5" t="s">
        <v>58</v>
      </c>
      <c r="I14" s="5">
        <f>AV38+AV53+AY69+AY85+AY101+BB101+AG69</f>
        <v>78039304.271418139</v>
      </c>
      <c r="J14" s="5" t="s">
        <v>35</v>
      </c>
      <c r="K14" s="5">
        <f>I14/(10000*1000)</f>
        <v>7.8039304271418137</v>
      </c>
      <c r="L14" s="5" t="s">
        <v>59</v>
      </c>
    </row>
    <row r="15" spans="1:12" x14ac:dyDescent="0.15">
      <c r="A15" s="1" t="s">
        <v>60</v>
      </c>
      <c r="B15" s="1" t="s">
        <v>56</v>
      </c>
      <c r="G15" s="38"/>
      <c r="H15" s="5" t="s">
        <v>61</v>
      </c>
      <c r="I15" s="5">
        <v>64583761.7793843</v>
      </c>
      <c r="J15" s="5" t="s">
        <v>35</v>
      </c>
      <c r="K15" s="5">
        <f>I15/(10000*1000)</f>
        <v>6.4583761779384297</v>
      </c>
      <c r="L15" s="5" t="s">
        <v>59</v>
      </c>
    </row>
    <row r="16" spans="1:12" x14ac:dyDescent="0.15">
      <c r="A16" s="1" t="s">
        <v>62</v>
      </c>
      <c r="B16" s="1" t="s">
        <v>63</v>
      </c>
      <c r="C16" s="1">
        <v>19347</v>
      </c>
      <c r="K16" s="1">
        <v>7.810851008030923</v>
      </c>
    </row>
    <row r="17" spans="1:47" x14ac:dyDescent="0.15">
      <c r="A17" s="1" t="s">
        <v>64</v>
      </c>
      <c r="B17" s="1" t="s">
        <v>65</v>
      </c>
      <c r="C17" s="1">
        <v>1.9870000000000001</v>
      </c>
      <c r="AF17" s="1" t="s">
        <v>122</v>
      </c>
    </row>
    <row r="18" spans="1:47" x14ac:dyDescent="0.15">
      <c r="A18" s="1" t="s">
        <v>67</v>
      </c>
      <c r="B18" s="1" t="s">
        <v>68</v>
      </c>
      <c r="C18" s="1">
        <v>1</v>
      </c>
    </row>
    <row r="19" spans="1:47" x14ac:dyDescent="0.15">
      <c r="A19" s="1" t="s">
        <v>70</v>
      </c>
      <c r="B19" s="1" t="s">
        <v>68</v>
      </c>
      <c r="C19" s="1">
        <v>3</v>
      </c>
    </row>
    <row r="20" spans="1:47" x14ac:dyDescent="0.15">
      <c r="A20" s="1" t="s">
        <v>73</v>
      </c>
      <c r="B20" s="1" t="s">
        <v>74</v>
      </c>
      <c r="C20" s="1">
        <v>0.13</v>
      </c>
    </row>
    <row r="21" spans="1:47" x14ac:dyDescent="0.15">
      <c r="A21" s="1" t="s">
        <v>75</v>
      </c>
      <c r="B21" s="1" t="s">
        <v>76</v>
      </c>
      <c r="C21" s="1">
        <v>1</v>
      </c>
    </row>
    <row r="22" spans="1:47" x14ac:dyDescent="0.15">
      <c r="A22" s="1" t="s">
        <v>77</v>
      </c>
      <c r="B22" s="1" t="s">
        <v>72</v>
      </c>
      <c r="C22" s="1">
        <v>95</v>
      </c>
    </row>
    <row r="23" spans="1:47" x14ac:dyDescent="0.15">
      <c r="A23" s="1" t="s">
        <v>78</v>
      </c>
      <c r="B23" s="1" t="s">
        <v>79</v>
      </c>
      <c r="C23" s="1">
        <v>0.66200000000000003</v>
      </c>
    </row>
    <row r="25" spans="1:47" x14ac:dyDescent="0.15">
      <c r="S25" s="30" t="s">
        <v>80</v>
      </c>
      <c r="T25" s="30"/>
      <c r="U25" s="30"/>
      <c r="V25" s="30" t="s">
        <v>81</v>
      </c>
      <c r="W25" s="30"/>
      <c r="X25" s="30"/>
      <c r="Y25" s="30" t="s">
        <v>82</v>
      </c>
      <c r="Z25" s="30"/>
      <c r="AA25" s="30"/>
      <c r="AB25" s="30" t="s">
        <v>83</v>
      </c>
      <c r="AC25" s="30"/>
      <c r="AD25" s="30"/>
      <c r="AE25" s="30" t="s">
        <v>84</v>
      </c>
      <c r="AF25" s="30"/>
      <c r="AG25" s="30"/>
      <c r="AH25" s="30" t="s">
        <v>85</v>
      </c>
      <c r="AI25" s="30"/>
      <c r="AJ25" s="30"/>
      <c r="AK25" s="31" t="s">
        <v>86</v>
      </c>
      <c r="AL25" s="32"/>
      <c r="AM25" s="33"/>
      <c r="AN25" s="30" t="s">
        <v>87</v>
      </c>
      <c r="AO25" s="30"/>
      <c r="AP25" s="30"/>
    </row>
    <row r="26" spans="1:47" x14ac:dyDescent="0.15">
      <c r="A26" s="34" t="s">
        <v>41</v>
      </c>
      <c r="B26" s="34"/>
      <c r="C26" s="6" t="s">
        <v>88</v>
      </c>
      <c r="D26" s="6" t="s">
        <v>89</v>
      </c>
      <c r="E26" s="6" t="s">
        <v>90</v>
      </c>
      <c r="F26" s="6" t="s">
        <v>91</v>
      </c>
      <c r="G26" s="1" t="s">
        <v>88</v>
      </c>
      <c r="H26" s="1" t="s">
        <v>90</v>
      </c>
      <c r="I26" s="1" t="s">
        <v>92</v>
      </c>
      <c r="J26" s="1" t="s">
        <v>93</v>
      </c>
      <c r="K26" s="10" t="s">
        <v>94</v>
      </c>
      <c r="L26" s="10" t="s">
        <v>95</v>
      </c>
      <c r="M26" s="1" t="s">
        <v>96</v>
      </c>
      <c r="N26" s="10" t="s">
        <v>97</v>
      </c>
      <c r="O26" s="1" t="s">
        <v>98</v>
      </c>
      <c r="P26" s="1" t="s">
        <v>99</v>
      </c>
      <c r="Q26" s="10" t="s">
        <v>100</v>
      </c>
      <c r="R26" s="10" t="s">
        <v>101</v>
      </c>
      <c r="S26" s="2" t="s">
        <v>102</v>
      </c>
      <c r="T26" s="2" t="s">
        <v>103</v>
      </c>
      <c r="U26" s="2"/>
      <c r="V26" s="2" t="s">
        <v>102</v>
      </c>
      <c r="W26" s="2" t="s">
        <v>103</v>
      </c>
      <c r="X26" s="2"/>
      <c r="Y26" s="2" t="s">
        <v>102</v>
      </c>
      <c r="Z26" s="2" t="s">
        <v>103</v>
      </c>
      <c r="AA26" s="2"/>
      <c r="AB26" s="2" t="s">
        <v>102</v>
      </c>
      <c r="AC26" s="2" t="s">
        <v>103</v>
      </c>
      <c r="AD26" s="2"/>
      <c r="AE26" s="2" t="s">
        <v>102</v>
      </c>
      <c r="AF26" s="2" t="s">
        <v>103</v>
      </c>
      <c r="AG26" s="2"/>
      <c r="AH26" s="2" t="s">
        <v>102</v>
      </c>
      <c r="AI26" s="2" t="s">
        <v>103</v>
      </c>
      <c r="AJ26" s="2"/>
      <c r="AK26" s="2" t="s">
        <v>102</v>
      </c>
      <c r="AL26" s="2" t="s">
        <v>103</v>
      </c>
      <c r="AM26" s="2"/>
      <c r="AN26" s="16" t="s">
        <v>102</v>
      </c>
      <c r="AO26" s="16" t="s">
        <v>103</v>
      </c>
      <c r="AP26" s="16"/>
      <c r="AQ26" s="1" t="s">
        <v>104</v>
      </c>
      <c r="AR26" s="1" t="s">
        <v>105</v>
      </c>
      <c r="AS26" s="1" t="s">
        <v>73</v>
      </c>
      <c r="AT26" s="1" t="s">
        <v>106</v>
      </c>
      <c r="AU26" s="1" t="s">
        <v>107</v>
      </c>
    </row>
    <row r="27" spans="1:47" x14ac:dyDescent="0.15">
      <c r="A27" s="1" t="s">
        <v>108</v>
      </c>
      <c r="B27" s="1">
        <f>G2</f>
        <v>1286.3208333333332</v>
      </c>
      <c r="C27" s="6" t="s">
        <v>109</v>
      </c>
      <c r="D27" s="6">
        <v>-19</v>
      </c>
      <c r="E27" s="6"/>
      <c r="F27" s="6"/>
      <c r="G27" s="1">
        <v>1</v>
      </c>
      <c r="H27" s="7">
        <f t="shared" ref="H27:H38" si="0">E28</f>
        <v>-19</v>
      </c>
      <c r="I27" s="7">
        <f t="shared" ref="I27:I38" si="1">H27+273.15</f>
        <v>254.14999999999998</v>
      </c>
      <c r="J27" s="7">
        <f t="shared" ref="J27:J38" si="2">EXP(($C$16*(I27-$C$14))/($C$17*I27*$C$14))</f>
        <v>1.2130070728075661E-3</v>
      </c>
      <c r="K27" s="7">
        <f t="shared" ref="K27:K38" si="3">$B$27/12</f>
        <v>107.19340277777776</v>
      </c>
      <c r="L27" s="7">
        <f t="shared" ref="L27:L38" si="4">K27*$B$28/100</f>
        <v>1.0719340277777776</v>
      </c>
      <c r="M27" s="1" t="s">
        <v>110</v>
      </c>
      <c r="O27" s="7">
        <f>L27</f>
        <v>1.0719340277777776</v>
      </c>
      <c r="P27" s="7">
        <f t="shared" ref="P27:P38" si="5">O27*J27</f>
        <v>1.3002635572775462E-3</v>
      </c>
      <c r="Q27" s="12">
        <f t="shared" ref="Q27:Q38" si="6">P27*$B$29</f>
        <v>2.2537901659477468E-4</v>
      </c>
      <c r="R27" s="7">
        <f t="shared" ref="R27:R38" si="7">L27*$B$29</f>
        <v>0.18580189814814813</v>
      </c>
      <c r="S27" s="13">
        <f t="shared" ref="S27:S38" si="8">Q27/R27</f>
        <v>1.2130070728075661E-3</v>
      </c>
      <c r="T27" s="2">
        <v>0.01</v>
      </c>
      <c r="U27" s="14">
        <f t="shared" ref="U27:U38" si="9">S27*T27</f>
        <v>1.2130070728075661E-5</v>
      </c>
      <c r="V27" s="13"/>
      <c r="W27" s="2"/>
      <c r="X27" s="14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3"/>
      <c r="AF27" s="2"/>
      <c r="AG27" s="14"/>
      <c r="AH27" s="13"/>
      <c r="AI27" s="2"/>
      <c r="AJ27" s="14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2.1912130070728075E-2</v>
      </c>
      <c r="AR27" s="7">
        <f t="shared" ref="AR27:AR38" si="15">$B$27/12</f>
        <v>107.19340277777776</v>
      </c>
      <c r="AS27" s="1">
        <f t="shared" ref="AS27:AS38" si="16">$B$29</f>
        <v>0.17333333333333334</v>
      </c>
      <c r="AT27" s="1">
        <f>$E$2/12</f>
        <v>64.056666666666672</v>
      </c>
      <c r="AU27" s="1">
        <f t="shared" ref="AU27:AU38" si="17">AT27*10000*AS27*0.67*AR27*AQ27</f>
        <v>174732.57689324685</v>
      </c>
    </row>
    <row r="28" spans="1:47" x14ac:dyDescent="0.15">
      <c r="A28" s="1" t="s">
        <v>111</v>
      </c>
      <c r="B28" s="1">
        <v>1</v>
      </c>
      <c r="C28" s="6">
        <v>1</v>
      </c>
      <c r="D28" s="8">
        <v>-21.039999168709699</v>
      </c>
      <c r="E28" s="9">
        <f t="shared" ref="E28:E39" si="18">D27</f>
        <v>-19</v>
      </c>
      <c r="F28" s="6" t="s">
        <v>110</v>
      </c>
      <c r="G28" s="1">
        <v>2</v>
      </c>
      <c r="H28" s="7">
        <f t="shared" si="0"/>
        <v>-21.039999168709699</v>
      </c>
      <c r="I28" s="7">
        <f t="shared" si="1"/>
        <v>252.11000083129028</v>
      </c>
      <c r="J28" s="7">
        <f t="shared" si="2"/>
        <v>8.8967388568131519E-4</v>
      </c>
      <c r="K28" s="7">
        <f t="shared" si="3"/>
        <v>107.19340277777776</v>
      </c>
      <c r="L28" s="7">
        <f t="shared" si="4"/>
        <v>1.0719340277777776</v>
      </c>
      <c r="M28" s="1" t="s">
        <v>110</v>
      </c>
      <c r="O28" s="7">
        <f t="shared" ref="O28:O38" si="19">L28+O27-P27-N28</f>
        <v>2.1425677919982777</v>
      </c>
      <c r="P28" s="7">
        <f t="shared" si="5"/>
        <v>1.9061866128427436E-3</v>
      </c>
      <c r="Q28" s="12">
        <f t="shared" si="6"/>
        <v>3.3040567955940889E-4</v>
      </c>
      <c r="R28" s="7">
        <f t="shared" si="7"/>
        <v>0.18580189814814813</v>
      </c>
      <c r="S28" s="13">
        <f t="shared" si="8"/>
        <v>1.7782685906468066E-3</v>
      </c>
      <c r="T28" s="2">
        <v>0.01</v>
      </c>
      <c r="U28" s="14">
        <f t="shared" si="9"/>
        <v>1.7782685906468067E-5</v>
      </c>
      <c r="V28" s="13"/>
      <c r="W28" s="2"/>
      <c r="X28" s="14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3"/>
      <c r="AF28" s="2"/>
      <c r="AG28" s="14"/>
      <c r="AH28" s="13"/>
      <c r="AI28" s="2"/>
      <c r="AJ28" s="14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2.1917782685906467E-2</v>
      </c>
      <c r="AR28" s="7">
        <f t="shared" si="15"/>
        <v>107.19340277777776</v>
      </c>
      <c r="AS28" s="1">
        <f t="shared" si="16"/>
        <v>0.17333333333333334</v>
      </c>
      <c r="AT28" s="1">
        <f t="shared" ref="AT28:AT38" si="20">$E$2/12</f>
        <v>64.056666666666672</v>
      </c>
      <c r="AU28" s="1">
        <f t="shared" si="17"/>
        <v>174777.65220144912</v>
      </c>
    </row>
    <row r="29" spans="1:47" x14ac:dyDescent="0.15">
      <c r="A29" s="1" t="s">
        <v>73</v>
      </c>
      <c r="B29" s="1">
        <f>I2</f>
        <v>0.17333333333333334</v>
      </c>
      <c r="C29" s="6">
        <v>2</v>
      </c>
      <c r="D29" s="8">
        <v>-16.165056821310301</v>
      </c>
      <c r="E29" s="9">
        <f t="shared" si="18"/>
        <v>-21.039999168709699</v>
      </c>
      <c r="F29" s="6" t="s">
        <v>110</v>
      </c>
      <c r="G29" s="1">
        <v>3</v>
      </c>
      <c r="H29" s="7">
        <f t="shared" si="0"/>
        <v>-16.165056821310301</v>
      </c>
      <c r="I29" s="7">
        <f t="shared" si="1"/>
        <v>256.98494317868966</v>
      </c>
      <c r="J29" s="7">
        <f t="shared" si="2"/>
        <v>1.8510155151111346E-3</v>
      </c>
      <c r="K29" s="7">
        <f t="shared" si="3"/>
        <v>107.19340277777776</v>
      </c>
      <c r="L29" s="7">
        <f t="shared" si="4"/>
        <v>1.0719340277777776</v>
      </c>
      <c r="M29" s="1" t="s">
        <v>110</v>
      </c>
      <c r="O29" s="7">
        <f t="shared" si="19"/>
        <v>3.2125956331632124</v>
      </c>
      <c r="P29" s="7">
        <f t="shared" si="5"/>
        <v>5.946564360763385E-3</v>
      </c>
      <c r="Q29" s="12">
        <f t="shared" si="6"/>
        <v>1.0307378225323201E-3</v>
      </c>
      <c r="R29" s="7">
        <f t="shared" si="7"/>
        <v>0.18580189814814813</v>
      </c>
      <c r="S29" s="13">
        <f t="shared" si="8"/>
        <v>5.5475096476703747E-3</v>
      </c>
      <c r="T29" s="2">
        <v>0.01</v>
      </c>
      <c r="U29" s="14">
        <f t="shared" si="9"/>
        <v>5.5475096476703749E-5</v>
      </c>
      <c r="V29" s="13"/>
      <c r="W29" s="2"/>
      <c r="X29" s="14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3"/>
      <c r="AF29" s="2"/>
      <c r="AG29" s="14"/>
      <c r="AH29" s="13"/>
      <c r="AI29" s="2"/>
      <c r="AJ29" s="14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2.1955475096476704E-2</v>
      </c>
      <c r="AR29" s="7">
        <f t="shared" si="15"/>
        <v>107.19340277777776</v>
      </c>
      <c r="AS29" s="1">
        <f t="shared" si="16"/>
        <v>0.17333333333333334</v>
      </c>
      <c r="AT29" s="1">
        <f t="shared" si="20"/>
        <v>64.056666666666672</v>
      </c>
      <c r="AU29" s="1">
        <f t="shared" si="17"/>
        <v>175078.2205171262</v>
      </c>
    </row>
    <row r="30" spans="1:47" x14ac:dyDescent="0.15">
      <c r="C30" s="6">
        <v>3</v>
      </c>
      <c r="D30" s="8">
        <v>-3.4894550231612902</v>
      </c>
      <c r="E30" s="9">
        <f t="shared" si="18"/>
        <v>-16.165056821310301</v>
      </c>
      <c r="F30" s="6" t="s">
        <v>110</v>
      </c>
      <c r="G30" s="1">
        <v>4</v>
      </c>
      <c r="H30" s="7">
        <f t="shared" si="0"/>
        <v>-3.4894550231612902</v>
      </c>
      <c r="I30" s="7">
        <f t="shared" si="1"/>
        <v>269.66054497683871</v>
      </c>
      <c r="J30" s="7">
        <f t="shared" si="2"/>
        <v>1.0987028284774212E-2</v>
      </c>
      <c r="K30" s="7">
        <f t="shared" si="3"/>
        <v>107.19340277777776</v>
      </c>
      <c r="L30" s="7">
        <f t="shared" si="4"/>
        <v>1.0719340277777776</v>
      </c>
      <c r="M30" s="1" t="s">
        <v>110</v>
      </c>
      <c r="O30" s="7">
        <f t="shared" si="19"/>
        <v>4.2785830965802267</v>
      </c>
      <c r="P30" s="7">
        <f t="shared" si="5"/>
        <v>4.7008913500883785E-2</v>
      </c>
      <c r="Q30" s="12">
        <f t="shared" si="6"/>
        <v>8.1482116734865224E-3</v>
      </c>
      <c r="R30" s="7">
        <f t="shared" si="7"/>
        <v>0.18580189814814813</v>
      </c>
      <c r="S30" s="13">
        <f t="shared" si="8"/>
        <v>4.3854297263365899E-2</v>
      </c>
      <c r="T30" s="2">
        <v>0.01</v>
      </c>
      <c r="U30" s="14">
        <f t="shared" si="9"/>
        <v>4.3854297263365899E-4</v>
      </c>
      <c r="V30" s="13"/>
      <c r="W30" s="2"/>
      <c r="X30" s="14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3"/>
      <c r="AF30" s="2"/>
      <c r="AG30" s="14"/>
      <c r="AH30" s="13"/>
      <c r="AI30" s="2"/>
      <c r="AJ30" s="14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2.2338542972633657E-2</v>
      </c>
      <c r="AR30" s="7">
        <f t="shared" si="15"/>
        <v>107.19340277777776</v>
      </c>
      <c r="AS30" s="1">
        <f t="shared" si="16"/>
        <v>0.17333333333333334</v>
      </c>
      <c r="AT30" s="1">
        <f t="shared" si="20"/>
        <v>64.056666666666672</v>
      </c>
      <c r="AU30" s="1">
        <f t="shared" si="17"/>
        <v>178132.89557198741</v>
      </c>
    </row>
    <row r="31" spans="1:47" x14ac:dyDescent="0.15">
      <c r="C31" s="6">
        <v>4</v>
      </c>
      <c r="D31" s="8">
        <v>4.75912481943333</v>
      </c>
      <c r="E31" s="9">
        <f t="shared" si="18"/>
        <v>-3.4894550231612902</v>
      </c>
      <c r="F31" s="6" t="s">
        <v>110</v>
      </c>
      <c r="G31" s="1">
        <v>5</v>
      </c>
      <c r="H31" s="7">
        <f t="shared" si="0"/>
        <v>4.75912481943333</v>
      </c>
      <c r="I31" s="7">
        <f t="shared" si="1"/>
        <v>277.90912481943332</v>
      </c>
      <c r="J31" s="7">
        <f t="shared" si="2"/>
        <v>3.2085975565088132E-2</v>
      </c>
      <c r="K31" s="7">
        <f t="shared" si="3"/>
        <v>107.19340277777776</v>
      </c>
      <c r="L31" s="7">
        <f t="shared" si="4"/>
        <v>1.0719340277777776</v>
      </c>
      <c r="M31" s="1" t="s">
        <v>112</v>
      </c>
      <c r="N31" s="7">
        <f>(O30-P30)*C22/100</f>
        <v>4.019995473925376</v>
      </c>
      <c r="O31" s="7">
        <f t="shared" si="19"/>
        <v>1.2835127369317449</v>
      </c>
      <c r="P31" s="7">
        <f t="shared" si="5"/>
        <v>4.1182758314671358E-2</v>
      </c>
      <c r="Q31" s="12">
        <f t="shared" si="6"/>
        <v>7.1383447745430361E-3</v>
      </c>
      <c r="R31" s="7">
        <f t="shared" si="7"/>
        <v>0.18580189814814813</v>
      </c>
      <c r="S31" s="13">
        <f t="shared" si="8"/>
        <v>3.841911651974253E-2</v>
      </c>
      <c r="T31" s="2">
        <v>0.01</v>
      </c>
      <c r="U31" s="14">
        <f t="shared" si="9"/>
        <v>3.8419116519742533E-4</v>
      </c>
      <c r="V31" s="13"/>
      <c r="W31" s="2"/>
      <c r="X31" s="14"/>
      <c r="Y31" s="2">
        <v>0.02</v>
      </c>
      <c r="Z31" s="2">
        <v>0.21</v>
      </c>
      <c r="AA31" s="2">
        <f t="shared" si="10"/>
        <v>4.1999999999999997E-3</v>
      </c>
      <c r="AB31" s="2">
        <v>0.01</v>
      </c>
      <c r="AC31" s="2">
        <v>0.28999999999999998</v>
      </c>
      <c r="AD31" s="2">
        <f t="shared" si="11"/>
        <v>2.8999999999999998E-3</v>
      </c>
      <c r="AE31" s="13"/>
      <c r="AF31" s="2"/>
      <c r="AG31" s="14"/>
      <c r="AH31" s="13"/>
      <c r="AI31" s="2"/>
      <c r="AJ31" s="14"/>
      <c r="AK31" s="1">
        <v>0.1</v>
      </c>
      <c r="AL31" s="2">
        <v>0.11</v>
      </c>
      <c r="AM31" s="2">
        <f t="shared" si="12"/>
        <v>1.1000000000000001E-2</v>
      </c>
      <c r="AN31" s="2">
        <v>0.01</v>
      </c>
      <c r="AO31" s="2">
        <v>0.38</v>
      </c>
      <c r="AP31" s="2">
        <f t="shared" si="13"/>
        <v>3.8E-3</v>
      </c>
      <c r="AQ31" s="1">
        <f t="shared" si="14"/>
        <v>2.2284191165197424E-2</v>
      </c>
      <c r="AR31" s="7">
        <f t="shared" si="15"/>
        <v>107.19340277777776</v>
      </c>
      <c r="AS31" s="1">
        <f t="shared" si="16"/>
        <v>0.17333333333333334</v>
      </c>
      <c r="AT31" s="1">
        <f t="shared" si="20"/>
        <v>64.056666666666672</v>
      </c>
      <c r="AU31" s="1">
        <f t="shared" si="17"/>
        <v>177699.48123292116</v>
      </c>
    </row>
    <row r="32" spans="1:47" x14ac:dyDescent="0.15">
      <c r="C32" s="6">
        <v>5</v>
      </c>
      <c r="D32" s="8">
        <v>13.216162278548399</v>
      </c>
      <c r="E32" s="9">
        <f t="shared" si="18"/>
        <v>4.75912481943333</v>
      </c>
      <c r="F32" s="6" t="s">
        <v>112</v>
      </c>
      <c r="G32" s="1">
        <v>6</v>
      </c>
      <c r="H32" s="7">
        <f t="shared" si="0"/>
        <v>13.216162278548399</v>
      </c>
      <c r="I32" s="7">
        <f t="shared" si="1"/>
        <v>286.36616227854836</v>
      </c>
      <c r="J32" s="7">
        <f t="shared" si="2"/>
        <v>9.0297274381381909E-2</v>
      </c>
      <c r="K32" s="7">
        <f t="shared" si="3"/>
        <v>107.19340277777776</v>
      </c>
      <c r="L32" s="7">
        <f t="shared" si="4"/>
        <v>1.0719340277777776</v>
      </c>
      <c r="M32" s="1" t="s">
        <v>110</v>
      </c>
      <c r="O32" s="7">
        <f t="shared" si="19"/>
        <v>2.314264006394851</v>
      </c>
      <c r="P32" s="7">
        <f t="shared" si="5"/>
        <v>0.20897173197639204</v>
      </c>
      <c r="Q32" s="12">
        <f t="shared" si="6"/>
        <v>3.6221766875907953E-2</v>
      </c>
      <c r="R32" s="7">
        <f t="shared" si="7"/>
        <v>0.18580189814814813</v>
      </c>
      <c r="S32" s="13">
        <f t="shared" si="8"/>
        <v>0.19494831450552097</v>
      </c>
      <c r="T32" s="2">
        <v>0.01</v>
      </c>
      <c r="U32" s="14">
        <f t="shared" si="9"/>
        <v>1.9494831450552097E-3</v>
      </c>
      <c r="V32" s="13"/>
      <c r="W32" s="2"/>
      <c r="X32" s="14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3"/>
      <c r="AF32" s="2"/>
      <c r="AG32" s="14"/>
      <c r="AH32" s="13"/>
      <c r="AI32" s="2"/>
      <c r="AJ32" s="14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3.139948314505521E-2</v>
      </c>
      <c r="AR32" s="7">
        <f t="shared" si="15"/>
        <v>107.19340277777776</v>
      </c>
      <c r="AS32" s="1">
        <f t="shared" si="16"/>
        <v>0.17333333333333334</v>
      </c>
      <c r="AT32" s="1">
        <f t="shared" si="20"/>
        <v>64.056666666666672</v>
      </c>
      <c r="AU32" s="1">
        <f t="shared" si="17"/>
        <v>250387.00415441935</v>
      </c>
    </row>
    <row r="33" spans="1:48" x14ac:dyDescent="0.15">
      <c r="C33" s="6">
        <v>6</v>
      </c>
      <c r="D33" s="8">
        <v>17.3630440873333</v>
      </c>
      <c r="E33" s="9">
        <f t="shared" si="18"/>
        <v>13.216162278548399</v>
      </c>
      <c r="F33" s="6" t="s">
        <v>110</v>
      </c>
      <c r="G33" s="1">
        <v>7</v>
      </c>
      <c r="H33" s="7">
        <f t="shared" si="0"/>
        <v>17.3630440873333</v>
      </c>
      <c r="I33" s="7">
        <f t="shared" si="1"/>
        <v>290.5130440873333</v>
      </c>
      <c r="J33" s="7">
        <f t="shared" si="2"/>
        <v>0.14670910461086395</v>
      </c>
      <c r="K33" s="7">
        <f t="shared" si="3"/>
        <v>107.19340277777776</v>
      </c>
      <c r="L33" s="7">
        <f t="shared" si="4"/>
        <v>1.0719340277777776</v>
      </c>
      <c r="M33" s="1" t="s">
        <v>110</v>
      </c>
      <c r="O33" s="7">
        <f t="shared" si="19"/>
        <v>3.1772263021962366</v>
      </c>
      <c r="P33" s="7">
        <f t="shared" si="5"/>
        <v>0.4661280259412961</v>
      </c>
      <c r="Q33" s="12">
        <f t="shared" si="6"/>
        <v>8.0795524496491328E-2</v>
      </c>
      <c r="R33" s="7">
        <f t="shared" si="7"/>
        <v>0.18580189814814813</v>
      </c>
      <c r="S33" s="13">
        <f t="shared" si="8"/>
        <v>0.43484768079209535</v>
      </c>
      <c r="T33" s="2">
        <v>0.01</v>
      </c>
      <c r="U33" s="14">
        <f t="shared" si="9"/>
        <v>4.3484768079209537E-3</v>
      </c>
      <c r="V33" s="13"/>
      <c r="W33" s="2"/>
      <c r="X33" s="14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3"/>
      <c r="AF33" s="2"/>
      <c r="AG33" s="14"/>
      <c r="AH33" s="13"/>
      <c r="AI33" s="2"/>
      <c r="AJ33" s="14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3.3798476807920953E-2</v>
      </c>
      <c r="AR33" s="7">
        <f t="shared" si="15"/>
        <v>107.19340277777776</v>
      </c>
      <c r="AS33" s="1">
        <f t="shared" si="16"/>
        <v>0.17333333333333334</v>
      </c>
      <c r="AT33" s="1">
        <f t="shared" si="20"/>
        <v>64.056666666666672</v>
      </c>
      <c r="AU33" s="1">
        <f t="shared" si="17"/>
        <v>269517.1545921021</v>
      </c>
    </row>
    <row r="34" spans="1:48" x14ac:dyDescent="0.15">
      <c r="C34" s="6">
        <v>7</v>
      </c>
      <c r="D34" s="8">
        <v>21.934602328387101</v>
      </c>
      <c r="E34" s="9">
        <f t="shared" si="18"/>
        <v>17.3630440873333</v>
      </c>
      <c r="F34" s="6" t="s">
        <v>110</v>
      </c>
      <c r="G34" s="1">
        <v>8</v>
      </c>
      <c r="H34" s="7">
        <f t="shared" si="0"/>
        <v>21.934602328387101</v>
      </c>
      <c r="I34" s="7">
        <f t="shared" si="1"/>
        <v>295.08460232838706</v>
      </c>
      <c r="J34" s="7">
        <f t="shared" si="2"/>
        <v>0.24658120744186088</v>
      </c>
      <c r="K34" s="7">
        <f t="shared" si="3"/>
        <v>107.19340277777776</v>
      </c>
      <c r="L34" s="7">
        <f t="shared" si="4"/>
        <v>1.0719340277777776</v>
      </c>
      <c r="M34" s="1" t="s">
        <v>110</v>
      </c>
      <c r="O34" s="7">
        <f t="shared" si="19"/>
        <v>3.7830323040327181</v>
      </c>
      <c r="P34" s="7">
        <f t="shared" si="5"/>
        <v>0.93282467331995256</v>
      </c>
      <c r="Q34" s="12">
        <f t="shared" si="6"/>
        <v>0.16168961004212512</v>
      </c>
      <c r="R34" s="7">
        <f t="shared" si="7"/>
        <v>0.18580189814814813</v>
      </c>
      <c r="S34" s="13">
        <f t="shared" si="8"/>
        <v>0.87022582467485232</v>
      </c>
      <c r="T34" s="2">
        <v>0.01</v>
      </c>
      <c r="U34" s="14">
        <f t="shared" si="9"/>
        <v>8.7022582467485236E-3</v>
      </c>
      <c r="V34" s="13"/>
      <c r="W34" s="2"/>
      <c r="X34" s="14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3"/>
      <c r="AF34" s="2"/>
      <c r="AG34" s="14"/>
      <c r="AH34" s="13"/>
      <c r="AI34" s="2"/>
      <c r="AJ34" s="14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3.8152258246748519E-2</v>
      </c>
      <c r="AR34" s="7">
        <f t="shared" si="15"/>
        <v>107.19340277777776</v>
      </c>
      <c r="AS34" s="1">
        <f t="shared" si="16"/>
        <v>0.17333333333333334</v>
      </c>
      <c r="AT34" s="1">
        <f t="shared" si="20"/>
        <v>64.056666666666672</v>
      </c>
      <c r="AU34" s="1">
        <f t="shared" si="17"/>
        <v>304235.25126188202</v>
      </c>
    </row>
    <row r="35" spans="1:48" x14ac:dyDescent="0.15">
      <c r="C35" s="6">
        <v>8</v>
      </c>
      <c r="D35" s="8">
        <v>19.725024903548402</v>
      </c>
      <c r="E35" s="9">
        <f t="shared" si="18"/>
        <v>21.934602328387101</v>
      </c>
      <c r="F35" s="6" t="s">
        <v>110</v>
      </c>
      <c r="G35" s="1">
        <v>9</v>
      </c>
      <c r="H35" s="7">
        <f t="shared" si="0"/>
        <v>19.725024903548402</v>
      </c>
      <c r="I35" s="7">
        <f t="shared" si="1"/>
        <v>292.87502490354836</v>
      </c>
      <c r="J35" s="7">
        <f t="shared" si="2"/>
        <v>0.19224114917560506</v>
      </c>
      <c r="K35" s="7">
        <f t="shared" si="3"/>
        <v>107.19340277777776</v>
      </c>
      <c r="L35" s="7">
        <f t="shared" si="4"/>
        <v>1.0719340277777776</v>
      </c>
      <c r="M35" s="1" t="s">
        <v>110</v>
      </c>
      <c r="O35" s="7">
        <f t="shared" si="19"/>
        <v>3.9221416584905429</v>
      </c>
      <c r="P35" s="7">
        <f t="shared" si="5"/>
        <v>0.75399701965773547</v>
      </c>
      <c r="Q35" s="12">
        <f t="shared" si="6"/>
        <v>0.13069281674067415</v>
      </c>
      <c r="R35" s="7">
        <f t="shared" si="7"/>
        <v>0.18580189814814813</v>
      </c>
      <c r="S35" s="13">
        <f t="shared" si="8"/>
        <v>0.70339871682294086</v>
      </c>
      <c r="T35" s="2">
        <v>0.01</v>
      </c>
      <c r="U35" s="14">
        <f t="shared" si="9"/>
        <v>7.0339871682294089E-3</v>
      </c>
      <c r="V35" s="13"/>
      <c r="W35" s="2"/>
      <c r="X35" s="14"/>
      <c r="Y35" s="2">
        <v>0.02</v>
      </c>
      <c r="Z35" s="2">
        <v>0.21</v>
      </c>
      <c r="AA35" s="2">
        <f t="shared" si="10"/>
        <v>4.1999999999999997E-3</v>
      </c>
      <c r="AB35" s="2">
        <v>0.01</v>
      </c>
      <c r="AC35" s="2">
        <v>0.28999999999999998</v>
      </c>
      <c r="AD35" s="2">
        <f t="shared" si="11"/>
        <v>2.8999999999999998E-3</v>
      </c>
      <c r="AE35" s="13"/>
      <c r="AF35" s="2"/>
      <c r="AG35" s="14"/>
      <c r="AH35" s="13"/>
      <c r="AI35" s="2"/>
      <c r="AJ35" s="14"/>
      <c r="AK35" s="1">
        <v>0.1</v>
      </c>
      <c r="AL35" s="2">
        <v>0.11</v>
      </c>
      <c r="AM35" s="2">
        <f t="shared" si="12"/>
        <v>1.1000000000000001E-2</v>
      </c>
      <c r="AN35" s="2">
        <v>0.01</v>
      </c>
      <c r="AO35" s="2">
        <v>0.38</v>
      </c>
      <c r="AP35" s="2">
        <f t="shared" si="13"/>
        <v>3.8E-3</v>
      </c>
      <c r="AQ35" s="1">
        <f t="shared" si="14"/>
        <v>2.8933987168229407E-2</v>
      </c>
      <c r="AR35" s="7">
        <f t="shared" si="15"/>
        <v>107.19340277777776</v>
      </c>
      <c r="AS35" s="1">
        <f t="shared" si="16"/>
        <v>0.17333333333333334</v>
      </c>
      <c r="AT35" s="1">
        <f t="shared" si="20"/>
        <v>64.056666666666672</v>
      </c>
      <c r="AU35" s="1">
        <f t="shared" si="17"/>
        <v>230726.54832652133</v>
      </c>
    </row>
    <row r="36" spans="1:48" x14ac:dyDescent="0.15">
      <c r="C36" s="6">
        <v>9</v>
      </c>
      <c r="D36" s="8">
        <v>14.1405394353667</v>
      </c>
      <c r="E36" s="9">
        <f t="shared" si="18"/>
        <v>19.725024903548402</v>
      </c>
      <c r="F36" s="6" t="s">
        <v>110</v>
      </c>
      <c r="G36" s="1">
        <v>10</v>
      </c>
      <c r="H36" s="7">
        <f t="shared" si="0"/>
        <v>14.1405394353667</v>
      </c>
      <c r="I36" s="7">
        <f t="shared" si="1"/>
        <v>287.29053943536667</v>
      </c>
      <c r="J36" s="7">
        <f t="shared" si="2"/>
        <v>0.1007365245481386</v>
      </c>
      <c r="K36" s="7">
        <f t="shared" si="3"/>
        <v>107.19340277777776</v>
      </c>
      <c r="L36" s="7">
        <f t="shared" si="4"/>
        <v>1.0719340277777776</v>
      </c>
      <c r="M36" s="1" t="s">
        <v>110</v>
      </c>
      <c r="O36" s="7">
        <f t="shared" si="19"/>
        <v>4.2400786666105859</v>
      </c>
      <c r="P36" s="7">
        <f t="shared" si="5"/>
        <v>0.42713078868505605</v>
      </c>
      <c r="Q36" s="12">
        <f t="shared" si="6"/>
        <v>7.4036003372076387E-2</v>
      </c>
      <c r="R36" s="7">
        <f t="shared" si="7"/>
        <v>0.18580189814814813</v>
      </c>
      <c r="S36" s="13">
        <f t="shared" si="8"/>
        <v>0.39846742207684116</v>
      </c>
      <c r="T36" s="2">
        <v>0.01</v>
      </c>
      <c r="U36" s="14">
        <f t="shared" si="9"/>
        <v>3.9846742207684119E-3</v>
      </c>
      <c r="V36" s="13"/>
      <c r="W36" s="2"/>
      <c r="X36" s="14"/>
      <c r="Y36" s="2">
        <v>0.02</v>
      </c>
      <c r="Z36" s="2">
        <v>0.21</v>
      </c>
      <c r="AA36" s="2">
        <f t="shared" si="10"/>
        <v>4.1999999999999997E-3</v>
      </c>
      <c r="AB36" s="2">
        <v>0.01</v>
      </c>
      <c r="AC36" s="2">
        <v>0.28999999999999998</v>
      </c>
      <c r="AD36" s="2">
        <f t="shared" si="11"/>
        <v>2.8999999999999998E-3</v>
      </c>
      <c r="AE36" s="13"/>
      <c r="AF36" s="2"/>
      <c r="AG36" s="14"/>
      <c r="AH36" s="13"/>
      <c r="AI36" s="2"/>
      <c r="AJ36" s="14"/>
      <c r="AK36" s="2">
        <v>0.1</v>
      </c>
      <c r="AL36" s="2">
        <v>0.11</v>
      </c>
      <c r="AM36" s="2">
        <f t="shared" si="12"/>
        <v>1.1000000000000001E-2</v>
      </c>
      <c r="AN36" s="2">
        <v>0.01</v>
      </c>
      <c r="AO36" s="2">
        <v>0.38</v>
      </c>
      <c r="AP36" s="2">
        <f t="shared" si="13"/>
        <v>3.8E-3</v>
      </c>
      <c r="AQ36" s="1">
        <f t="shared" si="14"/>
        <v>2.588467422076841E-2</v>
      </c>
      <c r="AR36" s="7">
        <f t="shared" si="15"/>
        <v>107.19340277777776</v>
      </c>
      <c r="AS36" s="1">
        <f t="shared" si="16"/>
        <v>0.17333333333333334</v>
      </c>
      <c r="AT36" s="1">
        <f t="shared" si="20"/>
        <v>64.056666666666672</v>
      </c>
      <c r="AU36" s="1">
        <f t="shared" si="17"/>
        <v>206410.596050591</v>
      </c>
    </row>
    <row r="37" spans="1:48" x14ac:dyDescent="0.15">
      <c r="C37" s="6">
        <v>10</v>
      </c>
      <c r="D37" s="8">
        <v>0.56414360316129097</v>
      </c>
      <c r="E37" s="9">
        <f t="shared" si="18"/>
        <v>14.1405394353667</v>
      </c>
      <c r="F37" s="6" t="s">
        <v>110</v>
      </c>
      <c r="G37" s="1">
        <v>11</v>
      </c>
      <c r="H37" s="7">
        <f t="shared" si="0"/>
        <v>0.56414360316129097</v>
      </c>
      <c r="I37" s="7">
        <f t="shared" si="1"/>
        <v>273.71414360316129</v>
      </c>
      <c r="J37" s="7">
        <f t="shared" si="2"/>
        <v>1.8754886513735129E-2</v>
      </c>
      <c r="K37" s="7">
        <f t="shared" si="3"/>
        <v>107.19340277777776</v>
      </c>
      <c r="L37" s="7">
        <f t="shared" si="4"/>
        <v>1.0719340277777776</v>
      </c>
      <c r="M37" s="1" t="s">
        <v>112</v>
      </c>
      <c r="N37" s="7">
        <f>(O36-P36)*C22/100</f>
        <v>3.6223004840292532</v>
      </c>
      <c r="O37" s="7">
        <f t="shared" si="19"/>
        <v>1.2625814216740538</v>
      </c>
      <c r="P37" s="7">
        <f t="shared" si="5"/>
        <v>2.3679571277847238E-2</v>
      </c>
      <c r="Q37" s="12">
        <f t="shared" si="6"/>
        <v>4.1044590214935218E-3</v>
      </c>
      <c r="R37" s="7">
        <f t="shared" si="7"/>
        <v>0.18580189814814813</v>
      </c>
      <c r="S37" s="13">
        <f t="shared" si="8"/>
        <v>2.2090511789179108E-2</v>
      </c>
      <c r="T37" s="2">
        <v>0.01</v>
      </c>
      <c r="U37" s="14">
        <f t="shared" si="9"/>
        <v>2.2090511789179108E-4</v>
      </c>
      <c r="V37" s="13"/>
      <c r="W37" s="2"/>
      <c r="X37" s="14"/>
      <c r="Y37" s="2">
        <v>0.02</v>
      </c>
      <c r="Z37" s="2">
        <v>0.21</v>
      </c>
      <c r="AA37" s="2">
        <f t="shared" si="10"/>
        <v>4.1999999999999997E-3</v>
      </c>
      <c r="AB37" s="2">
        <v>0.01</v>
      </c>
      <c r="AC37" s="2">
        <v>0.28999999999999998</v>
      </c>
      <c r="AD37" s="2">
        <f t="shared" si="11"/>
        <v>2.8999999999999998E-3</v>
      </c>
      <c r="AE37" s="13"/>
      <c r="AF37" s="2"/>
      <c r="AG37" s="14"/>
      <c r="AH37" s="13"/>
      <c r="AI37" s="2"/>
      <c r="AJ37" s="14"/>
      <c r="AK37" s="1">
        <v>0.1</v>
      </c>
      <c r="AL37" s="2">
        <v>0.11</v>
      </c>
      <c r="AM37" s="2">
        <f t="shared" si="12"/>
        <v>1.1000000000000001E-2</v>
      </c>
      <c r="AN37" s="2">
        <v>0.01</v>
      </c>
      <c r="AO37" s="2">
        <v>0.38</v>
      </c>
      <c r="AP37" s="2">
        <f t="shared" si="13"/>
        <v>3.8E-3</v>
      </c>
      <c r="AQ37" s="1">
        <f t="shared" si="14"/>
        <v>2.212090511789179E-2</v>
      </c>
      <c r="AR37" s="7">
        <f t="shared" si="15"/>
        <v>107.19340277777776</v>
      </c>
      <c r="AS37" s="1">
        <f t="shared" si="16"/>
        <v>0.17333333333333334</v>
      </c>
      <c r="AT37" s="1">
        <f t="shared" si="20"/>
        <v>64.056666666666672</v>
      </c>
      <c r="AU37" s="1">
        <f t="shared" si="17"/>
        <v>176397.39915672262</v>
      </c>
    </row>
    <row r="38" spans="1:48" x14ac:dyDescent="0.15">
      <c r="C38" s="6">
        <v>11</v>
      </c>
      <c r="D38" s="8">
        <v>-13.356491699099999</v>
      </c>
      <c r="E38" s="9">
        <f t="shared" si="18"/>
        <v>0.56414360316129097</v>
      </c>
      <c r="F38" s="6" t="s">
        <v>112</v>
      </c>
      <c r="G38" s="1">
        <v>12</v>
      </c>
      <c r="H38" s="7">
        <f t="shared" si="0"/>
        <v>-13.356491699099999</v>
      </c>
      <c r="I38" s="7">
        <f t="shared" si="1"/>
        <v>259.79350830089999</v>
      </c>
      <c r="J38" s="7">
        <f t="shared" si="2"/>
        <v>2.7880390805941685E-3</v>
      </c>
      <c r="K38" s="7">
        <f t="shared" si="3"/>
        <v>107.19340277777776</v>
      </c>
      <c r="L38" s="7">
        <f t="shared" si="4"/>
        <v>1.0719340277777776</v>
      </c>
      <c r="M38" s="1" t="s">
        <v>110</v>
      </c>
      <c r="O38" s="7">
        <f t="shared" si="19"/>
        <v>2.3108358781739842</v>
      </c>
      <c r="P38" s="7">
        <f t="shared" si="5"/>
        <v>6.4427007371882124E-3</v>
      </c>
      <c r="Q38" s="12">
        <f t="shared" si="6"/>
        <v>1.1167347944459568E-3</v>
      </c>
      <c r="R38" s="7">
        <f t="shared" si="7"/>
        <v>0.18580189814814813</v>
      </c>
      <c r="S38" s="13">
        <f t="shared" si="8"/>
        <v>6.0103519155414358E-3</v>
      </c>
      <c r="T38" s="2">
        <v>0.01</v>
      </c>
      <c r="U38" s="14">
        <f t="shared" si="9"/>
        <v>6.0103519155414361E-5</v>
      </c>
      <c r="V38" s="13"/>
      <c r="W38" s="2"/>
      <c r="X38" s="14"/>
      <c r="Y38" s="2">
        <v>0.02</v>
      </c>
      <c r="Z38" s="2">
        <v>0.21</v>
      </c>
      <c r="AA38" s="2">
        <f t="shared" si="10"/>
        <v>4.1999999999999997E-3</v>
      </c>
      <c r="AB38" s="2">
        <v>0.01</v>
      </c>
      <c r="AC38" s="2">
        <v>0.28999999999999998</v>
      </c>
      <c r="AD38" s="2">
        <f t="shared" si="11"/>
        <v>2.8999999999999998E-3</v>
      </c>
      <c r="AE38" s="13"/>
      <c r="AF38" s="2"/>
      <c r="AG38" s="14"/>
      <c r="AH38" s="13"/>
      <c r="AI38" s="2"/>
      <c r="AJ38" s="14"/>
      <c r="AK38" s="2">
        <v>0.1</v>
      </c>
      <c r="AL38" s="2">
        <v>0.11</v>
      </c>
      <c r="AM38" s="2">
        <f t="shared" si="12"/>
        <v>1.1000000000000001E-2</v>
      </c>
      <c r="AN38" s="2">
        <v>0.01</v>
      </c>
      <c r="AO38" s="2">
        <v>0.38</v>
      </c>
      <c r="AP38" s="2">
        <f t="shared" si="13"/>
        <v>3.8E-3</v>
      </c>
      <c r="AQ38" s="1">
        <f t="shared" si="14"/>
        <v>2.1960103519155415E-2</v>
      </c>
      <c r="AR38" s="7">
        <f t="shared" si="15"/>
        <v>107.19340277777776</v>
      </c>
      <c r="AS38" s="1">
        <f t="shared" si="16"/>
        <v>0.17333333333333334</v>
      </c>
      <c r="AT38" s="1">
        <f t="shared" si="20"/>
        <v>64.056666666666672</v>
      </c>
      <c r="AU38" s="1">
        <f t="shared" si="17"/>
        <v>175115.12866886644</v>
      </c>
      <c r="AV38" s="1">
        <f>SUM(AU27:AU38)</f>
        <v>2493209.908627836</v>
      </c>
    </row>
    <row r="39" spans="1:48" x14ac:dyDescent="0.15">
      <c r="C39" s="6">
        <v>12</v>
      </c>
      <c r="D39" s="8">
        <v>-17.5063042547742</v>
      </c>
      <c r="E39" s="9">
        <f t="shared" si="18"/>
        <v>-13.356491699099999</v>
      </c>
      <c r="F39" s="6" t="s">
        <v>110</v>
      </c>
    </row>
    <row r="40" spans="1:48" x14ac:dyDescent="0.15">
      <c r="S40" s="30" t="s">
        <v>80</v>
      </c>
      <c r="T40" s="30"/>
      <c r="U40" s="30"/>
      <c r="V40" s="30" t="s">
        <v>81</v>
      </c>
      <c r="W40" s="30"/>
      <c r="X40" s="30"/>
      <c r="Y40" s="30" t="s">
        <v>82</v>
      </c>
      <c r="Z40" s="30"/>
      <c r="AA40" s="30"/>
      <c r="AB40" s="30" t="s">
        <v>83</v>
      </c>
      <c r="AC40" s="30"/>
      <c r="AD40" s="30"/>
      <c r="AE40" s="30" t="s">
        <v>84</v>
      </c>
      <c r="AF40" s="30"/>
      <c r="AG40" s="30"/>
      <c r="AH40" s="30" t="s">
        <v>85</v>
      </c>
      <c r="AI40" s="30"/>
      <c r="AJ40" s="30"/>
      <c r="AK40" s="31" t="s">
        <v>86</v>
      </c>
      <c r="AL40" s="32"/>
      <c r="AM40" s="33"/>
      <c r="AN40" s="30" t="s">
        <v>87</v>
      </c>
      <c r="AO40" s="30"/>
      <c r="AP40" s="30"/>
    </row>
    <row r="41" spans="1:48" x14ac:dyDescent="0.15">
      <c r="A41" s="34" t="s">
        <v>45</v>
      </c>
      <c r="B41" s="34"/>
      <c r="C41" s="6" t="s">
        <v>88</v>
      </c>
      <c r="D41" s="6" t="s">
        <v>89</v>
      </c>
      <c r="E41" s="6" t="s">
        <v>90</v>
      </c>
      <c r="F41" s="6" t="s">
        <v>91</v>
      </c>
      <c r="G41" s="1" t="s">
        <v>88</v>
      </c>
      <c r="H41" s="1" t="s">
        <v>90</v>
      </c>
      <c r="I41" s="1" t="s">
        <v>92</v>
      </c>
      <c r="J41" s="1" t="s">
        <v>93</v>
      </c>
      <c r="K41" s="10" t="s">
        <v>94</v>
      </c>
      <c r="L41" s="10" t="s">
        <v>95</v>
      </c>
      <c r="M41" s="1" t="s">
        <v>96</v>
      </c>
      <c r="N41" s="10" t="s">
        <v>97</v>
      </c>
      <c r="O41" s="1" t="s">
        <v>98</v>
      </c>
      <c r="P41" s="1" t="s">
        <v>99</v>
      </c>
      <c r="Q41" s="10" t="s">
        <v>100</v>
      </c>
      <c r="R41" s="10" t="s">
        <v>101</v>
      </c>
      <c r="S41" s="2" t="s">
        <v>102</v>
      </c>
      <c r="T41" s="2" t="s">
        <v>103</v>
      </c>
      <c r="U41" s="2"/>
      <c r="V41" s="2" t="s">
        <v>102</v>
      </c>
      <c r="W41" s="2" t="s">
        <v>103</v>
      </c>
      <c r="X41" s="2"/>
      <c r="Y41" s="2" t="s">
        <v>102</v>
      </c>
      <c r="Z41" s="2" t="s">
        <v>103</v>
      </c>
      <c r="AA41" s="2"/>
      <c r="AB41" s="2" t="s">
        <v>102</v>
      </c>
      <c r="AC41" s="2" t="s">
        <v>103</v>
      </c>
      <c r="AD41" s="2"/>
      <c r="AE41" s="2" t="s">
        <v>102</v>
      </c>
      <c r="AF41" s="2" t="s">
        <v>103</v>
      </c>
      <c r="AG41" s="2"/>
      <c r="AH41" s="2" t="s">
        <v>102</v>
      </c>
      <c r="AI41" s="2" t="s">
        <v>103</v>
      </c>
      <c r="AJ41" s="2"/>
      <c r="AK41" s="2" t="s">
        <v>102</v>
      </c>
      <c r="AL41" s="2" t="s">
        <v>103</v>
      </c>
      <c r="AM41" s="2"/>
      <c r="AN41" s="16" t="s">
        <v>102</v>
      </c>
      <c r="AO41" s="16" t="s">
        <v>103</v>
      </c>
      <c r="AP41" s="16"/>
      <c r="AQ41" s="1" t="s">
        <v>104</v>
      </c>
      <c r="AR41" s="1" t="s">
        <v>105</v>
      </c>
      <c r="AS41" s="1" t="s">
        <v>73</v>
      </c>
      <c r="AT41" s="1" t="s">
        <v>106</v>
      </c>
      <c r="AU41" s="1" t="s">
        <v>107</v>
      </c>
    </row>
    <row r="42" spans="1:48" x14ac:dyDescent="0.15">
      <c r="A42" s="1" t="s">
        <v>108</v>
      </c>
      <c r="B42" s="1">
        <f>G5</f>
        <v>92.509250000000009</v>
      </c>
      <c r="C42" s="6" t="s">
        <v>109</v>
      </c>
      <c r="D42" s="6">
        <v>-19</v>
      </c>
      <c r="E42" s="6"/>
      <c r="F42" s="6"/>
      <c r="G42" s="1">
        <v>1</v>
      </c>
      <c r="H42" s="7">
        <f t="shared" ref="H42:H53" si="21">E43</f>
        <v>-19</v>
      </c>
      <c r="I42" s="7">
        <f t="shared" ref="I42:I53" si="22">H42+273.15</f>
        <v>254.14999999999998</v>
      </c>
      <c r="J42" s="7">
        <f t="shared" ref="J42:J53" si="23">EXP(($C$16*(I42-$C$14))/($C$17*I42*$C$14))</f>
        <v>1.2130070728075661E-3</v>
      </c>
      <c r="K42" s="7">
        <f t="shared" ref="K42:K53" si="24">$B$42/12</f>
        <v>7.7091041666666671</v>
      </c>
      <c r="L42" s="7">
        <f t="shared" ref="L42:L53" si="25">K42*$B$43/100</f>
        <v>7.7091041666666665E-2</v>
      </c>
      <c r="M42" s="1" t="s">
        <v>110</v>
      </c>
      <c r="O42" s="7">
        <f>L42</f>
        <v>7.7091041666666665E-2</v>
      </c>
      <c r="P42" s="7">
        <f t="shared" ref="P42:P53" si="26">O42*J42</f>
        <v>9.3511978791769443E-5</v>
      </c>
      <c r="Q42" s="12">
        <f t="shared" ref="Q42:Q53" si="27">P42*$B$44</f>
        <v>1.4961916606683112E-5</v>
      </c>
      <c r="R42" s="7">
        <f t="shared" ref="R42:R53" si="28">L42*$B$44</f>
        <v>1.2334566666666666E-2</v>
      </c>
      <c r="S42" s="13">
        <f t="shared" ref="S42:S53" si="29">Q42/R42</f>
        <v>1.2130070728075663E-3</v>
      </c>
      <c r="T42" s="2">
        <v>0.01</v>
      </c>
      <c r="U42" s="14">
        <f t="shared" ref="U42:U53" si="30">S42*T42</f>
        <v>1.2130070728075663E-5</v>
      </c>
      <c r="V42" s="13"/>
      <c r="W42" s="2"/>
      <c r="X42" s="14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3"/>
      <c r="AF42" s="2"/>
      <c r="AG42" s="14"/>
      <c r="AH42" s="13"/>
      <c r="AI42" s="2"/>
      <c r="AJ42" s="14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1.4812130070728076E-2</v>
      </c>
      <c r="AR42" s="7">
        <f t="shared" ref="AR42:AR53" si="34">$B$42/12</f>
        <v>7.7091041666666671</v>
      </c>
      <c r="AS42" s="1">
        <f t="shared" ref="AS42:AS53" si="35">$B$44</f>
        <v>0.16</v>
      </c>
      <c r="AT42" s="1">
        <f>$E$5/12</f>
        <v>115.69260273972583</v>
      </c>
      <c r="AU42" s="1">
        <f t="shared" ref="AU42:AU53" si="36">AT42*10000*AS42*0.67*AR42*AQ42</f>
        <v>14161.909277738465</v>
      </c>
    </row>
    <row r="43" spans="1:48" x14ac:dyDescent="0.15">
      <c r="A43" s="1" t="s">
        <v>111</v>
      </c>
      <c r="B43" s="1">
        <v>1</v>
      </c>
      <c r="C43" s="6">
        <v>1</v>
      </c>
      <c r="D43" s="8">
        <v>-21.039999168709699</v>
      </c>
      <c r="E43" s="9">
        <f t="shared" ref="E43:E54" si="37">D42</f>
        <v>-19</v>
      </c>
      <c r="F43" s="6" t="s">
        <v>110</v>
      </c>
      <c r="G43" s="1">
        <v>2</v>
      </c>
      <c r="H43" s="7">
        <f t="shared" si="21"/>
        <v>-21.039999168709699</v>
      </c>
      <c r="I43" s="7">
        <f t="shared" si="22"/>
        <v>252.11000083129028</v>
      </c>
      <c r="J43" s="7">
        <f t="shared" si="23"/>
        <v>8.8967388568131519E-4</v>
      </c>
      <c r="K43" s="7">
        <f t="shared" si="24"/>
        <v>7.7091041666666671</v>
      </c>
      <c r="L43" s="7">
        <f t="shared" si="25"/>
        <v>7.7091041666666665E-2</v>
      </c>
      <c r="M43" s="1" t="s">
        <v>110</v>
      </c>
      <c r="O43" s="7">
        <f t="shared" ref="O43:O53" si="38">L43+O42-P42-N43</f>
        <v>0.15408857135454157</v>
      </c>
      <c r="P43" s="7">
        <f t="shared" si="26"/>
        <v>1.370885780160776E-4</v>
      </c>
      <c r="Q43" s="12">
        <f t="shared" si="27"/>
        <v>2.1934172482572418E-5</v>
      </c>
      <c r="R43" s="7">
        <f t="shared" si="28"/>
        <v>1.2334566666666666E-2</v>
      </c>
      <c r="S43" s="13">
        <f t="shared" si="29"/>
        <v>1.778268590646807E-3</v>
      </c>
      <c r="T43" s="2">
        <v>0.01</v>
      </c>
      <c r="U43" s="14">
        <f t="shared" si="30"/>
        <v>1.7782685906468071E-5</v>
      </c>
      <c r="V43" s="13"/>
      <c r="W43" s="2"/>
      <c r="X43" s="14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3"/>
      <c r="AF43" s="2"/>
      <c r="AG43" s="14"/>
      <c r="AH43" s="13"/>
      <c r="AI43" s="2"/>
      <c r="AJ43" s="14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1.4817782685906469E-2</v>
      </c>
      <c r="AR43" s="7">
        <f t="shared" si="34"/>
        <v>7.7091041666666671</v>
      </c>
      <c r="AS43" s="1">
        <f t="shared" si="35"/>
        <v>0.16</v>
      </c>
      <c r="AT43" s="1">
        <f t="shared" ref="AT43:AT53" si="39">$E$5/12</f>
        <v>115.69260273972583</v>
      </c>
      <c r="AU43" s="1">
        <f t="shared" si="36"/>
        <v>14167.313755214433</v>
      </c>
    </row>
    <row r="44" spans="1:48" x14ac:dyDescent="0.15">
      <c r="A44" s="1" t="s">
        <v>73</v>
      </c>
      <c r="B44" s="1">
        <f>I5</f>
        <v>0.16</v>
      </c>
      <c r="C44" s="6">
        <v>2</v>
      </c>
      <c r="D44" s="8">
        <v>-16.165056821310301</v>
      </c>
      <c r="E44" s="9">
        <f t="shared" si="37"/>
        <v>-21.039999168709699</v>
      </c>
      <c r="F44" s="6" t="s">
        <v>110</v>
      </c>
      <c r="G44" s="1">
        <v>3</v>
      </c>
      <c r="H44" s="7">
        <f t="shared" si="21"/>
        <v>-16.165056821310301</v>
      </c>
      <c r="I44" s="7">
        <f t="shared" si="22"/>
        <v>256.98494317868966</v>
      </c>
      <c r="J44" s="7">
        <f t="shared" si="23"/>
        <v>1.8510155151111346E-3</v>
      </c>
      <c r="K44" s="7">
        <f t="shared" si="24"/>
        <v>7.7091041666666671</v>
      </c>
      <c r="L44" s="7">
        <f t="shared" si="25"/>
        <v>7.7091041666666665E-2</v>
      </c>
      <c r="M44" s="1" t="s">
        <v>110</v>
      </c>
      <c r="O44" s="7">
        <f t="shared" si="38"/>
        <v>0.23104252444319215</v>
      </c>
      <c r="P44" s="7">
        <f t="shared" si="26"/>
        <v>4.2766329739479222E-4</v>
      </c>
      <c r="Q44" s="12">
        <f t="shared" si="27"/>
        <v>6.8426127583166754E-5</v>
      </c>
      <c r="R44" s="7">
        <f t="shared" si="28"/>
        <v>1.2334566666666666E-2</v>
      </c>
      <c r="S44" s="13">
        <f t="shared" si="29"/>
        <v>5.5475096476703756E-3</v>
      </c>
      <c r="T44" s="2">
        <v>0.01</v>
      </c>
      <c r="U44" s="14">
        <f t="shared" si="30"/>
        <v>5.5475096476703755E-5</v>
      </c>
      <c r="V44" s="13"/>
      <c r="W44" s="2"/>
      <c r="X44" s="14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3"/>
      <c r="AF44" s="2"/>
      <c r="AG44" s="14"/>
      <c r="AH44" s="13"/>
      <c r="AI44" s="2"/>
      <c r="AJ44" s="14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1.4855475096476705E-2</v>
      </c>
      <c r="AR44" s="7">
        <f t="shared" si="34"/>
        <v>7.7091041666666671</v>
      </c>
      <c r="AS44" s="1">
        <f t="shared" si="35"/>
        <v>0.16</v>
      </c>
      <c r="AT44" s="1">
        <f t="shared" si="39"/>
        <v>115.69260273972583</v>
      </c>
      <c r="AU44" s="1">
        <f t="shared" si="36"/>
        <v>14203.351549671144</v>
      </c>
    </row>
    <row r="45" spans="1:48" x14ac:dyDescent="0.15">
      <c r="C45" s="6">
        <v>3</v>
      </c>
      <c r="D45" s="8">
        <v>-3.4894550231612902</v>
      </c>
      <c r="E45" s="9">
        <f t="shared" si="37"/>
        <v>-16.165056821310301</v>
      </c>
      <c r="F45" s="6" t="s">
        <v>110</v>
      </c>
      <c r="G45" s="1">
        <v>4</v>
      </c>
      <c r="H45" s="7">
        <f t="shared" si="21"/>
        <v>-3.4894550231612902</v>
      </c>
      <c r="I45" s="7">
        <f t="shared" si="22"/>
        <v>269.66054497683871</v>
      </c>
      <c r="J45" s="7">
        <f t="shared" si="23"/>
        <v>1.0987028284774212E-2</v>
      </c>
      <c r="K45" s="7">
        <f t="shared" si="24"/>
        <v>7.7091041666666671</v>
      </c>
      <c r="L45" s="7">
        <f t="shared" si="25"/>
        <v>7.7091041666666665E-2</v>
      </c>
      <c r="M45" s="1" t="s">
        <v>110</v>
      </c>
      <c r="O45" s="7">
        <f t="shared" si="38"/>
        <v>0.30770590281246402</v>
      </c>
      <c r="P45" s="7">
        <f t="shared" si="26"/>
        <v>3.3807734575925269E-3</v>
      </c>
      <c r="Q45" s="12">
        <f t="shared" si="27"/>
        <v>5.4092375321480434E-4</v>
      </c>
      <c r="R45" s="7">
        <f t="shared" si="28"/>
        <v>1.2334566666666666E-2</v>
      </c>
      <c r="S45" s="13">
        <f t="shared" si="29"/>
        <v>4.3854297263365906E-2</v>
      </c>
      <c r="T45" s="2">
        <v>0.01</v>
      </c>
      <c r="U45" s="14">
        <f t="shared" si="30"/>
        <v>4.3854297263365904E-4</v>
      </c>
      <c r="V45" s="13"/>
      <c r="W45" s="2"/>
      <c r="X45" s="14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3"/>
      <c r="AF45" s="2"/>
      <c r="AG45" s="14"/>
      <c r="AH45" s="13"/>
      <c r="AI45" s="2"/>
      <c r="AJ45" s="14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1.523854297263366E-2</v>
      </c>
      <c r="AR45" s="7">
        <f t="shared" si="34"/>
        <v>7.7091041666666671</v>
      </c>
      <c r="AS45" s="1">
        <f t="shared" si="35"/>
        <v>0.16</v>
      </c>
      <c r="AT45" s="1">
        <f t="shared" si="39"/>
        <v>115.69260273972583</v>
      </c>
      <c r="AU45" s="1">
        <f t="shared" si="36"/>
        <v>14569.603566325497</v>
      </c>
    </row>
    <row r="46" spans="1:48" x14ac:dyDescent="0.15">
      <c r="C46" s="6">
        <v>4</v>
      </c>
      <c r="D46" s="8">
        <v>4.75912481943333</v>
      </c>
      <c r="E46" s="9">
        <f t="shared" si="37"/>
        <v>-3.4894550231612902</v>
      </c>
      <c r="F46" s="6" t="s">
        <v>110</v>
      </c>
      <c r="G46" s="1">
        <v>5</v>
      </c>
      <c r="H46" s="7">
        <f t="shared" si="21"/>
        <v>4.75912481943333</v>
      </c>
      <c r="I46" s="7">
        <f t="shared" si="22"/>
        <v>277.90912481943332</v>
      </c>
      <c r="J46" s="7">
        <f t="shared" si="23"/>
        <v>3.2085975565088132E-2</v>
      </c>
      <c r="K46" s="7">
        <f t="shared" si="24"/>
        <v>7.7091041666666671</v>
      </c>
      <c r="L46" s="7">
        <f t="shared" si="25"/>
        <v>7.7091041666666665E-2</v>
      </c>
      <c r="M46" s="1" t="s">
        <v>112</v>
      </c>
      <c r="N46" s="7">
        <f>(O45-P45)*$C$22/100</f>
        <v>0.28910887288712794</v>
      </c>
      <c r="O46" s="7">
        <f t="shared" si="38"/>
        <v>9.2307298134410243E-2</v>
      </c>
      <c r="P46" s="7">
        <f t="shared" si="26"/>
        <v>2.9617697124199923E-3</v>
      </c>
      <c r="Q46" s="12">
        <f t="shared" si="27"/>
        <v>4.7388315398719878E-4</v>
      </c>
      <c r="R46" s="7">
        <f t="shared" si="28"/>
        <v>1.2334566666666666E-2</v>
      </c>
      <c r="S46" s="13">
        <f t="shared" si="29"/>
        <v>3.8419116519742523E-2</v>
      </c>
      <c r="T46" s="2">
        <v>0.01</v>
      </c>
      <c r="U46" s="14">
        <f t="shared" si="30"/>
        <v>3.8419116519742522E-4</v>
      </c>
      <c r="V46" s="13"/>
      <c r="W46" s="2"/>
      <c r="X46" s="14"/>
      <c r="Y46" s="2">
        <v>0.02</v>
      </c>
      <c r="Z46" s="2">
        <v>0.49</v>
      </c>
      <c r="AA46" s="2">
        <f t="shared" si="31"/>
        <v>9.7999999999999997E-3</v>
      </c>
      <c r="AB46" s="2"/>
      <c r="AC46" s="2"/>
      <c r="AD46" s="2"/>
      <c r="AE46" s="13"/>
      <c r="AF46" s="2"/>
      <c r="AG46" s="14"/>
      <c r="AH46" s="13"/>
      <c r="AI46" s="2"/>
      <c r="AJ46" s="14"/>
      <c r="AL46" s="2"/>
      <c r="AM46" s="2"/>
      <c r="AN46" s="2">
        <v>0.01</v>
      </c>
      <c r="AO46" s="2">
        <v>0.5</v>
      </c>
      <c r="AP46" s="2">
        <f t="shared" si="32"/>
        <v>5.0000000000000001E-3</v>
      </c>
      <c r="AQ46" s="1">
        <f t="shared" si="33"/>
        <v>1.5184191165197427E-2</v>
      </c>
      <c r="AR46" s="7">
        <f t="shared" si="34"/>
        <v>7.7091041666666671</v>
      </c>
      <c r="AS46" s="1">
        <f t="shared" si="35"/>
        <v>0.16</v>
      </c>
      <c r="AT46" s="1">
        <f t="shared" si="39"/>
        <v>115.69260273972583</v>
      </c>
      <c r="AU46" s="1">
        <f t="shared" si="36"/>
        <v>14517.637686852551</v>
      </c>
    </row>
    <row r="47" spans="1:48" x14ac:dyDescent="0.15">
      <c r="C47" s="6">
        <v>5</v>
      </c>
      <c r="D47" s="8">
        <v>13.216162278548399</v>
      </c>
      <c r="E47" s="9">
        <f t="shared" si="37"/>
        <v>4.75912481943333</v>
      </c>
      <c r="F47" s="6" t="s">
        <v>112</v>
      </c>
      <c r="G47" s="1">
        <v>6</v>
      </c>
      <c r="H47" s="7">
        <f t="shared" si="21"/>
        <v>13.216162278548399</v>
      </c>
      <c r="I47" s="7">
        <f t="shared" si="22"/>
        <v>286.36616227854836</v>
      </c>
      <c r="J47" s="7">
        <f t="shared" si="23"/>
        <v>9.0297274381381909E-2</v>
      </c>
      <c r="K47" s="7">
        <f t="shared" si="24"/>
        <v>7.7091041666666671</v>
      </c>
      <c r="L47" s="7">
        <f t="shared" si="25"/>
        <v>7.7091041666666665E-2</v>
      </c>
      <c r="M47" s="1" t="s">
        <v>110</v>
      </c>
      <c r="O47" s="7">
        <f t="shared" si="38"/>
        <v>0.16643657008865692</v>
      </c>
      <c r="P47" s="7">
        <f t="shared" si="26"/>
        <v>1.5028768636391555E-2</v>
      </c>
      <c r="Q47" s="12">
        <f t="shared" si="27"/>
        <v>2.4046029818226488E-3</v>
      </c>
      <c r="R47" s="7">
        <f t="shared" si="28"/>
        <v>1.2334566666666666E-2</v>
      </c>
      <c r="S47" s="13">
        <f t="shared" si="29"/>
        <v>0.19494831450552097</v>
      </c>
      <c r="T47" s="2">
        <v>0.01</v>
      </c>
      <c r="U47" s="14">
        <f t="shared" si="30"/>
        <v>1.9494831450552097E-3</v>
      </c>
      <c r="V47" s="13"/>
      <c r="W47" s="2"/>
      <c r="X47" s="14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3"/>
      <c r="AF47" s="2"/>
      <c r="AG47" s="14"/>
      <c r="AH47" s="13"/>
      <c r="AI47" s="2"/>
      <c r="AJ47" s="14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2.9049483145055208E-2</v>
      </c>
      <c r="AR47" s="7">
        <f t="shared" si="34"/>
        <v>7.7091041666666671</v>
      </c>
      <c r="AS47" s="1">
        <f t="shared" si="35"/>
        <v>0.16</v>
      </c>
      <c r="AT47" s="1">
        <f t="shared" si="39"/>
        <v>115.69260273972583</v>
      </c>
      <c r="AU47" s="1">
        <f t="shared" si="36"/>
        <v>27774.273038451836</v>
      </c>
    </row>
    <row r="48" spans="1:48" x14ac:dyDescent="0.15">
      <c r="C48" s="6">
        <v>6</v>
      </c>
      <c r="D48" s="8">
        <v>17.3630440873333</v>
      </c>
      <c r="E48" s="9">
        <f t="shared" si="37"/>
        <v>13.216162278548399</v>
      </c>
      <c r="F48" s="6" t="s">
        <v>110</v>
      </c>
      <c r="G48" s="1">
        <v>7</v>
      </c>
      <c r="H48" s="7">
        <f t="shared" si="21"/>
        <v>17.3630440873333</v>
      </c>
      <c r="I48" s="7">
        <f t="shared" si="22"/>
        <v>290.5130440873333</v>
      </c>
      <c r="J48" s="7">
        <f t="shared" si="23"/>
        <v>0.14670910461086395</v>
      </c>
      <c r="K48" s="7">
        <f t="shared" si="24"/>
        <v>7.7091041666666671</v>
      </c>
      <c r="L48" s="7">
        <f t="shared" si="25"/>
        <v>7.7091041666666665E-2</v>
      </c>
      <c r="M48" s="1" t="s">
        <v>110</v>
      </c>
      <c r="O48" s="7">
        <f t="shared" si="38"/>
        <v>0.22849884311893204</v>
      </c>
      <c r="P48" s="7">
        <f t="shared" si="26"/>
        <v>3.3522860678596791E-2</v>
      </c>
      <c r="Q48" s="12">
        <f t="shared" si="27"/>
        <v>5.3636577085754865E-3</v>
      </c>
      <c r="R48" s="7">
        <f t="shared" si="28"/>
        <v>1.2334566666666666E-2</v>
      </c>
      <c r="S48" s="13">
        <f t="shared" si="29"/>
        <v>0.4348476807920954</v>
      </c>
      <c r="T48" s="2">
        <v>0.01</v>
      </c>
      <c r="U48" s="14">
        <f t="shared" si="30"/>
        <v>4.3484768079209545E-3</v>
      </c>
      <c r="V48" s="13"/>
      <c r="W48" s="2"/>
      <c r="X48" s="14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3"/>
      <c r="AF48" s="2"/>
      <c r="AG48" s="14"/>
      <c r="AH48" s="13"/>
      <c r="AI48" s="2"/>
      <c r="AJ48" s="14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3.1448476807920955E-2</v>
      </c>
      <c r="AR48" s="7">
        <f t="shared" si="34"/>
        <v>7.7091041666666671</v>
      </c>
      <c r="AS48" s="1">
        <f t="shared" si="35"/>
        <v>0.16</v>
      </c>
      <c r="AT48" s="1">
        <f t="shared" si="39"/>
        <v>115.69260273972583</v>
      </c>
      <c r="AU48" s="1">
        <f t="shared" si="36"/>
        <v>30067.956016466913</v>
      </c>
    </row>
    <row r="49" spans="1:79" x14ac:dyDescent="0.15">
      <c r="C49" s="6">
        <v>7</v>
      </c>
      <c r="D49" s="8">
        <v>21.934602328387101</v>
      </c>
      <c r="E49" s="9">
        <f t="shared" si="37"/>
        <v>17.3630440873333</v>
      </c>
      <c r="F49" s="6" t="s">
        <v>110</v>
      </c>
      <c r="G49" s="1">
        <v>8</v>
      </c>
      <c r="H49" s="7">
        <f t="shared" si="21"/>
        <v>21.934602328387101</v>
      </c>
      <c r="I49" s="7">
        <f t="shared" si="22"/>
        <v>295.08460232838706</v>
      </c>
      <c r="J49" s="7">
        <f t="shared" si="23"/>
        <v>0.24658120744186088</v>
      </c>
      <c r="K49" s="7">
        <f t="shared" si="24"/>
        <v>7.7091041666666671</v>
      </c>
      <c r="L49" s="7">
        <f t="shared" si="25"/>
        <v>7.7091041666666665E-2</v>
      </c>
      <c r="M49" s="1" t="s">
        <v>110</v>
      </c>
      <c r="O49" s="7">
        <f t="shared" si="38"/>
        <v>0.2720670241070019</v>
      </c>
      <c r="P49" s="7">
        <f t="shared" si="26"/>
        <v>6.7086615309418396E-2</v>
      </c>
      <c r="Q49" s="12">
        <f t="shared" si="27"/>
        <v>1.0733858449506943E-2</v>
      </c>
      <c r="R49" s="7">
        <f t="shared" si="28"/>
        <v>1.2334566666666666E-2</v>
      </c>
      <c r="S49" s="13">
        <f t="shared" si="29"/>
        <v>0.87022582467485221</v>
      </c>
      <c r="T49" s="2">
        <v>0.01</v>
      </c>
      <c r="U49" s="14">
        <f t="shared" si="30"/>
        <v>8.7022582467485218E-3</v>
      </c>
      <c r="V49" s="13"/>
      <c r="W49" s="2"/>
      <c r="X49" s="14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3"/>
      <c r="AF49" s="2"/>
      <c r="AG49" s="14"/>
      <c r="AH49" s="13"/>
      <c r="AI49" s="2"/>
      <c r="AJ49" s="14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3.5802258246748521E-2</v>
      </c>
      <c r="AR49" s="7">
        <f t="shared" si="34"/>
        <v>7.7091041666666671</v>
      </c>
      <c r="AS49" s="1">
        <f t="shared" si="35"/>
        <v>0.16</v>
      </c>
      <c r="AT49" s="1">
        <f t="shared" si="39"/>
        <v>115.69260273972583</v>
      </c>
      <c r="AU49" s="1">
        <f t="shared" si="36"/>
        <v>34230.615772853111</v>
      </c>
    </row>
    <row r="50" spans="1:79" x14ac:dyDescent="0.15">
      <c r="C50" s="6">
        <v>8</v>
      </c>
      <c r="D50" s="8">
        <v>19.725024903548402</v>
      </c>
      <c r="E50" s="9">
        <f t="shared" si="37"/>
        <v>21.934602328387101</v>
      </c>
      <c r="F50" s="6" t="s">
        <v>110</v>
      </c>
      <c r="G50" s="1">
        <v>9</v>
      </c>
      <c r="H50" s="7">
        <f t="shared" si="21"/>
        <v>19.725024903548402</v>
      </c>
      <c r="I50" s="7">
        <f t="shared" si="22"/>
        <v>292.87502490354836</v>
      </c>
      <c r="J50" s="7">
        <f t="shared" si="23"/>
        <v>0.19224114917560506</v>
      </c>
      <c r="K50" s="7">
        <f t="shared" si="24"/>
        <v>7.7091041666666671</v>
      </c>
      <c r="L50" s="7">
        <f t="shared" si="25"/>
        <v>7.7091041666666665E-2</v>
      </c>
      <c r="M50" s="1" t="s">
        <v>110</v>
      </c>
      <c r="O50" s="7">
        <f t="shared" si="38"/>
        <v>0.2820714504642502</v>
      </c>
      <c r="P50" s="7">
        <f t="shared" si="26"/>
        <v>5.4225739786877211E-2</v>
      </c>
      <c r="Q50" s="12">
        <f t="shared" si="27"/>
        <v>8.6761183659003534E-3</v>
      </c>
      <c r="R50" s="7">
        <f t="shared" si="28"/>
        <v>1.2334566666666666E-2</v>
      </c>
      <c r="S50" s="13">
        <f t="shared" si="29"/>
        <v>0.70339871682294097</v>
      </c>
      <c r="T50" s="2">
        <v>0.01</v>
      </c>
      <c r="U50" s="14">
        <f t="shared" si="30"/>
        <v>7.0339871682294098E-3</v>
      </c>
      <c r="V50" s="13"/>
      <c r="W50" s="2"/>
      <c r="X50" s="14"/>
      <c r="Y50" s="2">
        <v>0.02</v>
      </c>
      <c r="Z50" s="2">
        <v>0.49</v>
      </c>
      <c r="AA50" s="2">
        <f t="shared" si="31"/>
        <v>9.7999999999999997E-3</v>
      </c>
      <c r="AB50" s="2"/>
      <c r="AC50" s="2"/>
      <c r="AD50" s="2"/>
      <c r="AE50" s="13"/>
      <c r="AF50" s="2"/>
      <c r="AG50" s="14"/>
      <c r="AH50" s="13"/>
      <c r="AI50" s="2"/>
      <c r="AJ50" s="14"/>
      <c r="AL50" s="2"/>
      <c r="AM50" s="2"/>
      <c r="AN50" s="2">
        <v>0.01</v>
      </c>
      <c r="AO50" s="2">
        <v>0.5</v>
      </c>
      <c r="AP50" s="2">
        <f t="shared" si="32"/>
        <v>5.0000000000000001E-3</v>
      </c>
      <c r="AQ50" s="1">
        <f t="shared" si="33"/>
        <v>2.1833987168229409E-2</v>
      </c>
      <c r="AR50" s="7">
        <f t="shared" si="34"/>
        <v>7.7091041666666671</v>
      </c>
      <c r="AS50" s="1">
        <f t="shared" si="35"/>
        <v>0.16</v>
      </c>
      <c r="AT50" s="1">
        <f t="shared" si="39"/>
        <v>115.69260273972583</v>
      </c>
      <c r="AU50" s="1">
        <f t="shared" si="36"/>
        <v>20875.52188451527</v>
      </c>
    </row>
    <row r="51" spans="1:79" x14ac:dyDescent="0.15">
      <c r="C51" s="6">
        <v>9</v>
      </c>
      <c r="D51" s="8">
        <v>14.1405394353667</v>
      </c>
      <c r="E51" s="9">
        <f t="shared" si="37"/>
        <v>19.725024903548402</v>
      </c>
      <c r="F51" s="6" t="s">
        <v>110</v>
      </c>
      <c r="G51" s="1">
        <v>10</v>
      </c>
      <c r="H51" s="7">
        <f t="shared" si="21"/>
        <v>14.1405394353667</v>
      </c>
      <c r="I51" s="7">
        <f t="shared" si="22"/>
        <v>287.29053943536667</v>
      </c>
      <c r="J51" s="7">
        <f t="shared" si="23"/>
        <v>0.1007365245481386</v>
      </c>
      <c r="K51" s="7">
        <f t="shared" si="24"/>
        <v>7.7091041666666671</v>
      </c>
      <c r="L51" s="7">
        <f t="shared" si="25"/>
        <v>7.7091041666666665E-2</v>
      </c>
      <c r="M51" s="1" t="s">
        <v>110</v>
      </c>
      <c r="O51" s="7">
        <f t="shared" si="38"/>
        <v>0.30493675234403966</v>
      </c>
      <c r="P51" s="7">
        <f t="shared" si="26"/>
        <v>3.071826863813501E-2</v>
      </c>
      <c r="Q51" s="12">
        <f t="shared" si="27"/>
        <v>4.9149229821016018E-3</v>
      </c>
      <c r="R51" s="7">
        <f t="shared" si="28"/>
        <v>1.2334566666666666E-2</v>
      </c>
      <c r="S51" s="13">
        <f t="shared" si="29"/>
        <v>0.3984674220768411</v>
      </c>
      <c r="T51" s="2">
        <v>0.01</v>
      </c>
      <c r="U51" s="14">
        <f t="shared" si="30"/>
        <v>3.984674220768411E-3</v>
      </c>
      <c r="V51" s="13"/>
      <c r="W51" s="2"/>
      <c r="X51" s="14"/>
      <c r="Y51" s="2">
        <v>0.02</v>
      </c>
      <c r="Z51" s="2">
        <v>0.49</v>
      </c>
      <c r="AA51" s="2">
        <f t="shared" si="31"/>
        <v>9.7999999999999997E-3</v>
      </c>
      <c r="AB51" s="2"/>
      <c r="AC51" s="2"/>
      <c r="AD51" s="2"/>
      <c r="AE51" s="13"/>
      <c r="AF51" s="2"/>
      <c r="AG51" s="14"/>
      <c r="AH51" s="13"/>
      <c r="AI51" s="2"/>
      <c r="AJ51" s="14"/>
      <c r="AK51" s="2"/>
      <c r="AL51" s="2"/>
      <c r="AM51" s="2"/>
      <c r="AN51" s="2">
        <v>0.01</v>
      </c>
      <c r="AO51" s="2">
        <v>0.5</v>
      </c>
      <c r="AP51" s="2">
        <f t="shared" si="32"/>
        <v>5.0000000000000001E-3</v>
      </c>
      <c r="AQ51" s="1">
        <f t="shared" si="33"/>
        <v>1.8784674220768412E-2</v>
      </c>
      <c r="AR51" s="7">
        <f t="shared" si="34"/>
        <v>7.7091041666666671</v>
      </c>
      <c r="AS51" s="1">
        <f t="shared" si="35"/>
        <v>0.16</v>
      </c>
      <c r="AT51" s="1">
        <f t="shared" si="39"/>
        <v>115.69260273972583</v>
      </c>
      <c r="AU51" s="1">
        <f t="shared" si="36"/>
        <v>17960.067245974329</v>
      </c>
    </row>
    <row r="52" spans="1:79" x14ac:dyDescent="0.15">
      <c r="C52" s="6">
        <v>10</v>
      </c>
      <c r="D52" s="8">
        <v>0.56414360316129097</v>
      </c>
      <c r="E52" s="9">
        <f t="shared" si="37"/>
        <v>14.1405394353667</v>
      </c>
      <c r="F52" s="6" t="s">
        <v>110</v>
      </c>
      <c r="G52" s="1">
        <v>11</v>
      </c>
      <c r="H52" s="7">
        <f t="shared" si="21"/>
        <v>0.56414360316129097</v>
      </c>
      <c r="I52" s="7">
        <f t="shared" si="22"/>
        <v>273.71414360316129</v>
      </c>
      <c r="J52" s="7">
        <f t="shared" si="23"/>
        <v>1.8754886513735129E-2</v>
      </c>
      <c r="K52" s="7">
        <f t="shared" si="24"/>
        <v>7.7091041666666671</v>
      </c>
      <c r="L52" s="7">
        <f t="shared" si="25"/>
        <v>7.7091041666666665E-2</v>
      </c>
      <c r="M52" s="1" t="s">
        <v>112</v>
      </c>
      <c r="N52" s="7">
        <f>(O51-P51)*$C$22/100</f>
        <v>0.26050755952060939</v>
      </c>
      <c r="O52" s="7">
        <f t="shared" si="38"/>
        <v>9.080196585196193E-2</v>
      </c>
      <c r="P52" s="7">
        <f t="shared" si="26"/>
        <v>1.7029805647775986E-3</v>
      </c>
      <c r="Q52" s="12">
        <f t="shared" si="27"/>
        <v>2.7247689036441578E-4</v>
      </c>
      <c r="R52" s="7">
        <f t="shared" si="28"/>
        <v>1.2334566666666666E-2</v>
      </c>
      <c r="S52" s="13">
        <f t="shared" si="29"/>
        <v>2.2090511789179118E-2</v>
      </c>
      <c r="T52" s="2">
        <v>0.01</v>
      </c>
      <c r="U52" s="14">
        <f t="shared" si="30"/>
        <v>2.2090511789179119E-4</v>
      </c>
      <c r="V52" s="13"/>
      <c r="W52" s="2"/>
      <c r="X52" s="14"/>
      <c r="Y52" s="2">
        <v>0.02</v>
      </c>
      <c r="Z52" s="2">
        <v>0.49</v>
      </c>
      <c r="AA52" s="2">
        <f t="shared" si="31"/>
        <v>9.7999999999999997E-3</v>
      </c>
      <c r="AB52" s="2"/>
      <c r="AC52" s="2"/>
      <c r="AD52" s="2"/>
      <c r="AE52" s="13"/>
      <c r="AF52" s="2"/>
      <c r="AG52" s="14"/>
      <c r="AH52" s="13"/>
      <c r="AI52" s="2"/>
      <c r="AJ52" s="14"/>
      <c r="AL52" s="2"/>
      <c r="AM52" s="2"/>
      <c r="AN52" s="2">
        <v>0.01</v>
      </c>
      <c r="AO52" s="2">
        <v>0.5</v>
      </c>
      <c r="AP52" s="2">
        <f t="shared" si="32"/>
        <v>5.0000000000000001E-3</v>
      </c>
      <c r="AQ52" s="1">
        <f t="shared" si="33"/>
        <v>1.5020905117891791E-2</v>
      </c>
      <c r="AR52" s="7">
        <f t="shared" si="34"/>
        <v>7.7091041666666671</v>
      </c>
      <c r="AS52" s="1">
        <f t="shared" si="35"/>
        <v>0.16</v>
      </c>
      <c r="AT52" s="1">
        <f t="shared" si="39"/>
        <v>115.69260273972583</v>
      </c>
      <c r="AU52" s="1">
        <f t="shared" si="36"/>
        <v>14361.519547380309</v>
      </c>
    </row>
    <row r="53" spans="1:79" x14ac:dyDescent="0.15">
      <c r="C53" s="6">
        <v>11</v>
      </c>
      <c r="D53" s="8">
        <v>-13.356491699099999</v>
      </c>
      <c r="E53" s="9">
        <f t="shared" si="37"/>
        <v>0.56414360316129097</v>
      </c>
      <c r="F53" s="6" t="s">
        <v>112</v>
      </c>
      <c r="G53" s="1">
        <v>12</v>
      </c>
      <c r="H53" s="7">
        <f t="shared" si="21"/>
        <v>-13.356491699099999</v>
      </c>
      <c r="I53" s="7">
        <f t="shared" si="22"/>
        <v>259.79350830089999</v>
      </c>
      <c r="J53" s="7">
        <f t="shared" si="23"/>
        <v>2.7880390805941685E-3</v>
      </c>
      <c r="K53" s="7">
        <f t="shared" si="24"/>
        <v>7.7091041666666671</v>
      </c>
      <c r="L53" s="7">
        <f t="shared" si="25"/>
        <v>7.7091041666666665E-2</v>
      </c>
      <c r="M53" s="1" t="s">
        <v>110</v>
      </c>
      <c r="O53" s="7">
        <f t="shared" si="38"/>
        <v>0.16619002695385099</v>
      </c>
      <c r="P53" s="7">
        <f t="shared" si="26"/>
        <v>4.6334428995233479E-4</v>
      </c>
      <c r="Q53" s="12">
        <f t="shared" si="27"/>
        <v>7.4135086392373569E-5</v>
      </c>
      <c r="R53" s="7">
        <f t="shared" si="28"/>
        <v>1.2334566666666666E-2</v>
      </c>
      <c r="S53" s="13">
        <f t="shared" si="29"/>
        <v>6.0103519155414384E-3</v>
      </c>
      <c r="T53" s="2">
        <v>0.01</v>
      </c>
      <c r="U53" s="14">
        <f t="shared" si="30"/>
        <v>6.0103519155414388E-5</v>
      </c>
      <c r="V53" s="13"/>
      <c r="W53" s="2"/>
      <c r="X53" s="14"/>
      <c r="Y53" s="2">
        <v>0.02</v>
      </c>
      <c r="Z53" s="2">
        <v>0.49</v>
      </c>
      <c r="AA53" s="2">
        <f t="shared" si="31"/>
        <v>9.7999999999999997E-3</v>
      </c>
      <c r="AB53" s="2"/>
      <c r="AC53" s="2"/>
      <c r="AD53" s="2"/>
      <c r="AE53" s="13"/>
      <c r="AF53" s="2"/>
      <c r="AG53" s="14"/>
      <c r="AH53" s="13"/>
      <c r="AI53" s="2"/>
      <c r="AJ53" s="14"/>
      <c r="AK53" s="2"/>
      <c r="AL53" s="2"/>
      <c r="AM53" s="2"/>
      <c r="AN53" s="2">
        <v>0.01</v>
      </c>
      <c r="AO53" s="2">
        <v>0.5</v>
      </c>
      <c r="AP53" s="2">
        <f t="shared" si="32"/>
        <v>5.0000000000000001E-3</v>
      </c>
      <c r="AQ53" s="1">
        <f t="shared" si="33"/>
        <v>1.4860103519155414E-2</v>
      </c>
      <c r="AR53" s="7">
        <f t="shared" si="34"/>
        <v>7.7091041666666671</v>
      </c>
      <c r="AS53" s="1">
        <f t="shared" si="35"/>
        <v>0.16</v>
      </c>
      <c r="AT53" s="1">
        <f t="shared" si="39"/>
        <v>115.69260273972583</v>
      </c>
      <c r="AU53" s="1">
        <f t="shared" si="36"/>
        <v>14207.776794505067</v>
      </c>
      <c r="AV53" s="1">
        <f>SUM(AU42:AU53)</f>
        <v>231097.54613594891</v>
      </c>
    </row>
    <row r="54" spans="1:79" x14ac:dyDescent="0.15">
      <c r="C54" s="6">
        <v>12</v>
      </c>
      <c r="D54" s="8">
        <v>-17.5063042547742</v>
      </c>
      <c r="E54" s="9">
        <f t="shared" si="37"/>
        <v>-13.356491699099999</v>
      </c>
      <c r="F54" s="6" t="s">
        <v>110</v>
      </c>
    </row>
    <row r="56" spans="1:79" x14ac:dyDescent="0.15">
      <c r="S56" s="30" t="s">
        <v>80</v>
      </c>
      <c r="T56" s="30"/>
      <c r="U56" s="30"/>
      <c r="V56" s="11" t="s">
        <v>81</v>
      </c>
      <c r="W56" s="11" t="s">
        <v>82</v>
      </c>
      <c r="X56" s="11" t="s">
        <v>83</v>
      </c>
      <c r="Y56" s="11" t="s">
        <v>84</v>
      </c>
      <c r="Z56" s="11" t="s">
        <v>85</v>
      </c>
      <c r="AA56" s="11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</row>
    <row r="57" spans="1:79" x14ac:dyDescent="0.15">
      <c r="A57" s="34" t="s">
        <v>48</v>
      </c>
      <c r="B57" s="34"/>
      <c r="C57" s="6" t="s">
        <v>88</v>
      </c>
      <c r="D57" s="6" t="s">
        <v>89</v>
      </c>
      <c r="E57" s="6" t="s">
        <v>90</v>
      </c>
      <c r="F57" s="6" t="s">
        <v>91</v>
      </c>
      <c r="G57" s="1" t="s">
        <v>88</v>
      </c>
      <c r="H57" s="1" t="s">
        <v>90</v>
      </c>
      <c r="I57" s="1" t="s">
        <v>92</v>
      </c>
      <c r="J57" s="1" t="s">
        <v>93</v>
      </c>
      <c r="K57" s="10" t="s">
        <v>94</v>
      </c>
      <c r="L57" s="10" t="s">
        <v>95</v>
      </c>
      <c r="M57" s="1" t="s">
        <v>96</v>
      </c>
      <c r="N57" s="10" t="s">
        <v>97</v>
      </c>
      <c r="O57" s="1" t="s">
        <v>98</v>
      </c>
      <c r="P57" s="1" t="s">
        <v>99</v>
      </c>
      <c r="Q57" s="10" t="s">
        <v>100</v>
      </c>
      <c r="R57" s="10" t="s">
        <v>101</v>
      </c>
      <c r="S57" s="2" t="s">
        <v>102</v>
      </c>
      <c r="T57" s="2" t="s">
        <v>103</v>
      </c>
      <c r="U57" s="2"/>
      <c r="V57" s="2" t="s">
        <v>113</v>
      </c>
      <c r="W57" s="2" t="s">
        <v>113</v>
      </c>
      <c r="X57" s="2" t="s">
        <v>113</v>
      </c>
      <c r="Y57" s="2" t="s">
        <v>113</v>
      </c>
      <c r="Z57" s="2" t="s">
        <v>113</v>
      </c>
      <c r="AA57" s="2" t="s">
        <v>113</v>
      </c>
      <c r="AB57" s="1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</row>
    <row r="58" spans="1:79" x14ac:dyDescent="0.15">
      <c r="A58" s="1" t="s">
        <v>108</v>
      </c>
      <c r="B58" s="1">
        <f>F7</f>
        <v>122.786</v>
      </c>
      <c r="C58" s="6" t="s">
        <v>109</v>
      </c>
      <c r="D58" s="6">
        <v>-19</v>
      </c>
      <c r="E58" s="6"/>
      <c r="F58" s="6"/>
      <c r="G58" s="1">
        <v>1</v>
      </c>
      <c r="H58" s="7">
        <f t="shared" ref="H58:H69" si="40">E59</f>
        <v>-19</v>
      </c>
      <c r="I58" s="7">
        <f t="shared" ref="I58:I69" si="41">H58+273.15</f>
        <v>254.14999999999998</v>
      </c>
      <c r="J58" s="7">
        <f t="shared" ref="J58:J69" si="42">EXP(($C$16*(I58-$C$14))/($C$17*I58*$C$14))</f>
        <v>1.2130070728075661E-3</v>
      </c>
      <c r="K58" s="7">
        <f t="shared" ref="K58:K69" si="43">$B$58/12</f>
        <v>10.232166666666666</v>
      </c>
      <c r="L58" s="7">
        <f t="shared" ref="L58:L69" si="44">K58*$B$59/100</f>
        <v>2.7626849999999994</v>
      </c>
      <c r="M58" s="1" t="s">
        <v>110</v>
      </c>
      <c r="O58" s="7">
        <f>L58</f>
        <v>2.7626849999999994</v>
      </c>
      <c r="P58" s="7">
        <f t="shared" ref="P58:P69" si="45">O58*J58</f>
        <v>3.3511564449393697E-3</v>
      </c>
      <c r="Q58" s="12">
        <f t="shared" ref="Q58:Q69" si="46">P58*$B$60</f>
        <v>9.7183536903241714E-4</v>
      </c>
      <c r="R58" s="7">
        <f t="shared" ref="R58:R69" si="47">L58*$B$60</f>
        <v>0.80117864999999977</v>
      </c>
      <c r="S58" s="13">
        <f t="shared" ref="S58:S69" si="48">Q58/R58</f>
        <v>1.2130070728075661E-3</v>
      </c>
      <c r="T58" s="2">
        <v>0.27</v>
      </c>
      <c r="U58" s="14">
        <f t="shared" ref="U58:U69" si="49">S58*T58</f>
        <v>3.2751190965804285E-4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0.22646363556404658</v>
      </c>
      <c r="AC58" s="7">
        <f t="shared" ref="AC58:AC69" si="51">$B$58/12</f>
        <v>10.232166666666666</v>
      </c>
      <c r="AD58" s="1">
        <f t="shared" ref="AD58:AD69" si="52">$B$60</f>
        <v>0.28999999999999998</v>
      </c>
      <c r="AE58" s="15">
        <f t="shared" ref="AE58:AE69" si="53">$E$7/12</f>
        <v>244.81817279807584</v>
      </c>
      <c r="AF58" s="1">
        <f t="shared" ref="AF58:AF69" si="54">AE58*10000*AC58*AB58</f>
        <v>5672960.1496588411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</row>
    <row r="59" spans="1:79" x14ac:dyDescent="0.15">
      <c r="A59" s="1" t="s">
        <v>111</v>
      </c>
      <c r="B59" s="1">
        <v>27</v>
      </c>
      <c r="C59" s="6">
        <v>1</v>
      </c>
      <c r="D59" s="8">
        <v>-21.039999168709699</v>
      </c>
      <c r="E59" s="9">
        <f t="shared" ref="E59:E70" si="55">D58</f>
        <v>-19</v>
      </c>
      <c r="F59" s="6" t="s">
        <v>110</v>
      </c>
      <c r="G59" s="1">
        <v>2</v>
      </c>
      <c r="H59" s="7">
        <f t="shared" si="40"/>
        <v>-21.039999168709699</v>
      </c>
      <c r="I59" s="7">
        <f t="shared" si="41"/>
        <v>252.11000083129028</v>
      </c>
      <c r="J59" s="7">
        <f t="shared" si="42"/>
        <v>8.8967388568131519E-4</v>
      </c>
      <c r="K59" s="7">
        <f t="shared" si="43"/>
        <v>10.232166666666666</v>
      </c>
      <c r="L59" s="7">
        <f t="shared" si="44"/>
        <v>2.7626849999999994</v>
      </c>
      <c r="M59" s="1" t="s">
        <v>110</v>
      </c>
      <c r="O59" s="7">
        <f t="shared" ref="O59:O69" si="56">L59+O58-P58-N59</f>
        <v>5.5220188435550597</v>
      </c>
      <c r="P59" s="7">
        <f t="shared" si="45"/>
        <v>4.9127959613510727E-3</v>
      </c>
      <c r="Q59" s="12">
        <f t="shared" si="46"/>
        <v>1.424710828791811E-3</v>
      </c>
      <c r="R59" s="7">
        <f t="shared" si="47"/>
        <v>0.80117864999999977</v>
      </c>
      <c r="S59" s="13">
        <f t="shared" si="48"/>
        <v>1.778268590646807E-3</v>
      </c>
      <c r="T59" s="2">
        <v>0.27</v>
      </c>
      <c r="U59" s="14">
        <f t="shared" si="49"/>
        <v>4.8013251947463792E-4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0.22649328974853394</v>
      </c>
      <c r="AC59" s="7">
        <f t="shared" si="51"/>
        <v>10.232166666666666</v>
      </c>
      <c r="AD59" s="1">
        <f t="shared" si="52"/>
        <v>0.28999999999999998</v>
      </c>
      <c r="AE59" s="15">
        <f t="shared" si="53"/>
        <v>244.81817279807584</v>
      </c>
      <c r="AF59" s="1">
        <f t="shared" si="54"/>
        <v>5673702.9930140153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</row>
    <row r="60" spans="1:79" x14ac:dyDescent="0.15">
      <c r="A60" s="1" t="s">
        <v>73</v>
      </c>
      <c r="B60" s="1">
        <f>H7</f>
        <v>0.28999999999999998</v>
      </c>
      <c r="C60" s="6">
        <v>2</v>
      </c>
      <c r="D60" s="8">
        <v>-16.165056821310301</v>
      </c>
      <c r="E60" s="9">
        <f t="shared" si="55"/>
        <v>-21.039999168709699</v>
      </c>
      <c r="F60" s="6" t="s">
        <v>110</v>
      </c>
      <c r="G60" s="1">
        <v>3</v>
      </c>
      <c r="H60" s="7">
        <f t="shared" si="40"/>
        <v>-16.165056821310301</v>
      </c>
      <c r="I60" s="7">
        <f t="shared" si="41"/>
        <v>256.98494317868966</v>
      </c>
      <c r="J60" s="7">
        <f t="shared" si="42"/>
        <v>1.8510155151111346E-3</v>
      </c>
      <c r="K60" s="7">
        <f t="shared" si="43"/>
        <v>10.232166666666666</v>
      </c>
      <c r="L60" s="7">
        <f t="shared" si="44"/>
        <v>2.7626849999999994</v>
      </c>
      <c r="M60" s="1" t="s">
        <v>110</v>
      </c>
      <c r="O60" s="7">
        <f t="shared" si="56"/>
        <v>8.279791047593708</v>
      </c>
      <c r="P60" s="7">
        <f t="shared" si="45"/>
        <v>1.5326021690974228E-2</v>
      </c>
      <c r="Q60" s="12">
        <f t="shared" si="46"/>
        <v>4.4445462903825259E-3</v>
      </c>
      <c r="R60" s="7">
        <f t="shared" si="47"/>
        <v>0.80117864999999977</v>
      </c>
      <c r="S60" s="13">
        <f t="shared" si="48"/>
        <v>5.5475096476703756E-3</v>
      </c>
      <c r="T60" s="2">
        <v>0.27</v>
      </c>
      <c r="U60" s="14">
        <f t="shared" si="49"/>
        <v>1.4978276048710016E-3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0.22669102790362644</v>
      </c>
      <c r="AC60" s="7">
        <f t="shared" si="51"/>
        <v>10.232166666666666</v>
      </c>
      <c r="AD60" s="1">
        <f t="shared" si="52"/>
        <v>0.28999999999999998</v>
      </c>
      <c r="AE60" s="15">
        <f t="shared" si="53"/>
        <v>244.81817279807584</v>
      </c>
      <c r="AF60" s="1">
        <f t="shared" si="54"/>
        <v>5678656.3740330599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</row>
    <row r="61" spans="1:79" x14ac:dyDescent="0.15">
      <c r="C61" s="6">
        <v>3</v>
      </c>
      <c r="D61" s="8">
        <v>-3.4894550231612902</v>
      </c>
      <c r="E61" s="9">
        <f t="shared" si="55"/>
        <v>-16.165056821310301</v>
      </c>
      <c r="F61" s="6" t="s">
        <v>110</v>
      </c>
      <c r="G61" s="1">
        <v>4</v>
      </c>
      <c r="H61" s="7">
        <f t="shared" si="40"/>
        <v>-3.4894550231612902</v>
      </c>
      <c r="I61" s="7">
        <f t="shared" si="41"/>
        <v>269.66054497683871</v>
      </c>
      <c r="J61" s="7">
        <f t="shared" si="42"/>
        <v>1.0987028284774212E-2</v>
      </c>
      <c r="K61" s="7">
        <f t="shared" si="43"/>
        <v>10.232166666666666</v>
      </c>
      <c r="L61" s="7">
        <f t="shared" si="44"/>
        <v>2.7626849999999994</v>
      </c>
      <c r="M61" s="1" t="s">
        <v>110</v>
      </c>
      <c r="O61" s="7">
        <f t="shared" si="56"/>
        <v>11.027150025902733</v>
      </c>
      <c r="P61" s="7">
        <f t="shared" si="45"/>
        <v>0.12115560923504201</v>
      </c>
      <c r="Q61" s="12">
        <f t="shared" si="46"/>
        <v>3.5135126678162182E-2</v>
      </c>
      <c r="R61" s="7">
        <f t="shared" si="47"/>
        <v>0.80117864999999977</v>
      </c>
      <c r="S61" s="13">
        <f t="shared" si="48"/>
        <v>4.3854297263365906E-2</v>
      </c>
      <c r="T61" s="2">
        <v>0.27</v>
      </c>
      <c r="U61" s="14">
        <f t="shared" si="49"/>
        <v>1.1840660261108795E-2</v>
      </c>
      <c r="V61" s="2">
        <v>180.9</v>
      </c>
      <c r="W61" s="2">
        <v>6</v>
      </c>
      <c r="X61" s="2">
        <v>3</v>
      </c>
      <c r="Y61" s="2">
        <v>0.3</v>
      </c>
      <c r="Z61" s="2">
        <v>6</v>
      </c>
      <c r="AA61" s="2">
        <v>30.2</v>
      </c>
      <c r="AB61" s="1">
        <f t="shared" si="50"/>
        <v>0.22870064028873346</v>
      </c>
      <c r="AC61" s="7">
        <f t="shared" si="51"/>
        <v>10.232166666666666</v>
      </c>
      <c r="AD61" s="1">
        <f t="shared" si="52"/>
        <v>0.28999999999999998</v>
      </c>
      <c r="AE61" s="15">
        <f t="shared" si="53"/>
        <v>244.81817279807584</v>
      </c>
      <c r="AF61" s="1">
        <f t="shared" si="54"/>
        <v>5728997.573177807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</row>
    <row r="62" spans="1:79" x14ac:dyDescent="0.15">
      <c r="C62" s="6">
        <v>4</v>
      </c>
      <c r="D62" s="8">
        <v>4.75912481943333</v>
      </c>
      <c r="E62" s="9">
        <f t="shared" si="55"/>
        <v>-3.4894550231612902</v>
      </c>
      <c r="F62" s="6" t="s">
        <v>110</v>
      </c>
      <c r="G62" s="1">
        <v>5</v>
      </c>
      <c r="H62" s="7">
        <f t="shared" si="40"/>
        <v>4.75912481943333</v>
      </c>
      <c r="I62" s="7">
        <f t="shared" si="41"/>
        <v>277.90912481943332</v>
      </c>
      <c r="J62" s="7">
        <f t="shared" si="42"/>
        <v>3.2085975565088132E-2</v>
      </c>
      <c r="K62" s="7">
        <f t="shared" si="43"/>
        <v>10.232166666666666</v>
      </c>
      <c r="L62" s="7">
        <f t="shared" si="44"/>
        <v>2.7626849999999994</v>
      </c>
      <c r="M62" s="1" t="s">
        <v>112</v>
      </c>
      <c r="N62" s="7">
        <f>(O61-P61)*$C$22/100</f>
        <v>10.360694695834306</v>
      </c>
      <c r="O62" s="7">
        <f t="shared" si="56"/>
        <v>3.3079847208333835</v>
      </c>
      <c r="P62" s="7">
        <f t="shared" si="45"/>
        <v>0.10613991692234483</v>
      </c>
      <c r="Q62" s="12">
        <f t="shared" si="46"/>
        <v>3.0780575907479998E-2</v>
      </c>
      <c r="R62" s="7">
        <f t="shared" si="47"/>
        <v>0.80117864999999977</v>
      </c>
      <c r="S62" s="13">
        <f t="shared" si="48"/>
        <v>3.8419116519742516E-2</v>
      </c>
      <c r="T62" s="2">
        <v>0.27</v>
      </c>
      <c r="U62" s="14">
        <f t="shared" si="49"/>
        <v>1.0373161460330481E-2</v>
      </c>
      <c r="V62" s="2">
        <v>180.9</v>
      </c>
      <c r="W62" s="2">
        <v>6</v>
      </c>
      <c r="X62" s="2">
        <v>3</v>
      </c>
      <c r="Y62" s="2">
        <v>0.3</v>
      </c>
      <c r="Z62" s="2">
        <v>6</v>
      </c>
      <c r="AA62" s="2">
        <v>30.2</v>
      </c>
      <c r="AB62" s="1">
        <f t="shared" si="50"/>
        <v>0.22841550527174223</v>
      </c>
      <c r="AC62" s="7">
        <f t="shared" si="51"/>
        <v>10.232166666666666</v>
      </c>
      <c r="AD62" s="1">
        <f t="shared" si="52"/>
        <v>0.28999999999999998</v>
      </c>
      <c r="AE62" s="15">
        <f t="shared" si="53"/>
        <v>244.81817279807584</v>
      </c>
      <c r="AF62" s="1">
        <f t="shared" si="54"/>
        <v>5721854.8829854727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</row>
    <row r="63" spans="1:79" x14ac:dyDescent="0.15">
      <c r="C63" s="6">
        <v>5</v>
      </c>
      <c r="D63" s="8">
        <v>13.216162278548399</v>
      </c>
      <c r="E63" s="9">
        <f t="shared" si="55"/>
        <v>4.75912481943333</v>
      </c>
      <c r="F63" s="6" t="s">
        <v>112</v>
      </c>
      <c r="G63" s="1">
        <v>6</v>
      </c>
      <c r="H63" s="7">
        <f t="shared" si="40"/>
        <v>13.216162278548399</v>
      </c>
      <c r="I63" s="7">
        <f t="shared" si="41"/>
        <v>286.36616227854836</v>
      </c>
      <c r="J63" s="7">
        <f t="shared" si="42"/>
        <v>9.0297274381381909E-2</v>
      </c>
      <c r="K63" s="7">
        <f t="shared" si="43"/>
        <v>10.232166666666666</v>
      </c>
      <c r="L63" s="7">
        <f t="shared" si="44"/>
        <v>2.7626849999999994</v>
      </c>
      <c r="M63" s="1" t="s">
        <v>110</v>
      </c>
      <c r="O63" s="7">
        <f t="shared" si="56"/>
        <v>5.9645298039110379</v>
      </c>
      <c r="P63" s="7">
        <f t="shared" si="45"/>
        <v>0.53858078425968503</v>
      </c>
      <c r="Q63" s="12">
        <f t="shared" si="46"/>
        <v>0.15618842743530864</v>
      </c>
      <c r="R63" s="7">
        <f t="shared" si="47"/>
        <v>0.80117864999999977</v>
      </c>
      <c r="S63" s="13">
        <f t="shared" si="48"/>
        <v>0.19494831450552094</v>
      </c>
      <c r="T63" s="2">
        <v>0.27</v>
      </c>
      <c r="U63" s="14">
        <f t="shared" si="49"/>
        <v>5.2636044916490661E-2</v>
      </c>
      <c r="V63" s="2">
        <v>220.1</v>
      </c>
      <c r="W63" s="2">
        <v>12.1</v>
      </c>
      <c r="X63" s="2">
        <v>4.5</v>
      </c>
      <c r="Y63" s="2">
        <v>1.5</v>
      </c>
      <c r="Z63" s="2">
        <v>6.8</v>
      </c>
      <c r="AA63" s="2">
        <v>30.2</v>
      </c>
      <c r="AB63" s="1">
        <f t="shared" si="50"/>
        <v>0.28542718352727414</v>
      </c>
      <c r="AC63" s="7">
        <f t="shared" si="51"/>
        <v>10.232166666666666</v>
      </c>
      <c r="AD63" s="1">
        <f t="shared" si="52"/>
        <v>0.28999999999999998</v>
      </c>
      <c r="AE63" s="15">
        <f t="shared" si="53"/>
        <v>244.81817279807584</v>
      </c>
      <c r="AF63" s="1">
        <f t="shared" si="54"/>
        <v>7150009.0235089986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</row>
    <row r="64" spans="1:79" x14ac:dyDescent="0.15">
      <c r="C64" s="6">
        <v>6</v>
      </c>
      <c r="D64" s="8">
        <v>17.3630440873333</v>
      </c>
      <c r="E64" s="9">
        <f t="shared" si="55"/>
        <v>13.216162278548399</v>
      </c>
      <c r="F64" s="6" t="s">
        <v>110</v>
      </c>
      <c r="G64" s="1">
        <v>7</v>
      </c>
      <c r="H64" s="7">
        <f t="shared" si="40"/>
        <v>17.3630440873333</v>
      </c>
      <c r="I64" s="7">
        <f t="shared" si="41"/>
        <v>290.5130440873333</v>
      </c>
      <c r="J64" s="7">
        <f t="shared" si="42"/>
        <v>0.14670910461086395</v>
      </c>
      <c r="K64" s="7">
        <f t="shared" si="43"/>
        <v>10.232166666666666</v>
      </c>
      <c r="L64" s="7">
        <f t="shared" si="44"/>
        <v>2.7626849999999994</v>
      </c>
      <c r="M64" s="1" t="s">
        <v>110</v>
      </c>
      <c r="O64" s="7">
        <f t="shared" si="56"/>
        <v>8.188634019651353</v>
      </c>
      <c r="P64" s="7">
        <f t="shared" si="45"/>
        <v>1.2013471650091097</v>
      </c>
      <c r="Q64" s="12">
        <f t="shared" si="46"/>
        <v>0.34839067785264177</v>
      </c>
      <c r="R64" s="7">
        <f t="shared" si="47"/>
        <v>0.80117864999999977</v>
      </c>
      <c r="S64" s="13">
        <f t="shared" si="48"/>
        <v>0.43484768079209535</v>
      </c>
      <c r="T64" s="2">
        <v>0.27</v>
      </c>
      <c r="U64" s="14">
        <f t="shared" si="49"/>
        <v>0.11740887381386575</v>
      </c>
      <c r="V64" s="2">
        <v>220.1</v>
      </c>
      <c r="W64" s="2">
        <v>12.1</v>
      </c>
      <c r="X64" s="2">
        <v>4.5</v>
      </c>
      <c r="Y64" s="2">
        <v>1.5</v>
      </c>
      <c r="Z64" s="2">
        <v>6.8</v>
      </c>
      <c r="AA64" s="2">
        <v>30.2</v>
      </c>
      <c r="AB64" s="1">
        <f t="shared" si="50"/>
        <v>0.2980125441820341</v>
      </c>
      <c r="AC64" s="7">
        <f t="shared" si="51"/>
        <v>10.232166666666666</v>
      </c>
      <c r="AD64" s="1">
        <f t="shared" si="52"/>
        <v>0.28999999999999998</v>
      </c>
      <c r="AE64" s="15">
        <f t="shared" si="53"/>
        <v>244.81817279807584</v>
      </c>
      <c r="AF64" s="1">
        <f t="shared" si="54"/>
        <v>7465274.8686664915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</row>
    <row r="65" spans="1:79" x14ac:dyDescent="0.15">
      <c r="C65" s="6">
        <v>7</v>
      </c>
      <c r="D65" s="8">
        <v>21.934602328387101</v>
      </c>
      <c r="E65" s="9">
        <f t="shared" si="55"/>
        <v>17.3630440873333</v>
      </c>
      <c r="F65" s="6" t="s">
        <v>110</v>
      </c>
      <c r="G65" s="1">
        <v>8</v>
      </c>
      <c r="H65" s="7">
        <f t="shared" si="40"/>
        <v>21.934602328387101</v>
      </c>
      <c r="I65" s="7">
        <f t="shared" si="41"/>
        <v>295.08460232838706</v>
      </c>
      <c r="J65" s="7">
        <f t="shared" si="42"/>
        <v>0.24658120744186088</v>
      </c>
      <c r="K65" s="7">
        <f t="shared" si="43"/>
        <v>10.232166666666666</v>
      </c>
      <c r="L65" s="7">
        <f t="shared" si="44"/>
        <v>2.7626849999999994</v>
      </c>
      <c r="M65" s="1" t="s">
        <v>110</v>
      </c>
      <c r="O65" s="7">
        <f t="shared" si="56"/>
        <v>9.7499718546422436</v>
      </c>
      <c r="P65" s="7">
        <f t="shared" si="45"/>
        <v>2.4041598324418443</v>
      </c>
      <c r="Q65" s="12">
        <f t="shared" si="46"/>
        <v>0.69720635140813481</v>
      </c>
      <c r="R65" s="7">
        <f t="shared" si="47"/>
        <v>0.80117864999999977</v>
      </c>
      <c r="S65" s="13">
        <f t="shared" si="48"/>
        <v>0.87022582467485254</v>
      </c>
      <c r="T65" s="2">
        <v>0.27</v>
      </c>
      <c r="U65" s="14">
        <f t="shared" si="49"/>
        <v>0.23496097266221019</v>
      </c>
      <c r="V65" s="2">
        <v>220.1</v>
      </c>
      <c r="W65" s="2">
        <v>12.1</v>
      </c>
      <c r="X65" s="2">
        <v>4.5</v>
      </c>
      <c r="Y65" s="2">
        <v>1.5</v>
      </c>
      <c r="Z65" s="2">
        <v>6.8</v>
      </c>
      <c r="AA65" s="2">
        <v>30.2</v>
      </c>
      <c r="AB65" s="1">
        <f t="shared" si="50"/>
        <v>0.32085291698826746</v>
      </c>
      <c r="AC65" s="7">
        <f t="shared" si="51"/>
        <v>10.232166666666666</v>
      </c>
      <c r="AD65" s="1">
        <f t="shared" si="52"/>
        <v>0.28999999999999998</v>
      </c>
      <c r="AE65" s="15">
        <f t="shared" si="53"/>
        <v>244.81817279807584</v>
      </c>
      <c r="AF65" s="1">
        <f t="shared" si="54"/>
        <v>8037430.8548158379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</row>
    <row r="66" spans="1:79" x14ac:dyDescent="0.15">
      <c r="C66" s="6">
        <v>8</v>
      </c>
      <c r="D66" s="8">
        <v>19.725024903548402</v>
      </c>
      <c r="E66" s="9">
        <f t="shared" si="55"/>
        <v>21.934602328387101</v>
      </c>
      <c r="F66" s="6" t="s">
        <v>110</v>
      </c>
      <c r="G66" s="1">
        <v>9</v>
      </c>
      <c r="H66" s="7">
        <f t="shared" si="40"/>
        <v>19.725024903548402</v>
      </c>
      <c r="I66" s="7">
        <f t="shared" si="41"/>
        <v>292.87502490354836</v>
      </c>
      <c r="J66" s="7">
        <f t="shared" si="42"/>
        <v>0.19224114917560506</v>
      </c>
      <c r="K66" s="7">
        <f t="shared" si="43"/>
        <v>10.232166666666666</v>
      </c>
      <c r="L66" s="7">
        <f t="shared" si="44"/>
        <v>2.7626849999999994</v>
      </c>
      <c r="M66" s="1" t="s">
        <v>110</v>
      </c>
      <c r="O66" s="7">
        <f t="shared" si="56"/>
        <v>10.1084970222004</v>
      </c>
      <c r="P66" s="7">
        <f t="shared" si="45"/>
        <v>1.9432690839859865</v>
      </c>
      <c r="Q66" s="12">
        <f t="shared" si="46"/>
        <v>0.56354803435593603</v>
      </c>
      <c r="R66" s="7">
        <f t="shared" si="47"/>
        <v>0.80117864999999977</v>
      </c>
      <c r="S66" s="13">
        <f t="shared" si="48"/>
        <v>0.70339871682294108</v>
      </c>
      <c r="T66" s="2">
        <v>0.27</v>
      </c>
      <c r="U66" s="14">
        <f t="shared" si="49"/>
        <v>0.18991765354219411</v>
      </c>
      <c r="V66" s="2">
        <v>180.9</v>
      </c>
      <c r="W66" s="2">
        <v>6</v>
      </c>
      <c r="X66" s="2">
        <v>3</v>
      </c>
      <c r="Y66" s="2">
        <v>0.3</v>
      </c>
      <c r="Z66" s="2">
        <v>6</v>
      </c>
      <c r="AA66" s="2">
        <v>30.2</v>
      </c>
      <c r="AB66" s="1">
        <f t="shared" si="50"/>
        <v>0.26330100008324836</v>
      </c>
      <c r="AC66" s="7">
        <f t="shared" si="51"/>
        <v>10.232166666666666</v>
      </c>
      <c r="AD66" s="1">
        <f t="shared" si="52"/>
        <v>0.28999999999999998</v>
      </c>
      <c r="AE66" s="15">
        <f t="shared" si="53"/>
        <v>244.81817279807584</v>
      </c>
      <c r="AF66" s="1">
        <f t="shared" si="54"/>
        <v>6595743.626199767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</row>
    <row r="67" spans="1:79" x14ac:dyDescent="0.15">
      <c r="C67" s="6">
        <v>9</v>
      </c>
      <c r="D67" s="8">
        <v>14.1405394353667</v>
      </c>
      <c r="E67" s="9">
        <f t="shared" si="55"/>
        <v>19.725024903548402</v>
      </c>
      <c r="F67" s="6" t="s">
        <v>110</v>
      </c>
      <c r="G67" s="1">
        <v>10</v>
      </c>
      <c r="H67" s="7">
        <f t="shared" si="40"/>
        <v>14.1405394353667</v>
      </c>
      <c r="I67" s="7">
        <f t="shared" si="41"/>
        <v>287.29053943536667</v>
      </c>
      <c r="J67" s="7">
        <f t="shared" si="42"/>
        <v>0.1007365245481386</v>
      </c>
      <c r="K67" s="7">
        <f t="shared" si="43"/>
        <v>10.232166666666666</v>
      </c>
      <c r="L67" s="7">
        <f t="shared" si="44"/>
        <v>2.7626849999999994</v>
      </c>
      <c r="M67" s="1" t="s">
        <v>110</v>
      </c>
      <c r="O67" s="7">
        <f t="shared" si="56"/>
        <v>10.927912938214412</v>
      </c>
      <c r="P67" s="7">
        <f t="shared" si="45"/>
        <v>1.1008399699603575</v>
      </c>
      <c r="Q67" s="12">
        <f t="shared" si="46"/>
        <v>0.31924359128850366</v>
      </c>
      <c r="R67" s="7">
        <f t="shared" si="47"/>
        <v>0.80117864999999977</v>
      </c>
      <c r="S67" s="13">
        <f t="shared" si="48"/>
        <v>0.3984674220768411</v>
      </c>
      <c r="T67" s="2">
        <v>0.27</v>
      </c>
      <c r="U67" s="14">
        <f t="shared" si="49"/>
        <v>0.10758620396074711</v>
      </c>
      <c r="V67" s="2">
        <v>180.9</v>
      </c>
      <c r="W67" s="2">
        <v>6</v>
      </c>
      <c r="X67" s="2">
        <v>3</v>
      </c>
      <c r="Y67" s="2">
        <v>0.3</v>
      </c>
      <c r="Z67" s="2">
        <v>6</v>
      </c>
      <c r="AA67" s="2">
        <v>30.2</v>
      </c>
      <c r="AB67" s="1">
        <f t="shared" si="50"/>
        <v>0.24730399942957318</v>
      </c>
      <c r="AC67" s="7">
        <f t="shared" si="51"/>
        <v>10.232166666666666</v>
      </c>
      <c r="AD67" s="1">
        <f t="shared" si="52"/>
        <v>0.28999999999999998</v>
      </c>
      <c r="AE67" s="15">
        <f t="shared" si="53"/>
        <v>244.81817279807584</v>
      </c>
      <c r="AF67" s="1">
        <f t="shared" si="54"/>
        <v>6195015.5048996899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</row>
    <row r="68" spans="1:79" x14ac:dyDescent="0.15">
      <c r="C68" s="6">
        <v>10</v>
      </c>
      <c r="D68" s="8">
        <v>0.56414360316129097</v>
      </c>
      <c r="E68" s="9">
        <f t="shared" si="55"/>
        <v>14.1405394353667</v>
      </c>
      <c r="F68" s="6" t="s">
        <v>110</v>
      </c>
      <c r="G68" s="1">
        <v>11</v>
      </c>
      <c r="H68" s="7">
        <f t="shared" si="40"/>
        <v>0.56414360316129097</v>
      </c>
      <c r="I68" s="7">
        <f t="shared" si="41"/>
        <v>273.71414360316129</v>
      </c>
      <c r="J68" s="7">
        <f t="shared" si="42"/>
        <v>1.8754886513735129E-2</v>
      </c>
      <c r="K68" s="7">
        <f t="shared" si="43"/>
        <v>10.232166666666666</v>
      </c>
      <c r="L68" s="7">
        <f t="shared" si="44"/>
        <v>2.7626849999999994</v>
      </c>
      <c r="M68" s="1" t="s">
        <v>112</v>
      </c>
      <c r="N68" s="7">
        <f>(O67-P67)*$C$22/100</f>
        <v>9.3357193198413526</v>
      </c>
      <c r="O68" s="7">
        <f t="shared" si="56"/>
        <v>3.2540386484127009</v>
      </c>
      <c r="P68" s="7">
        <f t="shared" si="45"/>
        <v>6.1029125562288254E-2</v>
      </c>
      <c r="Q68" s="12">
        <f t="shared" si="46"/>
        <v>1.7698446413063593E-2</v>
      </c>
      <c r="R68" s="7">
        <f t="shared" si="47"/>
        <v>0.80117864999999977</v>
      </c>
      <c r="S68" s="13">
        <f t="shared" si="48"/>
        <v>2.2090511789179104E-2</v>
      </c>
      <c r="T68" s="2">
        <v>0.27</v>
      </c>
      <c r="U68" s="14">
        <f t="shared" si="49"/>
        <v>5.9644381830783588E-3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0.22755889033897214</v>
      </c>
      <c r="AC68" s="7">
        <f t="shared" si="51"/>
        <v>10.232166666666666</v>
      </c>
      <c r="AD68" s="1">
        <f t="shared" si="52"/>
        <v>0.28999999999999998</v>
      </c>
      <c r="AE68" s="15">
        <f t="shared" si="53"/>
        <v>244.81817279807584</v>
      </c>
      <c r="AF68" s="1">
        <f t="shared" si="54"/>
        <v>5700396.5046232967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</row>
    <row r="69" spans="1:79" x14ac:dyDescent="0.15">
      <c r="C69" s="6">
        <v>11</v>
      </c>
      <c r="D69" s="8">
        <v>-13.356491699099999</v>
      </c>
      <c r="E69" s="9">
        <f t="shared" si="55"/>
        <v>0.56414360316129097</v>
      </c>
      <c r="F69" s="6" t="s">
        <v>112</v>
      </c>
      <c r="G69" s="1">
        <v>12</v>
      </c>
      <c r="H69" s="7">
        <f t="shared" si="40"/>
        <v>-13.356491699099999</v>
      </c>
      <c r="I69" s="7">
        <f t="shared" si="41"/>
        <v>259.79350830089999</v>
      </c>
      <c r="J69" s="7">
        <f t="shared" si="42"/>
        <v>2.7880390805941685E-3</v>
      </c>
      <c r="K69" s="7">
        <f t="shared" si="43"/>
        <v>10.232166666666666</v>
      </c>
      <c r="L69" s="7">
        <f t="shared" si="44"/>
        <v>2.7626849999999994</v>
      </c>
      <c r="M69" s="1" t="s">
        <v>110</v>
      </c>
      <c r="O69" s="7">
        <f t="shared" si="56"/>
        <v>5.9556945228504121</v>
      </c>
      <c r="P69" s="7">
        <f t="shared" si="45"/>
        <v>1.6604709081787589E-2</v>
      </c>
      <c r="Q69" s="12">
        <f t="shared" si="46"/>
        <v>4.8153656337184009E-3</v>
      </c>
      <c r="R69" s="7">
        <f t="shared" si="47"/>
        <v>0.80117864999999977</v>
      </c>
      <c r="S69" s="13">
        <f t="shared" si="48"/>
        <v>6.0103519155414366E-3</v>
      </c>
      <c r="T69" s="2">
        <v>0.27</v>
      </c>
      <c r="U69" s="14">
        <f t="shared" si="49"/>
        <v>1.6227950171961881E-3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0.22671530907184123</v>
      </c>
      <c r="AC69" s="7">
        <f t="shared" si="51"/>
        <v>10.232166666666666</v>
      </c>
      <c r="AD69" s="1">
        <f t="shared" si="52"/>
        <v>0.28999999999999998</v>
      </c>
      <c r="AE69" s="15">
        <f t="shared" si="53"/>
        <v>244.81817279807584</v>
      </c>
      <c r="AF69" s="1">
        <f t="shared" si="54"/>
        <v>5679264.6222373536</v>
      </c>
      <c r="AG69" s="1">
        <f>SUM(AF58:AF69)</f>
        <v>75299306.977820635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</row>
    <row r="70" spans="1:79" x14ac:dyDescent="0.15">
      <c r="C70" s="6">
        <v>12</v>
      </c>
      <c r="D70" s="8">
        <v>-17.5063042547742</v>
      </c>
      <c r="E70" s="9">
        <f t="shared" si="55"/>
        <v>-13.356491699099999</v>
      </c>
      <c r="F70" s="6" t="s">
        <v>110</v>
      </c>
    </row>
    <row r="72" spans="1:79" x14ac:dyDescent="0.15">
      <c r="S72" s="30" t="s">
        <v>80</v>
      </c>
      <c r="T72" s="30"/>
      <c r="U72" s="30"/>
      <c r="V72" s="30" t="s">
        <v>81</v>
      </c>
      <c r="W72" s="30"/>
      <c r="X72" s="30"/>
      <c r="Y72" s="30" t="s">
        <v>82</v>
      </c>
      <c r="Z72" s="30"/>
      <c r="AA72" s="30"/>
      <c r="AB72" s="30" t="s">
        <v>83</v>
      </c>
      <c r="AC72" s="30"/>
      <c r="AD72" s="30"/>
      <c r="AE72" s="30" t="s">
        <v>84</v>
      </c>
      <c r="AF72" s="30"/>
      <c r="AG72" s="30"/>
      <c r="AH72" s="30" t="s">
        <v>85</v>
      </c>
      <c r="AI72" s="30"/>
      <c r="AJ72" s="30"/>
      <c r="AK72" s="31" t="s">
        <v>115</v>
      </c>
      <c r="AL72" s="32"/>
      <c r="AM72" s="33"/>
      <c r="AN72" s="32" t="s">
        <v>116</v>
      </c>
      <c r="AO72" s="32"/>
      <c r="AP72" s="33"/>
      <c r="AQ72" s="30" t="s">
        <v>87</v>
      </c>
      <c r="AR72" s="30"/>
      <c r="AS72" s="30"/>
    </row>
    <row r="73" spans="1:79" x14ac:dyDescent="0.15">
      <c r="A73" s="34" t="s">
        <v>49</v>
      </c>
      <c r="B73" s="34"/>
      <c r="C73" s="6" t="s">
        <v>88</v>
      </c>
      <c r="D73" s="6" t="s">
        <v>89</v>
      </c>
      <c r="E73" s="6" t="s">
        <v>90</v>
      </c>
      <c r="F73" s="6" t="s">
        <v>91</v>
      </c>
      <c r="G73" s="1" t="s">
        <v>88</v>
      </c>
      <c r="H73" s="1" t="s">
        <v>90</v>
      </c>
      <c r="I73" s="1" t="s">
        <v>92</v>
      </c>
      <c r="J73" s="1" t="s">
        <v>93</v>
      </c>
      <c r="K73" s="10" t="s">
        <v>94</v>
      </c>
      <c r="L73" s="10" t="s">
        <v>95</v>
      </c>
      <c r="M73" s="1" t="s">
        <v>96</v>
      </c>
      <c r="N73" s="10" t="s">
        <v>97</v>
      </c>
      <c r="O73" s="1" t="s">
        <v>98</v>
      </c>
      <c r="P73" s="1" t="s">
        <v>99</v>
      </c>
      <c r="Q73" s="10" t="s">
        <v>100</v>
      </c>
      <c r="R73" s="10" t="s">
        <v>101</v>
      </c>
      <c r="S73" s="2" t="s">
        <v>102</v>
      </c>
      <c r="T73" s="2" t="s">
        <v>103</v>
      </c>
      <c r="U73" s="2"/>
      <c r="V73" s="2" t="s">
        <v>102</v>
      </c>
      <c r="W73" s="2" t="s">
        <v>103</v>
      </c>
      <c r="X73" s="2"/>
      <c r="Y73" s="2" t="s">
        <v>102</v>
      </c>
      <c r="Z73" s="2" t="s">
        <v>103</v>
      </c>
      <c r="AA73" s="2"/>
      <c r="AB73" s="2" t="s">
        <v>102</v>
      </c>
      <c r="AC73" s="2" t="s">
        <v>103</v>
      </c>
      <c r="AD73" s="2"/>
      <c r="AE73" s="2" t="s">
        <v>102</v>
      </c>
      <c r="AF73" s="2" t="s">
        <v>103</v>
      </c>
      <c r="AG73" s="2"/>
      <c r="AH73" s="2" t="s">
        <v>102</v>
      </c>
      <c r="AI73" s="2" t="s">
        <v>103</v>
      </c>
      <c r="AJ73" s="2"/>
      <c r="AK73" s="2" t="s">
        <v>102</v>
      </c>
      <c r="AL73" s="2" t="s">
        <v>103</v>
      </c>
      <c r="AM73" s="2"/>
      <c r="AN73" s="2" t="s">
        <v>102</v>
      </c>
      <c r="AO73" s="2" t="s">
        <v>103</v>
      </c>
      <c r="AP73" s="2"/>
      <c r="AQ73" s="16" t="s">
        <v>102</v>
      </c>
      <c r="AR73" s="16" t="s">
        <v>103</v>
      </c>
      <c r="AS73" s="16"/>
      <c r="AT73" s="1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pans="1:79" x14ac:dyDescent="0.15">
      <c r="A74" s="1" t="s">
        <v>108</v>
      </c>
      <c r="B74" s="1">
        <f>F8</f>
        <v>625.46400000000006</v>
      </c>
      <c r="C74" s="6" t="s">
        <v>109</v>
      </c>
      <c r="D74" s="6">
        <v>-19</v>
      </c>
      <c r="E74" s="6"/>
      <c r="F74" s="6"/>
      <c r="G74" s="1">
        <v>1</v>
      </c>
      <c r="H74" s="7">
        <f t="shared" ref="H74:H85" si="57">E75</f>
        <v>-19</v>
      </c>
      <c r="I74" s="7">
        <f t="shared" ref="I74:I85" si="58">H74+273.15</f>
        <v>254.14999999999998</v>
      </c>
      <c r="J74" s="7">
        <f t="shared" ref="J74:J85" si="59">EXP(($C$16*(I74-$C$14))/($C$17*I74*$C$14))</f>
        <v>1.2130070728075661E-3</v>
      </c>
      <c r="K74" s="7">
        <f t="shared" ref="K74:K85" si="60">$B$74/12</f>
        <v>52.122000000000007</v>
      </c>
      <c r="L74" s="7">
        <f t="shared" ref="L74:L85" si="61">K74*$B$75/100</f>
        <v>0.52122000000000002</v>
      </c>
      <c r="M74" s="1" t="s">
        <v>110</v>
      </c>
      <c r="O74" s="7">
        <f>L74</f>
        <v>0.52122000000000002</v>
      </c>
      <c r="P74" s="7">
        <f t="shared" ref="P74:P85" si="62">O74*J74</f>
        <v>6.3224354648875962E-4</v>
      </c>
      <c r="Q74" s="12">
        <f t="shared" ref="Q74:Q85" si="63">P74*$B$76</f>
        <v>1.6438332208707751E-4</v>
      </c>
      <c r="R74" s="7">
        <f t="shared" ref="R74:R85" si="64">L74*$B$76</f>
        <v>0.1355172</v>
      </c>
      <c r="S74" s="13">
        <f t="shared" ref="S74:S85" si="65">Q74/R74</f>
        <v>1.2130070728075661E-3</v>
      </c>
      <c r="T74" s="2">
        <v>0.01</v>
      </c>
      <c r="U74" s="14">
        <f t="shared" ref="U74:U85" si="66">S74*T74</f>
        <v>1.2130070728075661E-5</v>
      </c>
      <c r="V74" s="13"/>
      <c r="W74" s="2"/>
      <c r="X74" s="2"/>
      <c r="Y74" s="2"/>
      <c r="Z74" s="2"/>
      <c r="AA74" s="2"/>
      <c r="AB74" s="2"/>
      <c r="AC74" s="2"/>
      <c r="AD74" s="2"/>
      <c r="AE74" s="13">
        <v>1E-3</v>
      </c>
      <c r="AF74" s="2">
        <v>0.49</v>
      </c>
      <c r="AG74" s="14">
        <f t="shared" ref="AG74:AG85" si="67">AF74*AE74</f>
        <v>4.8999999999999998E-4</v>
      </c>
      <c r="AH74" s="17"/>
      <c r="AI74" s="2"/>
      <c r="AJ74" s="14"/>
      <c r="AK74" s="13"/>
      <c r="AL74" s="2"/>
      <c r="AM74" s="2"/>
      <c r="AN74" s="13"/>
      <c r="AO74" s="2"/>
      <c r="AP74" s="14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5.5021300707280753E-3</v>
      </c>
      <c r="AU74" s="7">
        <f t="shared" ref="AU74:AU85" si="70">$B$74/12</f>
        <v>52.122000000000007</v>
      </c>
      <c r="AV74" s="1">
        <f t="shared" ref="AV74:AV85" si="71">$B$76</f>
        <v>0.26</v>
      </c>
      <c r="AW74" s="1">
        <f>$E$8/12</f>
        <v>1.3460038999116417</v>
      </c>
      <c r="AX74" s="1">
        <f t="shared" ref="AX74:AX85" si="72">AW74*10000*AV74*0.67*AU74*AT74</f>
        <v>672.42893592977578</v>
      </c>
    </row>
    <row r="75" spans="1:79" x14ac:dyDescent="0.15">
      <c r="A75" s="1" t="s">
        <v>111</v>
      </c>
      <c r="B75" s="1">
        <v>1</v>
      </c>
      <c r="C75" s="6">
        <v>1</v>
      </c>
      <c r="D75" s="8">
        <v>-21.039999168709699</v>
      </c>
      <c r="E75" s="9">
        <f t="shared" ref="E75:E86" si="73">D74</f>
        <v>-19</v>
      </c>
      <c r="F75" s="6" t="s">
        <v>110</v>
      </c>
      <c r="G75" s="1">
        <v>2</v>
      </c>
      <c r="H75" s="7">
        <f t="shared" si="57"/>
        <v>-21.039999168709699</v>
      </c>
      <c r="I75" s="7">
        <f t="shared" si="58"/>
        <v>252.11000083129028</v>
      </c>
      <c r="J75" s="7">
        <f t="shared" si="59"/>
        <v>8.8967388568131519E-4</v>
      </c>
      <c r="K75" s="7">
        <f t="shared" si="60"/>
        <v>52.122000000000007</v>
      </c>
      <c r="L75" s="7">
        <f t="shared" si="61"/>
        <v>0.52122000000000002</v>
      </c>
      <c r="M75" s="1" t="s">
        <v>110</v>
      </c>
      <c r="O75" s="7">
        <f t="shared" ref="O75:O85" si="74">L75+O74-P74-N75</f>
        <v>1.0418077564535113</v>
      </c>
      <c r="P75" s="7">
        <f t="shared" si="62"/>
        <v>9.2686915481692868E-4</v>
      </c>
      <c r="Q75" s="12">
        <f t="shared" si="63"/>
        <v>2.4098598025240148E-4</v>
      </c>
      <c r="R75" s="7">
        <f t="shared" si="64"/>
        <v>0.1355172</v>
      </c>
      <c r="S75" s="13">
        <f t="shared" si="65"/>
        <v>1.778268590646807E-3</v>
      </c>
      <c r="T75" s="2">
        <v>0.01</v>
      </c>
      <c r="U75" s="14">
        <f t="shared" si="66"/>
        <v>1.7782685906468071E-5</v>
      </c>
      <c r="V75" s="13"/>
      <c r="W75" s="2"/>
      <c r="X75" s="2"/>
      <c r="Y75" s="2"/>
      <c r="Z75" s="2"/>
      <c r="AA75" s="2"/>
      <c r="AB75" s="2"/>
      <c r="AC75" s="2"/>
      <c r="AD75" s="2"/>
      <c r="AE75" s="13">
        <v>1E-3</v>
      </c>
      <c r="AF75" s="2">
        <v>0.49</v>
      </c>
      <c r="AG75" s="14">
        <f t="shared" si="67"/>
        <v>4.8999999999999998E-4</v>
      </c>
      <c r="AH75" s="17"/>
      <c r="AI75" s="2"/>
      <c r="AJ75" s="14"/>
      <c r="AK75" s="13"/>
      <c r="AL75" s="2"/>
      <c r="AM75" s="2"/>
      <c r="AN75" s="13"/>
      <c r="AO75" s="2"/>
      <c r="AP75" s="14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5.507782685906468E-3</v>
      </c>
      <c r="AU75" s="7">
        <f t="shared" si="70"/>
        <v>52.122000000000007</v>
      </c>
      <c r="AV75" s="1">
        <f t="shared" si="71"/>
        <v>0.26</v>
      </c>
      <c r="AW75" s="1">
        <f t="shared" ref="AW75:AW85" si="75">$E$8/12</f>
        <v>1.3460038999116417</v>
      </c>
      <c r="AX75" s="1">
        <f t="shared" si="72"/>
        <v>673.11975602322445</v>
      </c>
    </row>
    <row r="76" spans="1:79" x14ac:dyDescent="0.15">
      <c r="A76" s="1" t="s">
        <v>73</v>
      </c>
      <c r="B76" s="1">
        <f>H8</f>
        <v>0.26</v>
      </c>
      <c r="C76" s="6">
        <v>2</v>
      </c>
      <c r="D76" s="8">
        <v>-16.165056821310301</v>
      </c>
      <c r="E76" s="9">
        <f t="shared" si="73"/>
        <v>-21.039999168709699</v>
      </c>
      <c r="F76" s="6" t="s">
        <v>110</v>
      </c>
      <c r="G76" s="1">
        <v>3</v>
      </c>
      <c r="H76" s="7">
        <f t="shared" si="57"/>
        <v>-16.165056821310301</v>
      </c>
      <c r="I76" s="7">
        <f t="shared" si="58"/>
        <v>256.98494317868966</v>
      </c>
      <c r="J76" s="7">
        <f t="shared" si="59"/>
        <v>1.8510155151111346E-3</v>
      </c>
      <c r="K76" s="7">
        <f t="shared" si="60"/>
        <v>52.122000000000007</v>
      </c>
      <c r="L76" s="7">
        <f t="shared" si="61"/>
        <v>0.52122000000000002</v>
      </c>
      <c r="M76" s="1" t="s">
        <v>110</v>
      </c>
      <c r="O76" s="7">
        <f t="shared" si="74"/>
        <v>1.5621008872986943</v>
      </c>
      <c r="P76" s="7">
        <f t="shared" si="62"/>
        <v>2.8914729785587531E-3</v>
      </c>
      <c r="Q76" s="12">
        <f t="shared" si="63"/>
        <v>7.5178297442527581E-4</v>
      </c>
      <c r="R76" s="7">
        <f t="shared" si="64"/>
        <v>0.1355172</v>
      </c>
      <c r="S76" s="13">
        <f t="shared" si="65"/>
        <v>5.5475096476703756E-3</v>
      </c>
      <c r="T76" s="2">
        <v>0.01</v>
      </c>
      <c r="U76" s="14">
        <f t="shared" si="66"/>
        <v>5.5475096476703755E-5</v>
      </c>
      <c r="V76" s="13"/>
      <c r="W76" s="2"/>
      <c r="X76" s="2"/>
      <c r="Y76" s="2"/>
      <c r="Z76" s="2"/>
      <c r="AA76" s="2"/>
      <c r="AB76" s="2"/>
      <c r="AC76" s="2"/>
      <c r="AD76" s="2"/>
      <c r="AE76" s="13">
        <v>1E-3</v>
      </c>
      <c r="AF76" s="2">
        <v>0.49</v>
      </c>
      <c r="AG76" s="14">
        <f t="shared" si="67"/>
        <v>4.8999999999999998E-4</v>
      </c>
      <c r="AH76" s="17"/>
      <c r="AI76" s="2"/>
      <c r="AJ76" s="14"/>
      <c r="AK76" s="13"/>
      <c r="AL76" s="2"/>
      <c r="AM76" s="2"/>
      <c r="AN76" s="13"/>
      <c r="AO76" s="2"/>
      <c r="AP76" s="14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5.5454750964767036E-3</v>
      </c>
      <c r="AU76" s="7">
        <f t="shared" si="70"/>
        <v>52.122000000000007</v>
      </c>
      <c r="AV76" s="1">
        <f t="shared" si="71"/>
        <v>0.26</v>
      </c>
      <c r="AW76" s="1">
        <f t="shared" si="75"/>
        <v>1.3460038999116417</v>
      </c>
      <c r="AX76" s="1">
        <f t="shared" si="72"/>
        <v>677.72623882289736</v>
      </c>
    </row>
    <row r="77" spans="1:79" x14ac:dyDescent="0.15">
      <c r="C77" s="6">
        <v>3</v>
      </c>
      <c r="D77" s="8">
        <v>-3.4894550231612902</v>
      </c>
      <c r="E77" s="9">
        <f t="shared" si="73"/>
        <v>-16.165056821310301</v>
      </c>
      <c r="F77" s="6" t="s">
        <v>110</v>
      </c>
      <c r="G77" s="1">
        <v>4</v>
      </c>
      <c r="H77" s="7">
        <f t="shared" si="57"/>
        <v>-3.4894550231612902</v>
      </c>
      <c r="I77" s="7">
        <f t="shared" si="58"/>
        <v>269.66054497683871</v>
      </c>
      <c r="J77" s="7">
        <f t="shared" si="59"/>
        <v>1.0987028284774212E-2</v>
      </c>
      <c r="K77" s="7">
        <f t="shared" si="60"/>
        <v>52.122000000000007</v>
      </c>
      <c r="L77" s="7">
        <f t="shared" si="61"/>
        <v>0.52122000000000002</v>
      </c>
      <c r="M77" s="1" t="s">
        <v>110</v>
      </c>
      <c r="O77" s="7">
        <f t="shared" si="74"/>
        <v>2.0804294143201356</v>
      </c>
      <c r="P77" s="7">
        <f t="shared" si="62"/>
        <v>2.285773681961158E-2</v>
      </c>
      <c r="Q77" s="12">
        <f t="shared" si="63"/>
        <v>5.9430115730990107E-3</v>
      </c>
      <c r="R77" s="7">
        <f t="shared" si="64"/>
        <v>0.1355172</v>
      </c>
      <c r="S77" s="13">
        <f t="shared" si="65"/>
        <v>4.3854297263365906E-2</v>
      </c>
      <c r="T77" s="2">
        <v>0.01</v>
      </c>
      <c r="U77" s="14">
        <f t="shared" si="66"/>
        <v>4.3854297263365904E-4</v>
      </c>
      <c r="V77" s="13"/>
      <c r="W77" s="2"/>
      <c r="X77" s="2"/>
      <c r="Y77" s="2"/>
      <c r="Z77" s="2"/>
      <c r="AA77" s="2"/>
      <c r="AB77" s="2"/>
      <c r="AC77" s="2"/>
      <c r="AD77" s="2"/>
      <c r="AE77" s="13">
        <v>1E-3</v>
      </c>
      <c r="AF77" s="2">
        <v>0.49</v>
      </c>
      <c r="AG77" s="14">
        <f t="shared" si="67"/>
        <v>4.8999999999999998E-4</v>
      </c>
      <c r="AH77" s="17"/>
      <c r="AI77" s="2"/>
      <c r="AJ77" s="14"/>
      <c r="AK77" s="13"/>
      <c r="AL77" s="2"/>
      <c r="AM77" s="2"/>
      <c r="AN77" s="13"/>
      <c r="AO77" s="2"/>
      <c r="AP77" s="14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5.9285429726336587E-3</v>
      </c>
      <c r="AU77" s="7">
        <f t="shared" si="70"/>
        <v>52.122000000000007</v>
      </c>
      <c r="AV77" s="1">
        <f t="shared" si="71"/>
        <v>0.26</v>
      </c>
      <c r="AW77" s="1">
        <f t="shared" si="75"/>
        <v>1.3460038999116417</v>
      </c>
      <c r="AX77" s="1">
        <f t="shared" si="72"/>
        <v>724.54191221518693</v>
      </c>
    </row>
    <row r="78" spans="1:79" x14ac:dyDescent="0.15">
      <c r="C78" s="6">
        <v>4</v>
      </c>
      <c r="D78" s="8">
        <v>4.75912481943333</v>
      </c>
      <c r="E78" s="9">
        <f t="shared" si="73"/>
        <v>-3.4894550231612902</v>
      </c>
      <c r="F78" s="6" t="s">
        <v>110</v>
      </c>
      <c r="G78" s="1">
        <v>5</v>
      </c>
      <c r="H78" s="7">
        <f t="shared" si="57"/>
        <v>4.75912481943333</v>
      </c>
      <c r="I78" s="7">
        <f t="shared" si="58"/>
        <v>277.90912481943332</v>
      </c>
      <c r="J78" s="7">
        <f t="shared" si="59"/>
        <v>3.2085975565088132E-2</v>
      </c>
      <c r="K78" s="7">
        <f t="shared" si="60"/>
        <v>52.122000000000007</v>
      </c>
      <c r="L78" s="7">
        <f t="shared" si="61"/>
        <v>0.52122000000000002</v>
      </c>
      <c r="M78" s="1" t="s">
        <v>112</v>
      </c>
      <c r="N78" s="7">
        <f>(O77-P77)*$C$22/100</f>
        <v>1.9546930936254978</v>
      </c>
      <c r="O78" s="7">
        <f t="shared" si="74"/>
        <v>0.62409858387502615</v>
      </c>
      <c r="P78" s="7">
        <f t="shared" si="62"/>
        <v>2.0024811912420195E-2</v>
      </c>
      <c r="Q78" s="12">
        <f t="shared" si="63"/>
        <v>5.2064510972292507E-3</v>
      </c>
      <c r="R78" s="7">
        <f t="shared" si="64"/>
        <v>0.1355172</v>
      </c>
      <c r="S78" s="13">
        <f t="shared" si="65"/>
        <v>3.8419116519742516E-2</v>
      </c>
      <c r="T78" s="2">
        <v>0.01</v>
      </c>
      <c r="U78" s="14">
        <f t="shared" si="66"/>
        <v>3.8419116519742517E-4</v>
      </c>
      <c r="V78" s="13"/>
      <c r="W78" s="2"/>
      <c r="X78" s="2"/>
      <c r="Y78" s="2"/>
      <c r="Z78" s="2"/>
      <c r="AA78" s="2"/>
      <c r="AB78" s="2"/>
      <c r="AC78" s="2"/>
      <c r="AD78" s="2"/>
      <c r="AE78" s="13">
        <v>1E-3</v>
      </c>
      <c r="AF78" s="2">
        <v>0.49</v>
      </c>
      <c r="AG78" s="14">
        <f t="shared" si="67"/>
        <v>4.8999999999999998E-4</v>
      </c>
      <c r="AH78" s="17"/>
      <c r="AI78" s="2"/>
      <c r="AJ78" s="14"/>
      <c r="AK78" s="13"/>
      <c r="AL78" s="2"/>
      <c r="AM78" s="2"/>
      <c r="AN78" s="13"/>
      <c r="AO78" s="2"/>
      <c r="AP78" s="14"/>
      <c r="AQ78" s="2">
        <v>0.01</v>
      </c>
      <c r="AR78" s="2">
        <v>0.5</v>
      </c>
      <c r="AS78" s="2">
        <f t="shared" si="68"/>
        <v>5.0000000000000001E-3</v>
      </c>
      <c r="AT78" s="1">
        <f t="shared" si="69"/>
        <v>5.8741911651974251E-3</v>
      </c>
      <c r="AU78" s="7">
        <f t="shared" si="70"/>
        <v>52.122000000000007</v>
      </c>
      <c r="AV78" s="1">
        <f t="shared" si="71"/>
        <v>0.26</v>
      </c>
      <c r="AW78" s="1">
        <f t="shared" si="75"/>
        <v>1.3460038999116417</v>
      </c>
      <c r="AX78" s="1">
        <f t="shared" si="72"/>
        <v>717.89944328580907</v>
      </c>
    </row>
    <row r="79" spans="1:79" x14ac:dyDescent="0.15">
      <c r="C79" s="6">
        <v>5</v>
      </c>
      <c r="D79" s="8">
        <v>13.216162278548399</v>
      </c>
      <c r="E79" s="9">
        <f t="shared" si="73"/>
        <v>4.75912481943333</v>
      </c>
      <c r="F79" s="6" t="s">
        <v>112</v>
      </c>
      <c r="G79" s="1">
        <v>6</v>
      </c>
      <c r="H79" s="7">
        <f t="shared" si="57"/>
        <v>13.216162278548399</v>
      </c>
      <c r="I79" s="7">
        <f t="shared" si="58"/>
        <v>286.36616227854836</v>
      </c>
      <c r="J79" s="7">
        <f t="shared" si="59"/>
        <v>9.0297274381381909E-2</v>
      </c>
      <c r="K79" s="7">
        <f t="shared" si="60"/>
        <v>52.122000000000007</v>
      </c>
      <c r="L79" s="7">
        <f t="shared" si="61"/>
        <v>0.52122000000000002</v>
      </c>
      <c r="M79" s="1" t="s">
        <v>110</v>
      </c>
      <c r="O79" s="7">
        <f t="shared" si="74"/>
        <v>1.1252937719626059</v>
      </c>
      <c r="P79" s="7">
        <f t="shared" si="62"/>
        <v>0.10161096048656763</v>
      </c>
      <c r="Q79" s="12">
        <f t="shared" si="63"/>
        <v>2.6418849726507584E-2</v>
      </c>
      <c r="R79" s="7">
        <f t="shared" si="64"/>
        <v>0.1355172</v>
      </c>
      <c r="S79" s="13">
        <f t="shared" si="65"/>
        <v>0.19494831450552094</v>
      </c>
      <c r="T79" s="2">
        <v>0.01</v>
      </c>
      <c r="U79" s="14">
        <f t="shared" si="66"/>
        <v>1.9494831450552095E-3</v>
      </c>
      <c r="V79" s="13"/>
      <c r="W79" s="2"/>
      <c r="X79" s="2"/>
      <c r="Y79" s="2"/>
      <c r="Z79" s="2"/>
      <c r="AA79" s="2"/>
      <c r="AB79" s="2"/>
      <c r="AC79" s="2"/>
      <c r="AD79" s="2"/>
      <c r="AE79" s="13">
        <v>5.0000000000000001E-3</v>
      </c>
      <c r="AF79" s="2">
        <v>0.49</v>
      </c>
      <c r="AG79" s="14">
        <f t="shared" si="67"/>
        <v>2.4499999999999999E-3</v>
      </c>
      <c r="AH79" s="17"/>
      <c r="AI79" s="2"/>
      <c r="AJ79" s="14"/>
      <c r="AK79" s="13"/>
      <c r="AL79" s="2"/>
      <c r="AM79" s="2"/>
      <c r="AN79" s="13"/>
      <c r="AO79" s="2"/>
      <c r="AP79" s="14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1.189948314505521E-2</v>
      </c>
      <c r="AU79" s="7">
        <f t="shared" si="70"/>
        <v>52.122000000000007</v>
      </c>
      <c r="AV79" s="1">
        <f t="shared" si="71"/>
        <v>0.26</v>
      </c>
      <c r="AW79" s="1">
        <f t="shared" si="75"/>
        <v>1.3460038999116417</v>
      </c>
      <c r="AX79" s="1">
        <f t="shared" si="72"/>
        <v>1454.265291166583</v>
      </c>
    </row>
    <row r="80" spans="1:79" x14ac:dyDescent="0.15">
      <c r="C80" s="6">
        <v>6</v>
      </c>
      <c r="D80" s="8">
        <v>17.3630440873333</v>
      </c>
      <c r="E80" s="9">
        <f t="shared" si="73"/>
        <v>13.216162278548399</v>
      </c>
      <c r="F80" s="6" t="s">
        <v>110</v>
      </c>
      <c r="G80" s="1">
        <v>7</v>
      </c>
      <c r="H80" s="7">
        <f t="shared" si="57"/>
        <v>17.3630440873333</v>
      </c>
      <c r="I80" s="7">
        <f t="shared" si="58"/>
        <v>290.5130440873333</v>
      </c>
      <c r="J80" s="7">
        <f t="shared" si="59"/>
        <v>0.14670910461086395</v>
      </c>
      <c r="K80" s="7">
        <f t="shared" si="60"/>
        <v>52.122000000000007</v>
      </c>
      <c r="L80" s="7">
        <f t="shared" si="61"/>
        <v>0.52122000000000002</v>
      </c>
      <c r="M80" s="1" t="s">
        <v>110</v>
      </c>
      <c r="O80" s="7">
        <f t="shared" si="74"/>
        <v>1.5449028114760384</v>
      </c>
      <c r="P80" s="7">
        <f t="shared" si="62"/>
        <v>0.22665130818245594</v>
      </c>
      <c r="Q80" s="12">
        <f t="shared" si="63"/>
        <v>5.8929340127438543E-2</v>
      </c>
      <c r="R80" s="7">
        <f t="shared" si="64"/>
        <v>0.1355172</v>
      </c>
      <c r="S80" s="13">
        <f t="shared" si="65"/>
        <v>0.43484768079209535</v>
      </c>
      <c r="T80" s="2">
        <v>0.01</v>
      </c>
      <c r="U80" s="14">
        <f t="shared" si="66"/>
        <v>4.3484768079209537E-3</v>
      </c>
      <c r="V80" s="13"/>
      <c r="W80" s="2"/>
      <c r="X80" s="2"/>
      <c r="Y80" s="2"/>
      <c r="Z80" s="2"/>
      <c r="AA80" s="2"/>
      <c r="AB80" s="2"/>
      <c r="AC80" s="2"/>
      <c r="AD80" s="2"/>
      <c r="AE80" s="13">
        <v>5.0000000000000001E-3</v>
      </c>
      <c r="AF80" s="2">
        <v>0.49</v>
      </c>
      <c r="AG80" s="14">
        <f t="shared" si="67"/>
        <v>2.4499999999999999E-3</v>
      </c>
      <c r="AH80" s="17"/>
      <c r="AI80" s="2"/>
      <c r="AJ80" s="14"/>
      <c r="AK80" s="13"/>
      <c r="AL80" s="2"/>
      <c r="AM80" s="2"/>
      <c r="AN80" s="13"/>
      <c r="AO80" s="2"/>
      <c r="AP80" s="14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1.4298476807920953E-2</v>
      </c>
      <c r="AU80" s="7">
        <f t="shared" si="70"/>
        <v>52.122000000000007</v>
      </c>
      <c r="AV80" s="1">
        <f t="shared" si="71"/>
        <v>0.26</v>
      </c>
      <c r="AW80" s="1">
        <f t="shared" si="75"/>
        <v>1.3460038999116417</v>
      </c>
      <c r="AX80" s="1">
        <f t="shared" si="72"/>
        <v>1747.4522451801265</v>
      </c>
    </row>
    <row r="81" spans="1:53" x14ac:dyDescent="0.15">
      <c r="C81" s="6">
        <v>7</v>
      </c>
      <c r="D81" s="8">
        <v>21.934602328387101</v>
      </c>
      <c r="E81" s="9">
        <f t="shared" si="73"/>
        <v>17.3630440873333</v>
      </c>
      <c r="F81" s="6" t="s">
        <v>110</v>
      </c>
      <c r="G81" s="1">
        <v>8</v>
      </c>
      <c r="H81" s="7">
        <f t="shared" si="57"/>
        <v>21.934602328387101</v>
      </c>
      <c r="I81" s="7">
        <f t="shared" si="58"/>
        <v>295.08460232838706</v>
      </c>
      <c r="J81" s="7">
        <f t="shared" si="59"/>
        <v>0.24658120744186088</v>
      </c>
      <c r="K81" s="7">
        <f t="shared" si="60"/>
        <v>52.122000000000007</v>
      </c>
      <c r="L81" s="7">
        <f t="shared" si="61"/>
        <v>0.52122000000000002</v>
      </c>
      <c r="M81" s="1" t="s">
        <v>110</v>
      </c>
      <c r="O81" s="7">
        <f t="shared" si="74"/>
        <v>1.8394715032935824</v>
      </c>
      <c r="P81" s="7">
        <f t="shared" si="62"/>
        <v>0.45357910433702653</v>
      </c>
      <c r="Q81" s="12">
        <f t="shared" si="63"/>
        <v>0.1179305671276269</v>
      </c>
      <c r="R81" s="7">
        <f t="shared" si="64"/>
        <v>0.1355172</v>
      </c>
      <c r="S81" s="13">
        <f t="shared" si="65"/>
        <v>0.87022582467485232</v>
      </c>
      <c r="T81" s="2">
        <v>0.01</v>
      </c>
      <c r="U81" s="14">
        <f t="shared" si="66"/>
        <v>8.7022582467485236E-3</v>
      </c>
      <c r="V81" s="13"/>
      <c r="W81" s="2"/>
      <c r="X81" s="2"/>
      <c r="Y81" s="2"/>
      <c r="Z81" s="2"/>
      <c r="AA81" s="2"/>
      <c r="AB81" s="2"/>
      <c r="AC81" s="2"/>
      <c r="AD81" s="2"/>
      <c r="AE81" s="13">
        <v>5.0000000000000001E-3</v>
      </c>
      <c r="AF81" s="2">
        <v>0.49</v>
      </c>
      <c r="AG81" s="14">
        <f t="shared" si="67"/>
        <v>2.4499999999999999E-3</v>
      </c>
      <c r="AH81" s="17"/>
      <c r="AI81" s="2"/>
      <c r="AJ81" s="14"/>
      <c r="AK81" s="13"/>
      <c r="AL81" s="2"/>
      <c r="AM81" s="2"/>
      <c r="AN81" s="13"/>
      <c r="AO81" s="2"/>
      <c r="AP81" s="14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1.8652258246748522E-2</v>
      </c>
      <c r="AU81" s="7">
        <f t="shared" si="70"/>
        <v>52.122000000000007</v>
      </c>
      <c r="AV81" s="1">
        <f t="shared" si="71"/>
        <v>0.26</v>
      </c>
      <c r="AW81" s="1">
        <f t="shared" si="75"/>
        <v>1.3460038999116417</v>
      </c>
      <c r="AX81" s="1">
        <f t="shared" si="72"/>
        <v>2279.538652180358</v>
      </c>
    </row>
    <row r="82" spans="1:53" x14ac:dyDescent="0.15">
      <c r="C82" s="6">
        <v>8</v>
      </c>
      <c r="D82" s="8">
        <v>19.725024903548402</v>
      </c>
      <c r="E82" s="9">
        <f t="shared" si="73"/>
        <v>21.934602328387101</v>
      </c>
      <c r="F82" s="6" t="s">
        <v>110</v>
      </c>
      <c r="G82" s="1">
        <v>9</v>
      </c>
      <c r="H82" s="7">
        <f t="shared" si="57"/>
        <v>19.725024903548402</v>
      </c>
      <c r="I82" s="7">
        <f t="shared" si="58"/>
        <v>292.87502490354836</v>
      </c>
      <c r="J82" s="7">
        <f t="shared" si="59"/>
        <v>0.19224114917560506</v>
      </c>
      <c r="K82" s="7">
        <f t="shared" si="60"/>
        <v>52.122000000000007</v>
      </c>
      <c r="L82" s="7">
        <f t="shared" si="61"/>
        <v>0.52122000000000002</v>
      </c>
      <c r="M82" s="1" t="s">
        <v>110</v>
      </c>
      <c r="O82" s="7">
        <f t="shared" si="74"/>
        <v>1.9071123989565559</v>
      </c>
      <c r="P82" s="7">
        <f t="shared" si="62"/>
        <v>0.36662547918245331</v>
      </c>
      <c r="Q82" s="12">
        <f t="shared" si="63"/>
        <v>9.5322624587437857E-2</v>
      </c>
      <c r="R82" s="7">
        <f t="shared" si="64"/>
        <v>0.1355172</v>
      </c>
      <c r="S82" s="13">
        <f t="shared" si="65"/>
        <v>0.70339871682294097</v>
      </c>
      <c r="T82" s="2">
        <v>0.01</v>
      </c>
      <c r="U82" s="14">
        <f t="shared" si="66"/>
        <v>7.0339871682294098E-3</v>
      </c>
      <c r="V82" s="13"/>
      <c r="W82" s="2"/>
      <c r="X82" s="2"/>
      <c r="Y82" s="2"/>
      <c r="Z82" s="2"/>
      <c r="AA82" s="2"/>
      <c r="AB82" s="2"/>
      <c r="AC82" s="2"/>
      <c r="AD82" s="2"/>
      <c r="AE82" s="13">
        <v>1E-3</v>
      </c>
      <c r="AF82" s="2">
        <v>0.49</v>
      </c>
      <c r="AG82" s="14">
        <f t="shared" si="67"/>
        <v>4.8999999999999998E-4</v>
      </c>
      <c r="AH82" s="17"/>
      <c r="AI82" s="2"/>
      <c r="AJ82" s="14"/>
      <c r="AK82" s="13"/>
      <c r="AL82" s="2"/>
      <c r="AM82" s="2"/>
      <c r="AN82" s="13"/>
      <c r="AO82" s="2"/>
      <c r="AP82" s="14"/>
      <c r="AQ82" s="2">
        <v>0.01</v>
      </c>
      <c r="AR82" s="2">
        <v>0.5</v>
      </c>
      <c r="AS82" s="2">
        <f t="shared" si="68"/>
        <v>5.0000000000000001E-3</v>
      </c>
      <c r="AT82" s="1">
        <f t="shared" si="69"/>
        <v>1.252398716822941E-2</v>
      </c>
      <c r="AU82" s="7">
        <f t="shared" si="70"/>
        <v>52.122000000000007</v>
      </c>
      <c r="AV82" s="1">
        <f t="shared" si="71"/>
        <v>0.26</v>
      </c>
      <c r="AW82" s="1">
        <f t="shared" si="75"/>
        <v>1.3460038999116417</v>
      </c>
      <c r="AX82" s="1">
        <f t="shared" si="72"/>
        <v>1530.5874737374729</v>
      </c>
    </row>
    <row r="83" spans="1:53" x14ac:dyDescent="0.15">
      <c r="C83" s="6">
        <v>9</v>
      </c>
      <c r="D83" s="8">
        <v>14.1405394353667</v>
      </c>
      <c r="E83" s="9">
        <f t="shared" si="73"/>
        <v>19.725024903548402</v>
      </c>
      <c r="F83" s="6" t="s">
        <v>110</v>
      </c>
      <c r="G83" s="1">
        <v>10</v>
      </c>
      <c r="H83" s="7">
        <f t="shared" si="57"/>
        <v>14.1405394353667</v>
      </c>
      <c r="I83" s="7">
        <f t="shared" si="58"/>
        <v>287.29053943536667</v>
      </c>
      <c r="J83" s="7">
        <f t="shared" si="59"/>
        <v>0.1007365245481386</v>
      </c>
      <c r="K83" s="7">
        <f t="shared" si="60"/>
        <v>52.122000000000007</v>
      </c>
      <c r="L83" s="7">
        <f t="shared" si="61"/>
        <v>0.52122000000000002</v>
      </c>
      <c r="M83" s="1" t="s">
        <v>110</v>
      </c>
      <c r="O83" s="7">
        <f t="shared" si="74"/>
        <v>2.0617069197741027</v>
      </c>
      <c r="P83" s="7">
        <f t="shared" si="62"/>
        <v>0.20768918973489112</v>
      </c>
      <c r="Q83" s="12">
        <f t="shared" si="63"/>
        <v>5.3999189331071694E-2</v>
      </c>
      <c r="R83" s="7">
        <f t="shared" si="64"/>
        <v>0.1355172</v>
      </c>
      <c r="S83" s="13">
        <f t="shared" si="65"/>
        <v>0.3984674220768411</v>
      </c>
      <c r="T83" s="2">
        <v>0.01</v>
      </c>
      <c r="U83" s="14">
        <f t="shared" si="66"/>
        <v>3.984674220768411E-3</v>
      </c>
      <c r="V83" s="13"/>
      <c r="W83" s="2"/>
      <c r="X83" s="2"/>
      <c r="Y83" s="2"/>
      <c r="Z83" s="2"/>
      <c r="AA83" s="2"/>
      <c r="AB83" s="2"/>
      <c r="AC83" s="2"/>
      <c r="AD83" s="2"/>
      <c r="AE83" s="13">
        <v>1E-3</v>
      </c>
      <c r="AF83" s="2">
        <v>0.49</v>
      </c>
      <c r="AG83" s="14">
        <f t="shared" si="67"/>
        <v>4.8999999999999998E-4</v>
      </c>
      <c r="AH83" s="17"/>
      <c r="AI83" s="2"/>
      <c r="AJ83" s="14"/>
      <c r="AK83" s="13"/>
      <c r="AL83" s="2"/>
      <c r="AM83" s="2"/>
      <c r="AN83" s="13"/>
      <c r="AO83" s="2"/>
      <c r="AP83" s="14"/>
      <c r="AQ83" s="2">
        <v>0.01</v>
      </c>
      <c r="AR83" s="2">
        <v>0.5</v>
      </c>
      <c r="AS83" s="2">
        <f t="shared" si="68"/>
        <v>5.0000000000000001E-3</v>
      </c>
      <c r="AT83" s="1">
        <f t="shared" si="69"/>
        <v>9.4746742207684129E-3</v>
      </c>
      <c r="AU83" s="7">
        <f t="shared" si="70"/>
        <v>52.122000000000007</v>
      </c>
      <c r="AV83" s="1">
        <f t="shared" si="71"/>
        <v>0.26</v>
      </c>
      <c r="AW83" s="1">
        <f t="shared" si="75"/>
        <v>1.3460038999116417</v>
      </c>
      <c r="AX83" s="1">
        <f t="shared" si="72"/>
        <v>1157.923390151612</v>
      </c>
    </row>
    <row r="84" spans="1:53" x14ac:dyDescent="0.15">
      <c r="C84" s="6">
        <v>10</v>
      </c>
      <c r="D84" s="8">
        <v>0.56414360316129097</v>
      </c>
      <c r="E84" s="9">
        <f t="shared" si="73"/>
        <v>14.1405394353667</v>
      </c>
      <c r="F84" s="6" t="s">
        <v>110</v>
      </c>
      <c r="G84" s="1">
        <v>11</v>
      </c>
      <c r="H84" s="7">
        <f t="shared" si="57"/>
        <v>0.56414360316129097</v>
      </c>
      <c r="I84" s="7">
        <f t="shared" si="58"/>
        <v>273.71414360316129</v>
      </c>
      <c r="J84" s="7">
        <f t="shared" si="59"/>
        <v>1.8754886513735129E-2</v>
      </c>
      <c r="K84" s="7">
        <f t="shared" si="60"/>
        <v>52.122000000000007</v>
      </c>
      <c r="L84" s="7">
        <f t="shared" si="61"/>
        <v>0.52122000000000002</v>
      </c>
      <c r="M84" s="1" t="s">
        <v>112</v>
      </c>
      <c r="N84" s="7">
        <f>(O83-P83)*$C$22/100</f>
        <v>1.7613168435372508</v>
      </c>
      <c r="O84" s="7">
        <f t="shared" si="74"/>
        <v>0.61392088650196075</v>
      </c>
      <c r="P84" s="7">
        <f t="shared" si="62"/>
        <v>1.1514016554755939E-2</v>
      </c>
      <c r="Q84" s="12">
        <f t="shared" si="63"/>
        <v>2.9936443042365441E-3</v>
      </c>
      <c r="R84" s="7">
        <f t="shared" si="64"/>
        <v>0.1355172</v>
      </c>
      <c r="S84" s="13">
        <f t="shared" si="65"/>
        <v>2.2090511789179115E-2</v>
      </c>
      <c r="T84" s="2">
        <v>0.01</v>
      </c>
      <c r="U84" s="14">
        <f t="shared" si="66"/>
        <v>2.2090511789179114E-4</v>
      </c>
      <c r="V84" s="13"/>
      <c r="W84" s="2"/>
      <c r="X84" s="2"/>
      <c r="Y84" s="2"/>
      <c r="Z84" s="2"/>
      <c r="AA84" s="2"/>
      <c r="AB84" s="2"/>
      <c r="AC84" s="2"/>
      <c r="AD84" s="2"/>
      <c r="AE84" s="13">
        <v>1E-3</v>
      </c>
      <c r="AF84" s="2">
        <v>0.49</v>
      </c>
      <c r="AG84" s="14">
        <f t="shared" si="67"/>
        <v>4.8999999999999998E-4</v>
      </c>
      <c r="AH84" s="17"/>
      <c r="AI84" s="2"/>
      <c r="AJ84" s="14"/>
      <c r="AK84" s="13"/>
      <c r="AL84" s="2"/>
      <c r="AM84" s="2"/>
      <c r="AN84" s="13"/>
      <c r="AO84" s="2"/>
      <c r="AP84" s="14"/>
      <c r="AQ84" s="2">
        <v>0.01</v>
      </c>
      <c r="AR84" s="2">
        <v>0.5</v>
      </c>
      <c r="AS84" s="2">
        <f t="shared" si="68"/>
        <v>5.0000000000000001E-3</v>
      </c>
      <c r="AT84" s="1">
        <f t="shared" si="69"/>
        <v>5.7109051178917914E-3</v>
      </c>
      <c r="AU84" s="7">
        <f t="shared" si="70"/>
        <v>52.122000000000007</v>
      </c>
      <c r="AV84" s="1">
        <f t="shared" si="71"/>
        <v>0.26</v>
      </c>
      <c r="AW84" s="1">
        <f t="shared" si="75"/>
        <v>1.3460038999116417</v>
      </c>
      <c r="AX84" s="1">
        <f t="shared" si="72"/>
        <v>697.94385124591076</v>
      </c>
    </row>
    <row r="85" spans="1:53" x14ac:dyDescent="0.15">
      <c r="C85" s="6">
        <v>11</v>
      </c>
      <c r="D85" s="8">
        <v>-13.356491699099999</v>
      </c>
      <c r="E85" s="9">
        <f t="shared" si="73"/>
        <v>0.56414360316129097</v>
      </c>
      <c r="F85" s="6" t="s">
        <v>112</v>
      </c>
      <c r="G85" s="1">
        <v>12</v>
      </c>
      <c r="H85" s="7">
        <f t="shared" si="57"/>
        <v>-13.356491699099999</v>
      </c>
      <c r="I85" s="7">
        <f t="shared" si="58"/>
        <v>259.79350830089999</v>
      </c>
      <c r="J85" s="7">
        <f t="shared" si="59"/>
        <v>2.7880390805941685E-3</v>
      </c>
      <c r="K85" s="7">
        <f t="shared" si="60"/>
        <v>52.122000000000007</v>
      </c>
      <c r="L85" s="7">
        <f t="shared" si="61"/>
        <v>0.52122000000000002</v>
      </c>
      <c r="M85" s="1" t="s">
        <v>110</v>
      </c>
      <c r="O85" s="7">
        <f t="shared" si="74"/>
        <v>1.1236268699472047</v>
      </c>
      <c r="P85" s="7">
        <f t="shared" si="62"/>
        <v>3.1327156254185081E-3</v>
      </c>
      <c r="Q85" s="12">
        <f t="shared" si="63"/>
        <v>8.1450606260881212E-4</v>
      </c>
      <c r="R85" s="7">
        <f t="shared" si="64"/>
        <v>0.1355172</v>
      </c>
      <c r="S85" s="13">
        <f t="shared" si="65"/>
        <v>6.0103519155414375E-3</v>
      </c>
      <c r="T85" s="2">
        <v>0.01</v>
      </c>
      <c r="U85" s="14">
        <f t="shared" si="66"/>
        <v>6.0103519155414374E-5</v>
      </c>
      <c r="V85" s="13"/>
      <c r="W85" s="2"/>
      <c r="X85" s="2"/>
      <c r="Y85" s="2"/>
      <c r="Z85" s="2"/>
      <c r="AA85" s="2"/>
      <c r="AB85" s="2"/>
      <c r="AC85" s="2"/>
      <c r="AD85" s="2"/>
      <c r="AE85" s="13">
        <v>1E-3</v>
      </c>
      <c r="AF85" s="2">
        <v>0.49</v>
      </c>
      <c r="AG85" s="14">
        <f t="shared" si="67"/>
        <v>4.8999999999999998E-4</v>
      </c>
      <c r="AH85" s="17"/>
      <c r="AI85" s="2"/>
      <c r="AJ85" s="14"/>
      <c r="AK85" s="13"/>
      <c r="AL85" s="2"/>
      <c r="AM85" s="2"/>
      <c r="AN85" s="13"/>
      <c r="AO85" s="2"/>
      <c r="AP85" s="14"/>
      <c r="AQ85" s="2">
        <v>0.01</v>
      </c>
      <c r="AR85" s="2">
        <v>0.5</v>
      </c>
      <c r="AS85" s="2">
        <f t="shared" si="68"/>
        <v>5.0000000000000001E-3</v>
      </c>
      <c r="AT85" s="1">
        <f t="shared" si="69"/>
        <v>5.5501035191554146E-3</v>
      </c>
      <c r="AU85" s="7">
        <f t="shared" si="70"/>
        <v>52.122000000000007</v>
      </c>
      <c r="AV85" s="1">
        <f t="shared" si="71"/>
        <v>0.26</v>
      </c>
      <c r="AW85" s="1">
        <f t="shared" si="75"/>
        <v>1.3460038999116417</v>
      </c>
      <c r="AX85" s="1">
        <f t="shared" si="72"/>
        <v>678.29188981567131</v>
      </c>
      <c r="AY85" s="1">
        <f>SUM(AX74:AX85)</f>
        <v>13011.719079754628</v>
      </c>
    </row>
    <row r="86" spans="1:53" x14ac:dyDescent="0.15">
      <c r="C86" s="6">
        <v>12</v>
      </c>
      <c r="D86" s="8">
        <v>-17.5063042547742</v>
      </c>
      <c r="E86" s="9">
        <f t="shared" si="73"/>
        <v>-13.356491699099999</v>
      </c>
      <c r="F86" s="6" t="s">
        <v>110</v>
      </c>
    </row>
    <row r="88" spans="1:53" x14ac:dyDescent="0.15">
      <c r="S88" s="30" t="s">
        <v>80</v>
      </c>
      <c r="T88" s="30"/>
      <c r="U88" s="30"/>
      <c r="V88" s="30" t="s">
        <v>81</v>
      </c>
      <c r="W88" s="30"/>
      <c r="X88" s="30"/>
      <c r="Y88" s="30" t="s">
        <v>82</v>
      </c>
      <c r="Z88" s="30"/>
      <c r="AA88" s="30"/>
      <c r="AB88" s="30" t="s">
        <v>83</v>
      </c>
      <c r="AC88" s="30"/>
      <c r="AD88" s="30"/>
      <c r="AE88" s="30" t="s">
        <v>84</v>
      </c>
      <c r="AF88" s="30"/>
      <c r="AG88" s="30"/>
      <c r="AH88" s="30" t="s">
        <v>85</v>
      </c>
      <c r="AI88" s="30"/>
      <c r="AJ88" s="30"/>
      <c r="AK88" s="31" t="s">
        <v>115</v>
      </c>
      <c r="AL88" s="32"/>
      <c r="AM88" s="33"/>
      <c r="AN88" s="32" t="s">
        <v>116</v>
      </c>
      <c r="AO88" s="32"/>
      <c r="AP88" s="33"/>
      <c r="AQ88" s="30" t="s">
        <v>87</v>
      </c>
      <c r="AR88" s="30"/>
      <c r="AS88" s="30"/>
    </row>
    <row r="89" spans="1:53" x14ac:dyDescent="0.15">
      <c r="A89" s="34" t="s">
        <v>117</v>
      </c>
      <c r="B89" s="34"/>
      <c r="C89" s="6" t="s">
        <v>88</v>
      </c>
      <c r="D89" s="6" t="s">
        <v>89</v>
      </c>
      <c r="E89" s="6" t="s">
        <v>90</v>
      </c>
      <c r="F89" s="6" t="s">
        <v>91</v>
      </c>
      <c r="G89" s="1" t="s">
        <v>88</v>
      </c>
      <c r="H89" s="1" t="s">
        <v>90</v>
      </c>
      <c r="I89" s="1" t="s">
        <v>92</v>
      </c>
      <c r="J89" s="1" t="s">
        <v>93</v>
      </c>
      <c r="K89" s="10" t="s">
        <v>94</v>
      </c>
      <c r="L89" s="10" t="s">
        <v>95</v>
      </c>
      <c r="M89" s="1" t="s">
        <v>96</v>
      </c>
      <c r="N89" s="10" t="s">
        <v>97</v>
      </c>
      <c r="O89" s="1" t="s">
        <v>98</v>
      </c>
      <c r="P89" s="1" t="s">
        <v>99</v>
      </c>
      <c r="Q89" s="10" t="s">
        <v>100</v>
      </c>
      <c r="R89" s="10" t="s">
        <v>101</v>
      </c>
      <c r="S89" s="2" t="s">
        <v>102</v>
      </c>
      <c r="T89" s="2" t="s">
        <v>103</v>
      </c>
      <c r="U89" s="2"/>
      <c r="V89" s="2" t="s">
        <v>102</v>
      </c>
      <c r="W89" s="2" t="s">
        <v>103</v>
      </c>
      <c r="X89" s="2"/>
      <c r="Y89" s="2" t="s">
        <v>102</v>
      </c>
      <c r="Z89" s="2" t="s">
        <v>103</v>
      </c>
      <c r="AA89" s="2"/>
      <c r="AB89" s="2" t="s">
        <v>102</v>
      </c>
      <c r="AC89" s="2" t="s">
        <v>103</v>
      </c>
      <c r="AD89" s="2"/>
      <c r="AE89" s="2" t="s">
        <v>102</v>
      </c>
      <c r="AF89" s="2" t="s">
        <v>103</v>
      </c>
      <c r="AG89" s="2"/>
      <c r="AH89" s="2" t="s">
        <v>102</v>
      </c>
      <c r="AI89" s="2" t="s">
        <v>103</v>
      </c>
      <c r="AJ89" s="2"/>
      <c r="AK89" s="2" t="s">
        <v>102</v>
      </c>
      <c r="AL89" s="2" t="s">
        <v>103</v>
      </c>
      <c r="AM89" s="2"/>
      <c r="AN89" s="2" t="s">
        <v>102</v>
      </c>
      <c r="AO89" s="2" t="s">
        <v>103</v>
      </c>
      <c r="AP89" s="2"/>
      <c r="AQ89" s="16" t="s">
        <v>102</v>
      </c>
      <c r="AR89" s="16" t="s">
        <v>103</v>
      </c>
      <c r="AS89" s="16"/>
      <c r="AT89" s="1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pans="1:53" x14ac:dyDescent="0.15">
      <c r="A90" s="1" t="s">
        <v>108</v>
      </c>
      <c r="B90" s="1">
        <f>F9</f>
        <v>341.64</v>
      </c>
      <c r="C90" s="6" t="s">
        <v>109</v>
      </c>
      <c r="D90" s="6">
        <v>-19</v>
      </c>
      <c r="E90" s="6"/>
      <c r="F90" s="6"/>
      <c r="G90" s="1">
        <v>1</v>
      </c>
      <c r="H90" s="7">
        <f t="shared" ref="H90:H101" si="76">E91</f>
        <v>-19</v>
      </c>
      <c r="I90" s="7">
        <f t="shared" ref="I90:I101" si="77">H90+273.15</f>
        <v>254.14999999999998</v>
      </c>
      <c r="J90" s="7">
        <f t="shared" ref="J90:J101" si="78">EXP(($C$16*(I90-$C$14))/($C$17*I90*$C$14))</f>
        <v>1.2130070728075661E-3</v>
      </c>
      <c r="K90" s="7">
        <f t="shared" ref="K90:K101" si="79">$B$90/12</f>
        <v>28.47</v>
      </c>
      <c r="L90" s="7">
        <f t="shared" ref="L90:L101" si="80">K90*$B$75/100</f>
        <v>0.28470000000000001</v>
      </c>
      <c r="M90" s="1" t="s">
        <v>110</v>
      </c>
      <c r="O90" s="7">
        <f>L90</f>
        <v>0.28470000000000001</v>
      </c>
      <c r="P90" s="7">
        <f t="shared" ref="P90:P101" si="81">O90*J90</f>
        <v>3.4534311362831408E-4</v>
      </c>
      <c r="Q90" s="12">
        <f t="shared" ref="Q90:Q101" si="82">P90*$B$76</f>
        <v>8.978920954336167E-5</v>
      </c>
      <c r="R90" s="7">
        <f t="shared" ref="R90:R101" si="83">L90*$B$76</f>
        <v>7.4022000000000004E-2</v>
      </c>
      <c r="S90" s="13">
        <f t="shared" ref="S90:S101" si="84">Q90/R90</f>
        <v>1.2130070728075663E-3</v>
      </c>
      <c r="T90" s="2">
        <v>0.01</v>
      </c>
      <c r="U90" s="14">
        <f t="shared" ref="U90:U101" si="85">S90*T90</f>
        <v>1.2130070728075663E-5</v>
      </c>
      <c r="V90" s="13"/>
      <c r="W90" s="2"/>
      <c r="X90" s="2"/>
      <c r="Y90" s="2"/>
      <c r="Z90" s="2"/>
      <c r="AA90" s="2"/>
      <c r="AB90" s="2"/>
      <c r="AC90" s="2"/>
      <c r="AD90" s="2"/>
      <c r="AE90" s="13">
        <v>1E-3</v>
      </c>
      <c r="AF90" s="2">
        <v>0.49</v>
      </c>
      <c r="AG90" s="14">
        <f t="shared" ref="AG90:AG101" si="86">AF90*AE90</f>
        <v>4.8999999999999998E-4</v>
      </c>
      <c r="AH90" s="17"/>
      <c r="AI90" s="2"/>
      <c r="AJ90" s="14"/>
      <c r="AK90" s="13"/>
      <c r="AL90" s="2"/>
      <c r="AM90" s="2"/>
      <c r="AN90" s="13"/>
      <c r="AO90" s="2"/>
      <c r="AP90" s="14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5.5021300707280753E-3</v>
      </c>
      <c r="AU90" s="7">
        <f t="shared" ref="AU90:AU101" si="89">$B$90/12</f>
        <v>28.47</v>
      </c>
      <c r="AV90" s="1">
        <f t="shared" ref="AV90:AV101" si="90">$B$76</f>
        <v>0.26</v>
      </c>
      <c r="AW90" s="1">
        <f>$E$9/12</f>
        <v>0.4085963961688967</v>
      </c>
      <c r="AX90" s="1">
        <f t="shared" ref="AX90:AX101" si="91">AW90*10000*AV90*0.67*AU90*AT90</f>
        <v>111.49644042861415</v>
      </c>
      <c r="AZ90" s="1">
        <f>$E$10/12</f>
        <v>9.8598923714740827E-2</v>
      </c>
      <c r="BA90" s="1">
        <f t="shared" ref="BA90:BA101" si="92">AZ90*10000*AV90*0.67*AU90*AT90</f>
        <v>26.905349942787662</v>
      </c>
    </row>
    <row r="91" spans="1:53" x14ac:dyDescent="0.15">
      <c r="A91" s="1" t="s">
        <v>111</v>
      </c>
      <c r="B91" s="1">
        <v>1</v>
      </c>
      <c r="C91" s="6">
        <v>1</v>
      </c>
      <c r="D91" s="8">
        <v>-21.039999168709699</v>
      </c>
      <c r="E91" s="9">
        <f t="shared" ref="E91:E102" si="93">D90</f>
        <v>-19</v>
      </c>
      <c r="F91" s="6" t="s">
        <v>110</v>
      </c>
      <c r="G91" s="1">
        <v>2</v>
      </c>
      <c r="H91" s="7">
        <f t="shared" si="76"/>
        <v>-21.039999168709699</v>
      </c>
      <c r="I91" s="7">
        <f t="shared" si="77"/>
        <v>252.11000083129028</v>
      </c>
      <c r="J91" s="7">
        <f t="shared" si="78"/>
        <v>8.8967388568131519E-4</v>
      </c>
      <c r="K91" s="7">
        <f t="shared" si="79"/>
        <v>28.47</v>
      </c>
      <c r="L91" s="7">
        <f t="shared" si="80"/>
        <v>0.28470000000000001</v>
      </c>
      <c r="M91" s="1" t="s">
        <v>110</v>
      </c>
      <c r="O91" s="7">
        <f t="shared" ref="O91:O101" si="94">L91+O90-P90-N91</f>
        <v>0.56905465688637169</v>
      </c>
      <c r="P91" s="7">
        <f t="shared" si="81"/>
        <v>5.0627306775714593E-4</v>
      </c>
      <c r="Q91" s="12">
        <f t="shared" si="82"/>
        <v>1.3163099761685795E-4</v>
      </c>
      <c r="R91" s="7">
        <f t="shared" si="83"/>
        <v>7.4022000000000004E-2</v>
      </c>
      <c r="S91" s="13">
        <f t="shared" si="84"/>
        <v>1.778268590646807E-3</v>
      </c>
      <c r="T91" s="2">
        <v>0.01</v>
      </c>
      <c r="U91" s="14">
        <f t="shared" si="85"/>
        <v>1.7782685906468071E-5</v>
      </c>
      <c r="V91" s="13"/>
      <c r="W91" s="2"/>
      <c r="X91" s="2"/>
      <c r="Y91" s="2"/>
      <c r="Z91" s="2"/>
      <c r="AA91" s="2"/>
      <c r="AB91" s="2"/>
      <c r="AC91" s="2"/>
      <c r="AD91" s="2"/>
      <c r="AE91" s="13">
        <v>1E-3</v>
      </c>
      <c r="AF91" s="2">
        <v>0.49</v>
      </c>
      <c r="AG91" s="14">
        <f t="shared" si="86"/>
        <v>4.8999999999999998E-4</v>
      </c>
      <c r="AH91" s="17"/>
      <c r="AI91" s="2"/>
      <c r="AJ91" s="14"/>
      <c r="AK91" s="13"/>
      <c r="AL91" s="2"/>
      <c r="AM91" s="2"/>
      <c r="AN91" s="13"/>
      <c r="AO91" s="2"/>
      <c r="AP91" s="14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5.507782685906468E-3</v>
      </c>
      <c r="AU91" s="7">
        <f t="shared" si="89"/>
        <v>28.47</v>
      </c>
      <c r="AV91" s="1">
        <f t="shared" si="90"/>
        <v>0.26</v>
      </c>
      <c r="AW91" s="1">
        <f t="shared" ref="AW91:AW101" si="95">$E$9/12</f>
        <v>0.4085963961688967</v>
      </c>
      <c r="AX91" s="1">
        <f t="shared" si="91"/>
        <v>111.61098633418199</v>
      </c>
      <c r="AZ91" s="1">
        <f t="shared" ref="AZ91:AZ101" si="96">$E$10/12</f>
        <v>9.8598923714740827E-2</v>
      </c>
      <c r="BA91" s="1">
        <f t="shared" si="92"/>
        <v>26.93299116309899</v>
      </c>
    </row>
    <row r="92" spans="1:53" x14ac:dyDescent="0.15">
      <c r="A92" s="1" t="s">
        <v>73</v>
      </c>
      <c r="B92" s="1">
        <f>H9</f>
        <v>0.26</v>
      </c>
      <c r="C92" s="6">
        <v>2</v>
      </c>
      <c r="D92" s="8">
        <v>-16.165056821310301</v>
      </c>
      <c r="E92" s="9">
        <f t="shared" si="93"/>
        <v>-21.039999168709699</v>
      </c>
      <c r="F92" s="6" t="s">
        <v>110</v>
      </c>
      <c r="G92" s="1">
        <v>3</v>
      </c>
      <c r="H92" s="7">
        <f t="shared" si="76"/>
        <v>-16.165056821310301</v>
      </c>
      <c r="I92" s="7">
        <f t="shared" si="77"/>
        <v>256.98494317868966</v>
      </c>
      <c r="J92" s="7">
        <f t="shared" si="78"/>
        <v>1.8510155151111346E-3</v>
      </c>
      <c r="K92" s="7">
        <f t="shared" si="79"/>
        <v>28.47</v>
      </c>
      <c r="L92" s="7">
        <f t="shared" si="80"/>
        <v>0.28470000000000001</v>
      </c>
      <c r="M92" s="1" t="s">
        <v>110</v>
      </c>
      <c r="O92" s="7">
        <f t="shared" si="94"/>
        <v>0.85324838381861445</v>
      </c>
      <c r="P92" s="7">
        <f t="shared" si="81"/>
        <v>1.5793759966917557E-3</v>
      </c>
      <c r="Q92" s="12">
        <f t="shared" si="82"/>
        <v>4.1063775913985649E-4</v>
      </c>
      <c r="R92" s="7">
        <f t="shared" si="83"/>
        <v>7.4022000000000004E-2</v>
      </c>
      <c r="S92" s="13">
        <f t="shared" si="84"/>
        <v>5.5475096476703747E-3</v>
      </c>
      <c r="T92" s="2">
        <v>0.01</v>
      </c>
      <c r="U92" s="14">
        <f t="shared" si="85"/>
        <v>5.5475096476703749E-5</v>
      </c>
      <c r="V92" s="13"/>
      <c r="W92" s="2"/>
      <c r="X92" s="2"/>
      <c r="Y92" s="2"/>
      <c r="Z92" s="2"/>
      <c r="AA92" s="2"/>
      <c r="AB92" s="2"/>
      <c r="AC92" s="2"/>
      <c r="AD92" s="2"/>
      <c r="AE92" s="13">
        <v>1E-3</v>
      </c>
      <c r="AF92" s="2">
        <v>0.49</v>
      </c>
      <c r="AG92" s="14">
        <f t="shared" si="86"/>
        <v>4.8999999999999998E-4</v>
      </c>
      <c r="AH92" s="17"/>
      <c r="AI92" s="2"/>
      <c r="AJ92" s="14"/>
      <c r="AK92" s="13"/>
      <c r="AL92" s="2"/>
      <c r="AM92" s="2"/>
      <c r="AN92" s="13"/>
      <c r="AO92" s="2"/>
      <c r="AP92" s="14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5.5454750964767036E-3</v>
      </c>
      <c r="AU92" s="7">
        <f t="shared" si="89"/>
        <v>28.47</v>
      </c>
      <c r="AV92" s="1">
        <f t="shared" si="90"/>
        <v>0.26</v>
      </c>
      <c r="AW92" s="1">
        <f t="shared" si="95"/>
        <v>0.4085963961688967</v>
      </c>
      <c r="AX92" s="1">
        <f t="shared" si="91"/>
        <v>112.37479408785784</v>
      </c>
      <c r="AZ92" s="1">
        <f t="shared" si="96"/>
        <v>9.8598923714740827E-2</v>
      </c>
      <c r="BA92" s="1">
        <f t="shared" si="92"/>
        <v>27.117306597947518</v>
      </c>
    </row>
    <row r="93" spans="1:53" x14ac:dyDescent="0.15">
      <c r="C93" s="6">
        <v>3</v>
      </c>
      <c r="D93" s="8">
        <v>-3.4894550231612902</v>
      </c>
      <c r="E93" s="9">
        <f t="shared" si="93"/>
        <v>-16.165056821310301</v>
      </c>
      <c r="F93" s="6" t="s">
        <v>110</v>
      </c>
      <c r="G93" s="1">
        <v>4</v>
      </c>
      <c r="H93" s="7">
        <f t="shared" si="76"/>
        <v>-3.4894550231612902</v>
      </c>
      <c r="I93" s="7">
        <f t="shared" si="77"/>
        <v>269.66054497683871</v>
      </c>
      <c r="J93" s="7">
        <f t="shared" si="78"/>
        <v>1.0987028284774212E-2</v>
      </c>
      <c r="K93" s="7">
        <f t="shared" si="79"/>
        <v>28.47</v>
      </c>
      <c r="L93" s="7">
        <f t="shared" si="80"/>
        <v>0.28470000000000001</v>
      </c>
      <c r="M93" s="1" t="s">
        <v>110</v>
      </c>
      <c r="O93" s="7">
        <f t="shared" si="94"/>
        <v>1.1363690078219226</v>
      </c>
      <c r="P93" s="7">
        <f t="shared" si="81"/>
        <v>1.2485318430880271E-2</v>
      </c>
      <c r="Q93" s="12">
        <f t="shared" si="82"/>
        <v>3.2461827920288707E-3</v>
      </c>
      <c r="R93" s="7">
        <f t="shared" si="83"/>
        <v>7.4022000000000004E-2</v>
      </c>
      <c r="S93" s="13">
        <f t="shared" si="84"/>
        <v>4.3854297263365899E-2</v>
      </c>
      <c r="T93" s="2">
        <v>0.01</v>
      </c>
      <c r="U93" s="14">
        <f t="shared" si="85"/>
        <v>4.3854297263365899E-4</v>
      </c>
      <c r="V93" s="13"/>
      <c r="W93" s="2"/>
      <c r="X93" s="2"/>
      <c r="Y93" s="2"/>
      <c r="Z93" s="2"/>
      <c r="AA93" s="2"/>
      <c r="AB93" s="2"/>
      <c r="AC93" s="2"/>
      <c r="AD93" s="2"/>
      <c r="AE93" s="13">
        <v>1E-3</v>
      </c>
      <c r="AF93" s="2">
        <v>0.49</v>
      </c>
      <c r="AG93" s="14">
        <f t="shared" si="86"/>
        <v>4.8999999999999998E-4</v>
      </c>
      <c r="AH93" s="17"/>
      <c r="AI93" s="2"/>
      <c r="AJ93" s="14"/>
      <c r="AK93" s="13"/>
      <c r="AL93" s="2"/>
      <c r="AM93" s="2"/>
      <c r="AN93" s="13"/>
      <c r="AO93" s="2"/>
      <c r="AP93" s="14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5.9285429726336587E-3</v>
      </c>
      <c r="AU93" s="7">
        <f t="shared" si="89"/>
        <v>28.47</v>
      </c>
      <c r="AV93" s="1">
        <f t="shared" si="90"/>
        <v>0.26</v>
      </c>
      <c r="AW93" s="1">
        <f t="shared" si="95"/>
        <v>0.4085963961688967</v>
      </c>
      <c r="AX93" s="1">
        <f t="shared" si="91"/>
        <v>120.13737041466538</v>
      </c>
      <c r="AZ93" s="1">
        <f t="shared" si="96"/>
        <v>9.8598923714740827E-2</v>
      </c>
      <c r="BA93" s="1">
        <f t="shared" si="92"/>
        <v>28.99050391014401</v>
      </c>
    </row>
    <row r="94" spans="1:53" x14ac:dyDescent="0.15">
      <c r="C94" s="6">
        <v>4</v>
      </c>
      <c r="D94" s="8">
        <v>4.75912481943333</v>
      </c>
      <c r="E94" s="9">
        <f t="shared" si="93"/>
        <v>-3.4894550231612902</v>
      </c>
      <c r="F94" s="6" t="s">
        <v>110</v>
      </c>
      <c r="G94" s="1">
        <v>5</v>
      </c>
      <c r="H94" s="7">
        <f t="shared" si="76"/>
        <v>4.75912481943333</v>
      </c>
      <c r="I94" s="7">
        <f t="shared" si="77"/>
        <v>277.90912481943332</v>
      </c>
      <c r="J94" s="7">
        <f t="shared" si="78"/>
        <v>3.2085975565088132E-2</v>
      </c>
      <c r="K94" s="7">
        <f t="shared" si="79"/>
        <v>28.47</v>
      </c>
      <c r="L94" s="7">
        <f t="shared" si="80"/>
        <v>0.28470000000000001</v>
      </c>
      <c r="M94" s="1" t="s">
        <v>112</v>
      </c>
      <c r="N94" s="7">
        <f>(O93-P93)*$C$22/100</f>
        <v>1.0676895049214903</v>
      </c>
      <c r="O94" s="7">
        <f t="shared" si="94"/>
        <v>0.34089418446955211</v>
      </c>
      <c r="P94" s="7">
        <f t="shared" si="81"/>
        <v>1.0937922473170695E-2</v>
      </c>
      <c r="Q94" s="12">
        <f t="shared" si="82"/>
        <v>2.8438598430243806E-3</v>
      </c>
      <c r="R94" s="7">
        <f t="shared" si="83"/>
        <v>7.4022000000000004E-2</v>
      </c>
      <c r="S94" s="13">
        <f t="shared" si="84"/>
        <v>3.8419116519742516E-2</v>
      </c>
      <c r="T94" s="2">
        <v>0.01</v>
      </c>
      <c r="U94" s="14">
        <f t="shared" si="85"/>
        <v>3.8419116519742517E-4</v>
      </c>
      <c r="V94" s="13"/>
      <c r="W94" s="2"/>
      <c r="X94" s="2"/>
      <c r="Y94" s="2"/>
      <c r="Z94" s="2"/>
      <c r="AA94" s="2"/>
      <c r="AB94" s="2"/>
      <c r="AC94" s="2"/>
      <c r="AD94" s="2"/>
      <c r="AE94" s="13">
        <v>1E-3</v>
      </c>
      <c r="AF94" s="2">
        <v>0.49</v>
      </c>
      <c r="AG94" s="14">
        <f t="shared" si="86"/>
        <v>4.8999999999999998E-4</v>
      </c>
      <c r="AH94" s="17"/>
      <c r="AI94" s="2"/>
      <c r="AJ94" s="14"/>
      <c r="AK94" s="13"/>
      <c r="AL94" s="2"/>
      <c r="AM94" s="2"/>
      <c r="AN94" s="13"/>
      <c r="AO94" s="2"/>
      <c r="AP94" s="14"/>
      <c r="AQ94" s="2">
        <v>0.01</v>
      </c>
      <c r="AR94" s="2">
        <v>0.5</v>
      </c>
      <c r="AS94" s="2">
        <f t="shared" si="87"/>
        <v>5.0000000000000001E-3</v>
      </c>
      <c r="AT94" s="1">
        <f t="shared" si="88"/>
        <v>5.8741911651974251E-3</v>
      </c>
      <c r="AU94" s="7">
        <f t="shared" si="89"/>
        <v>28.47</v>
      </c>
      <c r="AV94" s="1">
        <f t="shared" si="90"/>
        <v>0.26</v>
      </c>
      <c r="AW94" s="1">
        <f t="shared" si="95"/>
        <v>0.4085963961688967</v>
      </c>
      <c r="AX94" s="1">
        <f t="shared" si="91"/>
        <v>119.03597277736823</v>
      </c>
      <c r="AZ94" s="1">
        <f t="shared" si="96"/>
        <v>9.8598923714740827E-2</v>
      </c>
      <c r="BA94" s="1">
        <f t="shared" si="92"/>
        <v>28.724724224768206</v>
      </c>
    </row>
    <row r="95" spans="1:53" x14ac:dyDescent="0.15">
      <c r="C95" s="6">
        <v>5</v>
      </c>
      <c r="D95" s="8">
        <v>13.216162278548399</v>
      </c>
      <c r="E95" s="9">
        <f t="shared" si="93"/>
        <v>4.75912481943333</v>
      </c>
      <c r="F95" s="6" t="s">
        <v>112</v>
      </c>
      <c r="G95" s="1">
        <v>6</v>
      </c>
      <c r="H95" s="7">
        <f t="shared" si="76"/>
        <v>13.216162278548399</v>
      </c>
      <c r="I95" s="7">
        <f t="shared" si="77"/>
        <v>286.36616227854836</v>
      </c>
      <c r="J95" s="7">
        <f t="shared" si="78"/>
        <v>9.0297274381381909E-2</v>
      </c>
      <c r="K95" s="7">
        <f t="shared" si="79"/>
        <v>28.47</v>
      </c>
      <c r="L95" s="7">
        <f t="shared" si="80"/>
        <v>0.28470000000000001</v>
      </c>
      <c r="M95" s="1" t="s">
        <v>110</v>
      </c>
      <c r="O95" s="7">
        <f t="shared" si="94"/>
        <v>0.61465626199638135</v>
      </c>
      <c r="P95" s="7">
        <f t="shared" si="81"/>
        <v>5.5501785139721815E-2</v>
      </c>
      <c r="Q95" s="12">
        <f t="shared" si="82"/>
        <v>1.4430464136327672E-2</v>
      </c>
      <c r="R95" s="7">
        <f t="shared" si="83"/>
        <v>7.4022000000000004E-2</v>
      </c>
      <c r="S95" s="13">
        <f t="shared" si="84"/>
        <v>0.19494831450552094</v>
      </c>
      <c r="T95" s="2">
        <v>0.01</v>
      </c>
      <c r="U95" s="14">
        <f t="shared" si="85"/>
        <v>1.9494831450552095E-3</v>
      </c>
      <c r="V95" s="13"/>
      <c r="W95" s="2"/>
      <c r="X95" s="2"/>
      <c r="Y95" s="2"/>
      <c r="Z95" s="2"/>
      <c r="AA95" s="2"/>
      <c r="AB95" s="2"/>
      <c r="AC95" s="2"/>
      <c r="AD95" s="2"/>
      <c r="AE95" s="13">
        <v>5.0000000000000001E-3</v>
      </c>
      <c r="AF95" s="2">
        <v>0.49</v>
      </c>
      <c r="AG95" s="14">
        <f t="shared" si="86"/>
        <v>2.4499999999999999E-3</v>
      </c>
      <c r="AH95" s="17"/>
      <c r="AI95" s="2"/>
      <c r="AJ95" s="14"/>
      <c r="AK95" s="13"/>
      <c r="AL95" s="2"/>
      <c r="AM95" s="2"/>
      <c r="AN95" s="13"/>
      <c r="AO95" s="2"/>
      <c r="AP95" s="14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1.189948314505521E-2</v>
      </c>
      <c r="AU95" s="7">
        <f t="shared" si="89"/>
        <v>28.47</v>
      </c>
      <c r="AV95" s="1">
        <f t="shared" si="90"/>
        <v>0.26</v>
      </c>
      <c r="AW95" s="1">
        <f t="shared" si="95"/>
        <v>0.4085963961688967</v>
      </c>
      <c r="AX95" s="1">
        <f t="shared" si="91"/>
        <v>241.13388752337926</v>
      </c>
      <c r="AZ95" s="1">
        <f t="shared" si="96"/>
        <v>9.8598923714740827E-2</v>
      </c>
      <c r="BA95" s="1">
        <f t="shared" si="92"/>
        <v>58.188329617887142</v>
      </c>
    </row>
    <row r="96" spans="1:53" x14ac:dyDescent="0.15">
      <c r="C96" s="6">
        <v>6</v>
      </c>
      <c r="D96" s="8">
        <v>17.3630440873333</v>
      </c>
      <c r="E96" s="9">
        <f t="shared" si="93"/>
        <v>13.216162278548399</v>
      </c>
      <c r="F96" s="6" t="s">
        <v>110</v>
      </c>
      <c r="G96" s="1">
        <v>7</v>
      </c>
      <c r="H96" s="7">
        <f t="shared" si="76"/>
        <v>17.3630440873333</v>
      </c>
      <c r="I96" s="7">
        <f t="shared" si="77"/>
        <v>290.5130440873333</v>
      </c>
      <c r="J96" s="7">
        <f t="shared" si="78"/>
        <v>0.14670910461086395</v>
      </c>
      <c r="K96" s="7">
        <f t="shared" si="79"/>
        <v>28.47</v>
      </c>
      <c r="L96" s="7">
        <f t="shared" si="80"/>
        <v>0.28470000000000001</v>
      </c>
      <c r="M96" s="1" t="s">
        <v>110</v>
      </c>
      <c r="O96" s="7">
        <f t="shared" si="94"/>
        <v>0.84385447685665949</v>
      </c>
      <c r="P96" s="7">
        <f t="shared" si="81"/>
        <v>0.12380113472150953</v>
      </c>
      <c r="Q96" s="12">
        <f t="shared" si="82"/>
        <v>3.2188295027592476E-2</v>
      </c>
      <c r="R96" s="7">
        <f t="shared" si="83"/>
        <v>7.4022000000000004E-2</v>
      </c>
      <c r="S96" s="13">
        <f t="shared" si="84"/>
        <v>0.43484768079209524</v>
      </c>
      <c r="T96" s="2">
        <v>0.01</v>
      </c>
      <c r="U96" s="14">
        <f t="shared" si="85"/>
        <v>4.3484768079209528E-3</v>
      </c>
      <c r="V96" s="13"/>
      <c r="W96" s="2"/>
      <c r="X96" s="2"/>
      <c r="Y96" s="2"/>
      <c r="Z96" s="2"/>
      <c r="AA96" s="2"/>
      <c r="AB96" s="2"/>
      <c r="AC96" s="2"/>
      <c r="AD96" s="2"/>
      <c r="AE96" s="13">
        <v>5.0000000000000001E-3</v>
      </c>
      <c r="AF96" s="2">
        <v>0.49</v>
      </c>
      <c r="AG96" s="14">
        <f t="shared" si="86"/>
        <v>2.4499999999999999E-3</v>
      </c>
      <c r="AH96" s="17"/>
      <c r="AI96" s="2"/>
      <c r="AJ96" s="14"/>
      <c r="AK96" s="13"/>
      <c r="AL96" s="2"/>
      <c r="AM96" s="2"/>
      <c r="AN96" s="13"/>
      <c r="AO96" s="2"/>
      <c r="AP96" s="14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1.4298476807920953E-2</v>
      </c>
      <c r="AU96" s="7">
        <f t="shared" si="89"/>
        <v>28.47</v>
      </c>
      <c r="AV96" s="1">
        <f t="shared" si="90"/>
        <v>0.26</v>
      </c>
      <c r="AW96" s="1">
        <f t="shared" si="95"/>
        <v>0.4085963961688967</v>
      </c>
      <c r="AX96" s="1">
        <f t="shared" si="91"/>
        <v>289.74765175322756</v>
      </c>
      <c r="AZ96" s="1">
        <f t="shared" si="96"/>
        <v>9.8598923714740827E-2</v>
      </c>
      <c r="BA96" s="1">
        <f t="shared" si="92"/>
        <v>69.919379807580626</v>
      </c>
    </row>
    <row r="97" spans="3:54" x14ac:dyDescent="0.15">
      <c r="C97" s="6">
        <v>7</v>
      </c>
      <c r="D97" s="8">
        <v>21.934602328387101</v>
      </c>
      <c r="E97" s="9">
        <f t="shared" si="93"/>
        <v>17.3630440873333</v>
      </c>
      <c r="F97" s="6" t="s">
        <v>110</v>
      </c>
      <c r="G97" s="1">
        <v>8</v>
      </c>
      <c r="H97" s="7">
        <f t="shared" si="76"/>
        <v>21.934602328387101</v>
      </c>
      <c r="I97" s="7">
        <f t="shared" si="77"/>
        <v>295.08460232838706</v>
      </c>
      <c r="J97" s="7">
        <f t="shared" si="78"/>
        <v>0.24658120744186088</v>
      </c>
      <c r="K97" s="7">
        <f t="shared" si="79"/>
        <v>28.47</v>
      </c>
      <c r="L97" s="7">
        <f t="shared" si="80"/>
        <v>0.28470000000000001</v>
      </c>
      <c r="M97" s="1" t="s">
        <v>110</v>
      </c>
      <c r="O97" s="7">
        <f t="shared" si="94"/>
        <v>1.00475334213515</v>
      </c>
      <c r="P97" s="7">
        <f t="shared" si="81"/>
        <v>0.24775329228493043</v>
      </c>
      <c r="Q97" s="12">
        <f t="shared" si="82"/>
        <v>6.4415855994081908E-2</v>
      </c>
      <c r="R97" s="7">
        <f t="shared" si="83"/>
        <v>7.4022000000000004E-2</v>
      </c>
      <c r="S97" s="13">
        <f t="shared" si="84"/>
        <v>0.8702258246748521</v>
      </c>
      <c r="T97" s="2">
        <v>0.01</v>
      </c>
      <c r="U97" s="14">
        <f t="shared" si="85"/>
        <v>8.7022582467485218E-3</v>
      </c>
      <c r="V97" s="13"/>
      <c r="W97" s="2"/>
      <c r="X97" s="2"/>
      <c r="Y97" s="2"/>
      <c r="Z97" s="2"/>
      <c r="AA97" s="2"/>
      <c r="AB97" s="2"/>
      <c r="AC97" s="2"/>
      <c r="AD97" s="2"/>
      <c r="AE97" s="13">
        <v>5.0000000000000001E-3</v>
      </c>
      <c r="AF97" s="2">
        <v>0.49</v>
      </c>
      <c r="AG97" s="14">
        <f t="shared" si="86"/>
        <v>2.4499999999999999E-3</v>
      </c>
      <c r="AH97" s="17"/>
      <c r="AI97" s="2"/>
      <c r="AJ97" s="14"/>
      <c r="AK97" s="13"/>
      <c r="AL97" s="2"/>
      <c r="AM97" s="2"/>
      <c r="AN97" s="13"/>
      <c r="AO97" s="2"/>
      <c r="AP97" s="14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1.8652258246748522E-2</v>
      </c>
      <c r="AU97" s="7">
        <f t="shared" si="89"/>
        <v>28.47</v>
      </c>
      <c r="AV97" s="1">
        <f t="shared" si="90"/>
        <v>0.26</v>
      </c>
      <c r="AW97" s="1">
        <f t="shared" si="95"/>
        <v>0.4085963961688967</v>
      </c>
      <c r="AX97" s="1">
        <f t="shared" si="91"/>
        <v>377.97368905030817</v>
      </c>
      <c r="AZ97" s="1">
        <f t="shared" si="96"/>
        <v>9.8598923714740827E-2</v>
      </c>
      <c r="BA97" s="1">
        <f t="shared" si="92"/>
        <v>91.209318736735867</v>
      </c>
    </row>
    <row r="98" spans="3:54" x14ac:dyDescent="0.15">
      <c r="C98" s="6">
        <v>8</v>
      </c>
      <c r="D98" s="8">
        <v>19.725024903548402</v>
      </c>
      <c r="E98" s="9">
        <f t="shared" si="93"/>
        <v>21.934602328387101</v>
      </c>
      <c r="F98" s="6" t="s">
        <v>110</v>
      </c>
      <c r="G98" s="1">
        <v>9</v>
      </c>
      <c r="H98" s="7">
        <f t="shared" si="76"/>
        <v>19.725024903548402</v>
      </c>
      <c r="I98" s="7">
        <f t="shared" si="77"/>
        <v>292.87502490354836</v>
      </c>
      <c r="J98" s="7">
        <f t="shared" si="78"/>
        <v>0.19224114917560506</v>
      </c>
      <c r="K98" s="7">
        <f t="shared" si="79"/>
        <v>28.47</v>
      </c>
      <c r="L98" s="7">
        <f t="shared" si="80"/>
        <v>0.28470000000000001</v>
      </c>
      <c r="M98" s="1" t="s">
        <v>110</v>
      </c>
      <c r="O98" s="7">
        <f t="shared" si="94"/>
        <v>1.0417000498502196</v>
      </c>
      <c r="P98" s="7">
        <f t="shared" si="81"/>
        <v>0.2002576146794913</v>
      </c>
      <c r="Q98" s="12">
        <f t="shared" si="82"/>
        <v>5.206697981666774E-2</v>
      </c>
      <c r="R98" s="7">
        <f t="shared" si="83"/>
        <v>7.4022000000000004E-2</v>
      </c>
      <c r="S98" s="13">
        <f t="shared" si="84"/>
        <v>0.70339871682294097</v>
      </c>
      <c r="T98" s="2">
        <v>0.01</v>
      </c>
      <c r="U98" s="14">
        <f t="shared" si="85"/>
        <v>7.0339871682294098E-3</v>
      </c>
      <c r="V98" s="13"/>
      <c r="W98" s="2"/>
      <c r="X98" s="2"/>
      <c r="Y98" s="2"/>
      <c r="Z98" s="2"/>
      <c r="AA98" s="2"/>
      <c r="AB98" s="2"/>
      <c r="AC98" s="2"/>
      <c r="AD98" s="2"/>
      <c r="AE98" s="13">
        <v>1E-3</v>
      </c>
      <c r="AF98" s="2">
        <v>0.49</v>
      </c>
      <c r="AG98" s="14">
        <f t="shared" si="86"/>
        <v>4.8999999999999998E-4</v>
      </c>
      <c r="AH98" s="17"/>
      <c r="AI98" s="2"/>
      <c r="AJ98" s="14"/>
      <c r="AK98" s="13"/>
      <c r="AL98" s="2"/>
      <c r="AM98" s="2"/>
      <c r="AN98" s="13"/>
      <c r="AO98" s="2"/>
      <c r="AP98" s="14"/>
      <c r="AQ98" s="2">
        <v>0.01</v>
      </c>
      <c r="AR98" s="2">
        <v>0.5</v>
      </c>
      <c r="AS98" s="2">
        <f t="shared" si="87"/>
        <v>5.0000000000000001E-3</v>
      </c>
      <c r="AT98" s="1">
        <f t="shared" si="88"/>
        <v>1.252398716822941E-2</v>
      </c>
      <c r="AU98" s="7">
        <f t="shared" si="89"/>
        <v>28.47</v>
      </c>
      <c r="AV98" s="1">
        <f t="shared" si="90"/>
        <v>0.26</v>
      </c>
      <c r="AW98" s="1">
        <f t="shared" si="95"/>
        <v>0.4085963961688967</v>
      </c>
      <c r="AX98" s="1">
        <f t="shared" si="91"/>
        <v>253.78898195448167</v>
      </c>
      <c r="AZ98" s="1">
        <f t="shared" si="96"/>
        <v>9.8598923714740827E-2</v>
      </c>
      <c r="BA98" s="1">
        <f t="shared" si="92"/>
        <v>61.242146788362945</v>
      </c>
    </row>
    <row r="99" spans="3:54" x14ac:dyDescent="0.15">
      <c r="C99" s="6">
        <v>9</v>
      </c>
      <c r="D99" s="8">
        <v>14.1405394353667</v>
      </c>
      <c r="E99" s="9">
        <f t="shared" si="93"/>
        <v>19.725024903548402</v>
      </c>
      <c r="F99" s="6" t="s">
        <v>110</v>
      </c>
      <c r="G99" s="1">
        <v>10</v>
      </c>
      <c r="H99" s="7">
        <f t="shared" si="76"/>
        <v>14.1405394353667</v>
      </c>
      <c r="I99" s="7">
        <f t="shared" si="77"/>
        <v>287.29053943536667</v>
      </c>
      <c r="J99" s="7">
        <f t="shared" si="78"/>
        <v>0.1007365245481386</v>
      </c>
      <c r="K99" s="7">
        <f t="shared" si="79"/>
        <v>28.47</v>
      </c>
      <c r="L99" s="7">
        <f t="shared" si="80"/>
        <v>0.28470000000000001</v>
      </c>
      <c r="M99" s="1" t="s">
        <v>110</v>
      </c>
      <c r="O99" s="7">
        <f t="shared" si="94"/>
        <v>1.1261424351707283</v>
      </c>
      <c r="P99" s="7">
        <f t="shared" si="81"/>
        <v>0.11344367506527665</v>
      </c>
      <c r="Q99" s="12">
        <f t="shared" si="82"/>
        <v>2.9495355516971931E-2</v>
      </c>
      <c r="R99" s="7">
        <f t="shared" si="83"/>
        <v>7.4022000000000004E-2</v>
      </c>
      <c r="S99" s="13">
        <f t="shared" si="84"/>
        <v>0.39846742207684105</v>
      </c>
      <c r="T99" s="2">
        <v>0.01</v>
      </c>
      <c r="U99" s="14">
        <f t="shared" si="85"/>
        <v>3.9846742207684102E-3</v>
      </c>
      <c r="V99" s="13"/>
      <c r="W99" s="2"/>
      <c r="X99" s="2"/>
      <c r="Y99" s="2"/>
      <c r="Z99" s="2"/>
      <c r="AA99" s="2"/>
      <c r="AB99" s="2"/>
      <c r="AC99" s="2"/>
      <c r="AD99" s="2"/>
      <c r="AE99" s="13">
        <v>1E-3</v>
      </c>
      <c r="AF99" s="2">
        <v>0.49</v>
      </c>
      <c r="AG99" s="14">
        <f t="shared" si="86"/>
        <v>4.8999999999999998E-4</v>
      </c>
      <c r="AH99" s="17"/>
      <c r="AI99" s="2"/>
      <c r="AJ99" s="14"/>
      <c r="AK99" s="13"/>
      <c r="AL99" s="2"/>
      <c r="AM99" s="2"/>
      <c r="AN99" s="13"/>
      <c r="AO99" s="2"/>
      <c r="AP99" s="14"/>
      <c r="AQ99" s="2">
        <v>0.01</v>
      </c>
      <c r="AR99" s="2">
        <v>0.5</v>
      </c>
      <c r="AS99" s="2">
        <f t="shared" si="87"/>
        <v>5.0000000000000001E-3</v>
      </c>
      <c r="AT99" s="1">
        <f t="shared" si="88"/>
        <v>9.4746742207684094E-3</v>
      </c>
      <c r="AU99" s="7">
        <f t="shared" si="89"/>
        <v>28.47</v>
      </c>
      <c r="AV99" s="1">
        <f t="shared" si="90"/>
        <v>0.26</v>
      </c>
      <c r="AW99" s="1">
        <f t="shared" si="95"/>
        <v>0.4085963961688967</v>
      </c>
      <c r="AX99" s="1">
        <f t="shared" si="91"/>
        <v>191.9969968461038</v>
      </c>
      <c r="AZ99" s="1">
        <f t="shared" si="96"/>
        <v>9.8598923714740827E-2</v>
      </c>
      <c r="BA99" s="1">
        <f t="shared" si="92"/>
        <v>46.331043109991505</v>
      </c>
    </row>
    <row r="100" spans="3:54" x14ac:dyDescent="0.15">
      <c r="C100" s="6">
        <v>10</v>
      </c>
      <c r="D100" s="8">
        <v>0.56414360316129097</v>
      </c>
      <c r="E100" s="9">
        <f t="shared" si="93"/>
        <v>14.1405394353667</v>
      </c>
      <c r="F100" s="6" t="s">
        <v>110</v>
      </c>
      <c r="G100" s="1">
        <v>11</v>
      </c>
      <c r="H100" s="7">
        <f t="shared" si="76"/>
        <v>0.56414360316129097</v>
      </c>
      <c r="I100" s="7">
        <f t="shared" si="77"/>
        <v>273.71414360316129</v>
      </c>
      <c r="J100" s="7">
        <f t="shared" si="78"/>
        <v>1.8754886513735129E-2</v>
      </c>
      <c r="K100" s="7">
        <f t="shared" si="79"/>
        <v>28.47</v>
      </c>
      <c r="L100" s="7">
        <f t="shared" si="80"/>
        <v>0.28470000000000001</v>
      </c>
      <c r="M100" s="1" t="s">
        <v>112</v>
      </c>
      <c r="N100" s="7">
        <f>(O99-P99)*$C$22/100</f>
        <v>0.96206382210017893</v>
      </c>
      <c r="O100" s="7">
        <f t="shared" si="94"/>
        <v>0.33533493800527259</v>
      </c>
      <c r="P100" s="7">
        <f t="shared" si="81"/>
        <v>6.2891687063792922E-3</v>
      </c>
      <c r="Q100" s="12">
        <f t="shared" si="82"/>
        <v>1.6351838636586161E-3</v>
      </c>
      <c r="R100" s="7">
        <f t="shared" si="83"/>
        <v>7.4022000000000004E-2</v>
      </c>
      <c r="S100" s="13">
        <f t="shared" si="84"/>
        <v>2.2090511789179108E-2</v>
      </c>
      <c r="T100" s="2">
        <v>0.01</v>
      </c>
      <c r="U100" s="14">
        <f t="shared" si="85"/>
        <v>2.2090511789179108E-4</v>
      </c>
      <c r="V100" s="13"/>
      <c r="W100" s="2"/>
      <c r="X100" s="2"/>
      <c r="Y100" s="2"/>
      <c r="Z100" s="2"/>
      <c r="AA100" s="2"/>
      <c r="AB100" s="2"/>
      <c r="AC100" s="2"/>
      <c r="AD100" s="2"/>
      <c r="AE100" s="13">
        <v>1E-3</v>
      </c>
      <c r="AF100" s="2">
        <v>0.49</v>
      </c>
      <c r="AG100" s="14">
        <f t="shared" si="86"/>
        <v>4.8999999999999998E-4</v>
      </c>
      <c r="AH100" s="17"/>
      <c r="AI100" s="2"/>
      <c r="AJ100" s="14"/>
      <c r="AK100" s="13"/>
      <c r="AL100" s="2"/>
      <c r="AM100" s="2"/>
      <c r="AN100" s="13"/>
      <c r="AO100" s="2"/>
      <c r="AP100" s="14"/>
      <c r="AQ100" s="2">
        <v>0.01</v>
      </c>
      <c r="AR100" s="2">
        <v>0.5</v>
      </c>
      <c r="AS100" s="2">
        <f t="shared" si="87"/>
        <v>5.0000000000000001E-3</v>
      </c>
      <c r="AT100" s="1">
        <f t="shared" si="88"/>
        <v>5.7109051178917914E-3</v>
      </c>
      <c r="AU100" s="7">
        <f t="shared" si="89"/>
        <v>28.47</v>
      </c>
      <c r="AV100" s="1">
        <f t="shared" si="90"/>
        <v>0.26</v>
      </c>
      <c r="AW100" s="1">
        <f t="shared" si="95"/>
        <v>0.4085963961688967</v>
      </c>
      <c r="AX100" s="1">
        <f t="shared" si="91"/>
        <v>115.72710642702631</v>
      </c>
      <c r="AZ100" s="1">
        <f t="shared" si="96"/>
        <v>9.8598923714740827E-2</v>
      </c>
      <c r="BA100" s="1">
        <f t="shared" si="92"/>
        <v>27.926257415176533</v>
      </c>
    </row>
    <row r="101" spans="3:54" x14ac:dyDescent="0.15">
      <c r="C101" s="6">
        <v>11</v>
      </c>
      <c r="D101" s="8">
        <v>-13.356491699099999</v>
      </c>
      <c r="E101" s="9">
        <f t="shared" si="93"/>
        <v>0.56414360316129097</v>
      </c>
      <c r="F101" s="6" t="s">
        <v>112</v>
      </c>
      <c r="G101" s="1">
        <v>12</v>
      </c>
      <c r="H101" s="7">
        <f t="shared" si="76"/>
        <v>-13.356491699099999</v>
      </c>
      <c r="I101" s="7">
        <f t="shared" si="77"/>
        <v>259.79350830089999</v>
      </c>
      <c r="J101" s="7">
        <f t="shared" si="78"/>
        <v>2.7880390805941685E-3</v>
      </c>
      <c r="K101" s="7">
        <f t="shared" si="79"/>
        <v>28.47</v>
      </c>
      <c r="L101" s="7">
        <f t="shared" si="80"/>
        <v>0.28470000000000001</v>
      </c>
      <c r="M101" s="1" t="s">
        <v>110</v>
      </c>
      <c r="O101" s="7">
        <f t="shared" si="94"/>
        <v>0.61374576929889324</v>
      </c>
      <c r="P101" s="7">
        <f t="shared" si="81"/>
        <v>1.7111471903546469E-3</v>
      </c>
      <c r="Q101" s="12">
        <f t="shared" si="82"/>
        <v>4.4489826949220822E-4</v>
      </c>
      <c r="R101" s="7">
        <f t="shared" si="83"/>
        <v>7.4022000000000004E-2</v>
      </c>
      <c r="S101" s="13">
        <f t="shared" si="84"/>
        <v>6.0103519155414366E-3</v>
      </c>
      <c r="T101" s="2">
        <v>0.01</v>
      </c>
      <c r="U101" s="14">
        <f t="shared" si="85"/>
        <v>6.0103519155414368E-5</v>
      </c>
      <c r="V101" s="13"/>
      <c r="W101" s="2"/>
      <c r="X101" s="2"/>
      <c r="Y101" s="2"/>
      <c r="Z101" s="2"/>
      <c r="AA101" s="2"/>
      <c r="AB101" s="2"/>
      <c r="AC101" s="2"/>
      <c r="AD101" s="2"/>
      <c r="AE101" s="13">
        <v>1E-3</v>
      </c>
      <c r="AF101" s="2">
        <v>0.49</v>
      </c>
      <c r="AG101" s="14">
        <f t="shared" si="86"/>
        <v>4.8999999999999998E-4</v>
      </c>
      <c r="AH101" s="17"/>
      <c r="AI101" s="2"/>
      <c r="AJ101" s="14"/>
      <c r="AK101" s="13"/>
      <c r="AL101" s="2"/>
      <c r="AM101" s="2"/>
      <c r="AN101" s="13"/>
      <c r="AO101" s="2"/>
      <c r="AP101" s="14"/>
      <c r="AQ101" s="2">
        <v>0.01</v>
      </c>
      <c r="AR101" s="2">
        <v>0.5</v>
      </c>
      <c r="AS101" s="2">
        <f t="shared" si="87"/>
        <v>5.0000000000000001E-3</v>
      </c>
      <c r="AT101" s="1">
        <f t="shared" si="88"/>
        <v>5.5501035191554146E-3</v>
      </c>
      <c r="AU101" s="7">
        <f t="shared" si="89"/>
        <v>28.47</v>
      </c>
      <c r="AV101" s="1">
        <f t="shared" si="90"/>
        <v>0.26</v>
      </c>
      <c r="AW101" s="1">
        <f t="shared" si="95"/>
        <v>0.4085963961688967</v>
      </c>
      <c r="AX101" s="1">
        <f t="shared" si="91"/>
        <v>112.46858551896572</v>
      </c>
      <c r="AY101" s="1">
        <f>SUM(AX90:AX101)</f>
        <v>2157.4924631161803</v>
      </c>
      <c r="AZ101" s="1">
        <f t="shared" si="96"/>
        <v>9.8598923714740827E-2</v>
      </c>
      <c r="BA101" s="1">
        <f t="shared" si="92"/>
        <v>27.139939529240142</v>
      </c>
      <c r="BB101" s="1">
        <f>SUM(BA90:BA101)</f>
        <v>520.6272908437212</v>
      </c>
    </row>
    <row r="102" spans="3:54" x14ac:dyDescent="0.15">
      <c r="C102" s="6">
        <v>12</v>
      </c>
      <c r="D102" s="8">
        <v>-17.5063042547742</v>
      </c>
      <c r="E102" s="9">
        <f t="shared" si="93"/>
        <v>-13.356491699099999</v>
      </c>
      <c r="F102" s="6" t="s">
        <v>110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Z103"/>
  <sheetViews>
    <sheetView workbookViewId="0">
      <selection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19" width="9.125" style="1"/>
    <col min="20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9.125" style="1"/>
    <col min="29" max="29" width="8.875" style="1"/>
    <col min="30" max="30" width="10.25" style="1" customWidth="1"/>
    <col min="31" max="31" width="8.75" style="1" customWidth="1"/>
    <col min="32" max="32" width="23.125" style="1" customWidth="1"/>
    <col min="33" max="33" width="15.62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11.5" style="1"/>
    <col min="46" max="46" width="16.25" style="1" customWidth="1"/>
    <col min="47" max="47" width="15.625" style="1" customWidth="1"/>
    <col min="48" max="48" width="15.625" style="1"/>
    <col min="49" max="49" width="11.5" style="1"/>
    <col min="50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73</v>
      </c>
    </row>
    <row r="2" spans="1:12" x14ac:dyDescent="0.15">
      <c r="A2" s="28" t="s">
        <v>41</v>
      </c>
      <c r="B2" s="3" t="s">
        <v>42</v>
      </c>
      <c r="C2" s="2"/>
      <c r="D2" s="2"/>
      <c r="E2" s="35">
        <v>5.83</v>
      </c>
      <c r="F2" s="2">
        <v>1166.8320000000001</v>
      </c>
      <c r="G2" s="39">
        <f>(F2+F3+F4)/3</f>
        <v>1338.1873333333333</v>
      </c>
      <c r="H2" s="2">
        <v>0.13</v>
      </c>
      <c r="I2" s="28">
        <f>(H2+H3+H4)/3</f>
        <v>0.12</v>
      </c>
    </row>
    <row r="3" spans="1:12" x14ac:dyDescent="0.15">
      <c r="A3" s="28"/>
      <c r="B3" s="3" t="s">
        <v>43</v>
      </c>
      <c r="C3" s="2"/>
      <c r="D3" s="2"/>
      <c r="E3" s="36"/>
      <c r="F3" s="2">
        <v>1192.0899999999999</v>
      </c>
      <c r="G3" s="40"/>
      <c r="H3" s="2">
        <v>0.13</v>
      </c>
      <c r="I3" s="28"/>
    </row>
    <row r="4" spans="1:12" x14ac:dyDescent="0.15">
      <c r="A4" s="28"/>
      <c r="B4" s="3" t="s">
        <v>44</v>
      </c>
      <c r="C4" s="2"/>
      <c r="D4" s="2"/>
      <c r="E4" s="37"/>
      <c r="F4" s="2">
        <v>1655.64</v>
      </c>
      <c r="G4" s="41"/>
      <c r="H4" s="2">
        <v>0.1</v>
      </c>
      <c r="I4" s="28"/>
    </row>
    <row r="5" spans="1:12" x14ac:dyDescent="0.15">
      <c r="A5" s="28" t="s">
        <v>45</v>
      </c>
      <c r="B5" s="3" t="s">
        <v>46</v>
      </c>
      <c r="C5" s="2"/>
      <c r="D5" s="2"/>
      <c r="E5" s="35">
        <v>36.271232876712297</v>
      </c>
      <c r="F5" s="2">
        <v>91.103999999999999</v>
      </c>
      <c r="G5" s="39">
        <f>(F5+F6)/2</f>
        <v>92.509250000000009</v>
      </c>
      <c r="H5" s="2">
        <v>0.13</v>
      </c>
      <c r="I5" s="28">
        <f>(H5+H6)/2</f>
        <v>0.13</v>
      </c>
    </row>
    <row r="6" spans="1:12" x14ac:dyDescent="0.15">
      <c r="A6" s="28"/>
      <c r="B6" s="3" t="s">
        <v>47</v>
      </c>
      <c r="C6" s="2"/>
      <c r="D6" s="2"/>
      <c r="E6" s="37"/>
      <c r="F6" s="2">
        <v>93.914500000000004</v>
      </c>
      <c r="G6" s="41"/>
      <c r="H6" s="2">
        <v>0.13</v>
      </c>
      <c r="I6" s="28"/>
    </row>
    <row r="7" spans="1:12" x14ac:dyDescent="0.15">
      <c r="A7" s="28" t="s">
        <v>48</v>
      </c>
      <c r="B7" s="29"/>
      <c r="C7" s="2"/>
      <c r="D7" s="2"/>
      <c r="E7" s="4">
        <v>250.80493150684899</v>
      </c>
      <c r="F7" s="2">
        <v>134.75800000000001</v>
      </c>
      <c r="G7" s="2"/>
      <c r="H7" s="2">
        <v>0.28999999999999998</v>
      </c>
    </row>
    <row r="8" spans="1:12" x14ac:dyDescent="0.15">
      <c r="A8" s="28" t="s">
        <v>49</v>
      </c>
      <c r="B8" s="29"/>
      <c r="C8" s="2"/>
      <c r="D8" s="2"/>
      <c r="E8" s="2">
        <v>0</v>
      </c>
      <c r="F8" s="2">
        <v>625.46400000000006</v>
      </c>
      <c r="G8" s="2"/>
      <c r="H8" s="2">
        <v>0.26</v>
      </c>
    </row>
    <row r="9" spans="1:12" x14ac:dyDescent="0.15">
      <c r="A9" s="28" t="s">
        <v>50</v>
      </c>
      <c r="B9" s="29"/>
      <c r="C9" s="2"/>
      <c r="D9" s="2"/>
      <c r="E9" s="2">
        <v>0</v>
      </c>
      <c r="F9" s="2">
        <v>341.64</v>
      </c>
      <c r="G9" s="2"/>
      <c r="H9" s="2">
        <v>0.26</v>
      </c>
    </row>
    <row r="10" spans="1:12" x14ac:dyDescent="0.15">
      <c r="A10" s="28" t="s">
        <v>51</v>
      </c>
      <c r="B10" s="29"/>
      <c r="C10" s="2"/>
      <c r="D10" s="2"/>
      <c r="E10" s="2">
        <v>0</v>
      </c>
      <c r="F10" s="2">
        <v>341.64</v>
      </c>
      <c r="G10" s="2"/>
      <c r="H10" s="2">
        <v>0.26</v>
      </c>
    </row>
    <row r="11" spans="1:12" x14ac:dyDescent="0.15">
      <c r="A11" s="28" t="s">
        <v>52</v>
      </c>
      <c r="B11" s="29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55</v>
      </c>
      <c r="B14" s="2" t="s">
        <v>56</v>
      </c>
      <c r="C14" s="2">
        <v>308.16000000000003</v>
      </c>
      <c r="G14" s="38" t="s">
        <v>57</v>
      </c>
      <c r="H14" s="5" t="s">
        <v>58</v>
      </c>
      <c r="I14" s="5">
        <f>(AV38+AV53+AY69+AY85+AY101+BB101+AG69)</f>
        <v>8049587.2143596932</v>
      </c>
      <c r="J14" s="5" t="s">
        <v>35</v>
      </c>
      <c r="K14" s="5">
        <f>I14/(10000*1000)</f>
        <v>0.80495872143596936</v>
      </c>
      <c r="L14" s="5" t="s">
        <v>59</v>
      </c>
    </row>
    <row r="15" spans="1:12" x14ac:dyDescent="0.15">
      <c r="A15" s="2" t="s">
        <v>60</v>
      </c>
      <c r="B15" s="2" t="s">
        <v>56</v>
      </c>
      <c r="C15" s="2"/>
      <c r="G15" s="38"/>
      <c r="H15" s="5" t="s">
        <v>61</v>
      </c>
      <c r="I15" s="5">
        <v>4975814.0264989901</v>
      </c>
      <c r="J15" s="5" t="s">
        <v>35</v>
      </c>
      <c r="K15" s="5">
        <f>I15/(10000*1000)</f>
        <v>0.49758140264989903</v>
      </c>
      <c r="L15" s="5" t="s">
        <v>59</v>
      </c>
    </row>
    <row r="16" spans="1:12" x14ac:dyDescent="0.15">
      <c r="A16" s="2" t="s">
        <v>62</v>
      </c>
      <c r="B16" s="2" t="s">
        <v>63</v>
      </c>
      <c r="C16" s="2">
        <v>19347</v>
      </c>
      <c r="K16" s="1">
        <v>0.80495872143596936</v>
      </c>
    </row>
    <row r="17" spans="1:47" x14ac:dyDescent="0.15">
      <c r="A17" s="2" t="s">
        <v>64</v>
      </c>
      <c r="B17" s="2" t="s">
        <v>65</v>
      </c>
      <c r="C17" s="2">
        <v>1.9870000000000001</v>
      </c>
      <c r="AF17" s="1" t="s">
        <v>122</v>
      </c>
    </row>
    <row r="18" spans="1:47" x14ac:dyDescent="0.15">
      <c r="A18" s="2" t="s">
        <v>67</v>
      </c>
      <c r="B18" s="2" t="s">
        <v>68</v>
      </c>
      <c r="C18" s="2">
        <v>1</v>
      </c>
    </row>
    <row r="19" spans="1:47" x14ac:dyDescent="0.15">
      <c r="A19" s="2" t="s">
        <v>70</v>
      </c>
      <c r="B19" s="2" t="s">
        <v>68</v>
      </c>
      <c r="C19" s="2">
        <v>3</v>
      </c>
    </row>
    <row r="20" spans="1:47" x14ac:dyDescent="0.15">
      <c r="A20" s="2" t="s">
        <v>73</v>
      </c>
      <c r="B20" s="2" t="s">
        <v>74</v>
      </c>
      <c r="C20" s="2">
        <v>0.13</v>
      </c>
    </row>
    <row r="21" spans="1:47" x14ac:dyDescent="0.15">
      <c r="A21" s="2" t="s">
        <v>75</v>
      </c>
      <c r="B21" s="2" t="s">
        <v>76</v>
      </c>
      <c r="C21" s="2">
        <v>1</v>
      </c>
    </row>
    <row r="22" spans="1:47" x14ac:dyDescent="0.15">
      <c r="A22" s="2" t="s">
        <v>77</v>
      </c>
      <c r="B22" s="2" t="s">
        <v>72</v>
      </c>
      <c r="C22" s="2">
        <v>95</v>
      </c>
    </row>
    <row r="23" spans="1:47" x14ac:dyDescent="0.15">
      <c r="A23" s="2" t="s">
        <v>78</v>
      </c>
      <c r="B23" s="2" t="s">
        <v>79</v>
      </c>
      <c r="C23" s="2">
        <v>0.66200000000000003</v>
      </c>
    </row>
    <row r="25" spans="1:47" x14ac:dyDescent="0.15">
      <c r="S25" s="30" t="s">
        <v>80</v>
      </c>
      <c r="T25" s="30"/>
      <c r="U25" s="30"/>
      <c r="V25" s="30" t="s">
        <v>81</v>
      </c>
      <c r="W25" s="30"/>
      <c r="X25" s="30"/>
      <c r="Y25" s="30" t="s">
        <v>82</v>
      </c>
      <c r="Z25" s="30"/>
      <c r="AA25" s="30"/>
      <c r="AB25" s="30" t="s">
        <v>83</v>
      </c>
      <c r="AC25" s="30"/>
      <c r="AD25" s="30"/>
      <c r="AE25" s="30" t="s">
        <v>84</v>
      </c>
      <c r="AF25" s="30"/>
      <c r="AG25" s="30"/>
      <c r="AH25" s="30" t="s">
        <v>85</v>
      </c>
      <c r="AI25" s="30"/>
      <c r="AJ25" s="30"/>
      <c r="AK25" s="31" t="s">
        <v>86</v>
      </c>
      <c r="AL25" s="32"/>
      <c r="AM25" s="33"/>
      <c r="AN25" s="30" t="s">
        <v>87</v>
      </c>
      <c r="AO25" s="30"/>
      <c r="AP25" s="30"/>
    </row>
    <row r="26" spans="1:47" x14ac:dyDescent="0.15">
      <c r="A26" s="34" t="s">
        <v>41</v>
      </c>
      <c r="B26" s="34"/>
      <c r="C26" s="6" t="s">
        <v>88</v>
      </c>
      <c r="D26" s="6" t="s">
        <v>89</v>
      </c>
      <c r="E26" s="6" t="s">
        <v>90</v>
      </c>
      <c r="F26" s="6" t="s">
        <v>91</v>
      </c>
      <c r="G26" s="1" t="s">
        <v>88</v>
      </c>
      <c r="H26" s="1" t="s">
        <v>90</v>
      </c>
      <c r="I26" s="1" t="s">
        <v>92</v>
      </c>
      <c r="J26" s="1" t="s">
        <v>93</v>
      </c>
      <c r="K26" s="10" t="s">
        <v>94</v>
      </c>
      <c r="L26" s="10" t="s">
        <v>95</v>
      </c>
      <c r="M26" s="1" t="s">
        <v>96</v>
      </c>
      <c r="N26" s="10" t="s">
        <v>97</v>
      </c>
      <c r="O26" s="1" t="s">
        <v>98</v>
      </c>
      <c r="P26" s="1" t="s">
        <v>99</v>
      </c>
      <c r="Q26" s="10" t="s">
        <v>100</v>
      </c>
      <c r="R26" s="10" t="s">
        <v>101</v>
      </c>
      <c r="S26" s="2" t="s">
        <v>102</v>
      </c>
      <c r="T26" s="2" t="s">
        <v>103</v>
      </c>
      <c r="U26" s="2"/>
      <c r="V26" s="2" t="s">
        <v>102</v>
      </c>
      <c r="W26" s="2" t="s">
        <v>103</v>
      </c>
      <c r="X26" s="2"/>
      <c r="Y26" s="2" t="s">
        <v>102</v>
      </c>
      <c r="Z26" s="2" t="s">
        <v>103</v>
      </c>
      <c r="AA26" s="2"/>
      <c r="AB26" s="2" t="s">
        <v>102</v>
      </c>
      <c r="AC26" s="2" t="s">
        <v>103</v>
      </c>
      <c r="AD26" s="2"/>
      <c r="AE26" s="2" t="s">
        <v>102</v>
      </c>
      <c r="AF26" s="2" t="s">
        <v>103</v>
      </c>
      <c r="AG26" s="2"/>
      <c r="AH26" s="2" t="s">
        <v>102</v>
      </c>
      <c r="AI26" s="2" t="s">
        <v>103</v>
      </c>
      <c r="AJ26" s="2"/>
      <c r="AK26" s="2" t="s">
        <v>102</v>
      </c>
      <c r="AL26" s="2" t="s">
        <v>103</v>
      </c>
      <c r="AM26" s="2"/>
      <c r="AN26" s="16" t="s">
        <v>102</v>
      </c>
      <c r="AO26" s="16" t="s">
        <v>103</v>
      </c>
      <c r="AP26" s="16"/>
      <c r="AQ26" s="1" t="s">
        <v>104</v>
      </c>
      <c r="AR26" s="1" t="s">
        <v>105</v>
      </c>
      <c r="AS26" s="1" t="s">
        <v>73</v>
      </c>
      <c r="AT26" s="1" t="s">
        <v>106</v>
      </c>
      <c r="AU26" s="1" t="s">
        <v>107</v>
      </c>
    </row>
    <row r="27" spans="1:47" x14ac:dyDescent="0.15">
      <c r="A27" s="1" t="s">
        <v>108</v>
      </c>
      <c r="B27" s="1">
        <f>G2</f>
        <v>1338.1873333333333</v>
      </c>
      <c r="C27" s="6" t="s">
        <v>109</v>
      </c>
      <c r="D27" s="6">
        <v>7</v>
      </c>
      <c r="E27" s="6"/>
      <c r="F27" s="6"/>
      <c r="G27" s="1">
        <v>1</v>
      </c>
      <c r="H27" s="7">
        <f t="shared" ref="H27:H38" si="0">E28</f>
        <v>7</v>
      </c>
      <c r="I27" s="7">
        <f t="shared" ref="I27:I38" si="1">H27+273.15</f>
        <v>280.14999999999998</v>
      </c>
      <c r="J27" s="7">
        <f t="shared" ref="J27:J38" si="2">EXP(($C$16*(I27-$C$14))/($C$17*I27*$C$14))</f>
        <v>4.2464371534154055E-2</v>
      </c>
      <c r="K27" s="7">
        <f t="shared" ref="K27:K38" si="3">$B$27/12</f>
        <v>111.51561111111111</v>
      </c>
      <c r="L27" s="7">
        <f t="shared" ref="L27:L38" si="4">K27*$B$28/100</f>
        <v>1.1151561111111112</v>
      </c>
      <c r="M27" s="1" t="s">
        <v>110</v>
      </c>
      <c r="O27" s="7">
        <f>L27</f>
        <v>1.1151561111111112</v>
      </c>
      <c r="P27" s="7">
        <f t="shared" ref="P27:P38" si="5">O27*J27</f>
        <v>4.735440342080461E-2</v>
      </c>
      <c r="Q27" s="12">
        <f t="shared" ref="Q27:Q38" si="6">P27*$B$29</f>
        <v>5.6825284104965526E-3</v>
      </c>
      <c r="R27" s="7">
        <f t="shared" ref="R27:R38" si="7">L27*$B$29</f>
        <v>0.13381873333333336</v>
      </c>
      <c r="S27" s="13">
        <f t="shared" ref="S27:S38" si="8">Q27/R27</f>
        <v>4.2464371534154048E-2</v>
      </c>
      <c r="T27" s="2">
        <v>0.01</v>
      </c>
      <c r="U27" s="14">
        <f t="shared" ref="U27:U38" si="9">S27*T27</f>
        <v>4.246437153415405E-4</v>
      </c>
      <c r="V27" s="13"/>
      <c r="W27" s="2"/>
      <c r="X27" s="14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3"/>
      <c r="AF27" s="2"/>
      <c r="AG27" s="14"/>
      <c r="AH27" s="13"/>
      <c r="AI27" s="2"/>
      <c r="AJ27" s="14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2.2324643715341541E-2</v>
      </c>
      <c r="AR27" s="7">
        <f t="shared" ref="AR27:AR38" si="15">$B$27/12</f>
        <v>111.51561111111111</v>
      </c>
      <c r="AS27" s="1">
        <f t="shared" ref="AS27:AS38" si="16">$B$29</f>
        <v>0.12</v>
      </c>
      <c r="AT27" s="1">
        <f>$E$2/12</f>
        <v>0.48583333333333334</v>
      </c>
      <c r="AU27" s="1">
        <f t="shared" ref="AU27:AU38" si="17">AT27*10000*AS27*0.67*AR27*AQ27</f>
        <v>972.44167506903364</v>
      </c>
    </row>
    <row r="28" spans="1:47" x14ac:dyDescent="0.15">
      <c r="A28" s="1" t="s">
        <v>111</v>
      </c>
      <c r="B28" s="1">
        <v>1</v>
      </c>
      <c r="C28" s="6">
        <v>1</v>
      </c>
      <c r="D28" s="8">
        <v>4.5944905055483902</v>
      </c>
      <c r="E28" s="9">
        <f t="shared" ref="E28:E39" si="18">D27</f>
        <v>7</v>
      </c>
      <c r="F28" s="6" t="s">
        <v>110</v>
      </c>
      <c r="G28" s="1">
        <v>2</v>
      </c>
      <c r="H28" s="7">
        <f t="shared" si="0"/>
        <v>4.5944905055483902</v>
      </c>
      <c r="I28" s="7">
        <f t="shared" si="1"/>
        <v>277.74449050554836</v>
      </c>
      <c r="J28" s="7">
        <f t="shared" si="2"/>
        <v>3.142649610596266E-2</v>
      </c>
      <c r="K28" s="7">
        <f t="shared" si="3"/>
        <v>111.51561111111111</v>
      </c>
      <c r="L28" s="7">
        <f t="shared" si="4"/>
        <v>1.1151561111111112</v>
      </c>
      <c r="M28" s="1" t="s">
        <v>110</v>
      </c>
      <c r="O28" s="7">
        <f t="shared" ref="O28:O38" si="19">L28+O27-P27-N28</f>
        <v>2.1829578188014178</v>
      </c>
      <c r="P28" s="7">
        <f t="shared" si="5"/>
        <v>6.8602715392043503E-2</v>
      </c>
      <c r="Q28" s="12">
        <f t="shared" si="6"/>
        <v>8.2323258470452208E-3</v>
      </c>
      <c r="R28" s="7">
        <f t="shared" si="7"/>
        <v>0.13381873333333336</v>
      </c>
      <c r="S28" s="13">
        <f t="shared" si="8"/>
        <v>6.1518485805265082E-2</v>
      </c>
      <c r="T28" s="2">
        <v>0.01</v>
      </c>
      <c r="U28" s="14">
        <f t="shared" si="9"/>
        <v>6.1518485805265081E-4</v>
      </c>
      <c r="V28" s="13"/>
      <c r="W28" s="2"/>
      <c r="X28" s="14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3"/>
      <c r="AF28" s="2"/>
      <c r="AG28" s="14"/>
      <c r="AH28" s="13"/>
      <c r="AI28" s="2"/>
      <c r="AJ28" s="14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2.251518485805265E-2</v>
      </c>
      <c r="AR28" s="7">
        <f t="shared" si="15"/>
        <v>111.51561111111111</v>
      </c>
      <c r="AS28" s="1">
        <f t="shared" si="16"/>
        <v>0.12</v>
      </c>
      <c r="AT28" s="1">
        <f t="shared" ref="AT28:AT38" si="20">$E$2/12</f>
        <v>0.48583333333333334</v>
      </c>
      <c r="AU28" s="1">
        <f t="shared" si="17"/>
        <v>980.74147820811925</v>
      </c>
    </row>
    <row r="29" spans="1:47" x14ac:dyDescent="0.15">
      <c r="A29" s="1" t="s">
        <v>73</v>
      </c>
      <c r="B29" s="1">
        <f>I2</f>
        <v>0.12</v>
      </c>
      <c r="C29" s="6">
        <v>2</v>
      </c>
      <c r="D29" s="8">
        <v>6.7776304601724098</v>
      </c>
      <c r="E29" s="9">
        <f t="shared" si="18"/>
        <v>4.5944905055483902</v>
      </c>
      <c r="F29" s="6" t="s">
        <v>110</v>
      </c>
      <c r="G29" s="1">
        <v>3</v>
      </c>
      <c r="H29" s="7">
        <f t="shared" si="0"/>
        <v>6.7776304601724098</v>
      </c>
      <c r="I29" s="7">
        <f t="shared" si="1"/>
        <v>279.9276304601724</v>
      </c>
      <c r="J29" s="7">
        <f t="shared" si="2"/>
        <v>4.1307998678737155E-2</v>
      </c>
      <c r="K29" s="7">
        <f t="shared" si="3"/>
        <v>111.51561111111111</v>
      </c>
      <c r="L29" s="7">
        <f t="shared" si="4"/>
        <v>1.1151561111111112</v>
      </c>
      <c r="M29" s="1" t="s">
        <v>110</v>
      </c>
      <c r="O29" s="7">
        <f t="shared" si="19"/>
        <v>3.2295112145204854</v>
      </c>
      <c r="P29" s="7">
        <f t="shared" si="5"/>
        <v>0.13340464498237903</v>
      </c>
      <c r="Q29" s="12">
        <f t="shared" si="6"/>
        <v>1.6008557397885481E-2</v>
      </c>
      <c r="R29" s="7">
        <f t="shared" si="7"/>
        <v>0.13381873333333336</v>
      </c>
      <c r="S29" s="13">
        <f t="shared" si="8"/>
        <v>0.11962867230262339</v>
      </c>
      <c r="T29" s="2">
        <v>0.01</v>
      </c>
      <c r="U29" s="14">
        <f t="shared" si="9"/>
        <v>1.1962867230262339E-3</v>
      </c>
      <c r="V29" s="13"/>
      <c r="W29" s="2"/>
      <c r="X29" s="14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3"/>
      <c r="AF29" s="2"/>
      <c r="AG29" s="14"/>
      <c r="AH29" s="13"/>
      <c r="AI29" s="2"/>
      <c r="AJ29" s="14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2.3096286723026233E-2</v>
      </c>
      <c r="AR29" s="7">
        <f t="shared" si="15"/>
        <v>111.51561111111111</v>
      </c>
      <c r="AS29" s="1">
        <f t="shared" si="16"/>
        <v>0.12</v>
      </c>
      <c r="AT29" s="1">
        <f t="shared" si="20"/>
        <v>0.48583333333333334</v>
      </c>
      <c r="AU29" s="1">
        <f t="shared" si="17"/>
        <v>1006.0537599254002</v>
      </c>
    </row>
    <row r="30" spans="1:47" x14ac:dyDescent="0.15">
      <c r="C30" s="6">
        <v>3</v>
      </c>
      <c r="D30" s="8">
        <v>11.1210237664516</v>
      </c>
      <c r="E30" s="9">
        <f t="shared" si="18"/>
        <v>6.7776304601724098</v>
      </c>
      <c r="F30" s="6" t="s">
        <v>110</v>
      </c>
      <c r="G30" s="1">
        <v>4</v>
      </c>
      <c r="H30" s="7">
        <f t="shared" si="0"/>
        <v>11.1210237664516</v>
      </c>
      <c r="I30" s="7">
        <f t="shared" si="1"/>
        <v>284.27102376645155</v>
      </c>
      <c r="J30" s="7">
        <f t="shared" si="2"/>
        <v>7.0281684501692837E-2</v>
      </c>
      <c r="K30" s="7">
        <f t="shared" si="3"/>
        <v>111.51561111111111</v>
      </c>
      <c r="L30" s="7">
        <f t="shared" si="4"/>
        <v>1.1151561111111112</v>
      </c>
      <c r="M30" s="1" t="s">
        <v>110</v>
      </c>
      <c r="O30" s="7">
        <f t="shared" si="19"/>
        <v>4.2112626806492175</v>
      </c>
      <c r="P30" s="7">
        <f t="shared" si="5"/>
        <v>0.29597463507514155</v>
      </c>
      <c r="Q30" s="12">
        <f t="shared" si="6"/>
        <v>3.5516956209016987E-2</v>
      </c>
      <c r="R30" s="7">
        <f t="shared" si="7"/>
        <v>0.13381873333333336</v>
      </c>
      <c r="S30" s="13">
        <f t="shared" si="8"/>
        <v>0.26541094302952833</v>
      </c>
      <c r="T30" s="2">
        <v>0.01</v>
      </c>
      <c r="U30" s="14">
        <f t="shared" si="9"/>
        <v>2.6541094302952833E-3</v>
      </c>
      <c r="V30" s="13"/>
      <c r="W30" s="2"/>
      <c r="X30" s="14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3"/>
      <c r="AF30" s="2"/>
      <c r="AG30" s="14"/>
      <c r="AH30" s="13"/>
      <c r="AI30" s="2"/>
      <c r="AJ30" s="14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2.4554109430295283E-2</v>
      </c>
      <c r="AR30" s="7">
        <f t="shared" si="15"/>
        <v>111.51561111111111</v>
      </c>
      <c r="AS30" s="1">
        <f t="shared" si="16"/>
        <v>0.12</v>
      </c>
      <c r="AT30" s="1">
        <f t="shared" si="20"/>
        <v>0.48583333333333334</v>
      </c>
      <c r="AU30" s="1">
        <f t="shared" si="17"/>
        <v>1069.5552237555341</v>
      </c>
    </row>
    <row r="31" spans="1:47" x14ac:dyDescent="0.15">
      <c r="C31" s="6">
        <v>4</v>
      </c>
      <c r="D31" s="8">
        <v>16.526401537999998</v>
      </c>
      <c r="E31" s="9">
        <f t="shared" si="18"/>
        <v>11.1210237664516</v>
      </c>
      <c r="F31" s="6" t="s">
        <v>110</v>
      </c>
      <c r="G31" s="1">
        <v>5</v>
      </c>
      <c r="H31" s="7">
        <f t="shared" si="0"/>
        <v>16.526401537999998</v>
      </c>
      <c r="I31" s="7">
        <f t="shared" si="1"/>
        <v>289.67640153799999</v>
      </c>
      <c r="J31" s="7">
        <f t="shared" si="2"/>
        <v>0.1331733135268271</v>
      </c>
      <c r="K31" s="7">
        <f t="shared" si="3"/>
        <v>111.51561111111111</v>
      </c>
      <c r="L31" s="7">
        <f t="shared" si="4"/>
        <v>1.1151561111111112</v>
      </c>
      <c r="M31" s="1" t="s">
        <v>112</v>
      </c>
      <c r="N31" s="7">
        <f>(O30-P30)*C22/100</f>
        <v>3.7195236432953722</v>
      </c>
      <c r="O31" s="7">
        <f t="shared" si="19"/>
        <v>1.3109205133898145</v>
      </c>
      <c r="P31" s="7">
        <f t="shared" si="5"/>
        <v>0.17457962853841091</v>
      </c>
      <c r="Q31" s="12">
        <f t="shared" si="6"/>
        <v>2.0949555424609308E-2</v>
      </c>
      <c r="R31" s="7">
        <f t="shared" si="7"/>
        <v>0.13381873333333336</v>
      </c>
      <c r="S31" s="13">
        <f t="shared" si="8"/>
        <v>0.15655173907845465</v>
      </c>
      <c r="T31" s="2">
        <v>0.01</v>
      </c>
      <c r="U31" s="14">
        <f t="shared" si="9"/>
        <v>1.5655173907845466E-3</v>
      </c>
      <c r="V31" s="13"/>
      <c r="W31" s="2"/>
      <c r="X31" s="14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3"/>
      <c r="AF31" s="2"/>
      <c r="AG31" s="14"/>
      <c r="AH31" s="13"/>
      <c r="AI31" s="2"/>
      <c r="AJ31" s="14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3.1015517390784543E-2</v>
      </c>
      <c r="AR31" s="7">
        <f t="shared" si="15"/>
        <v>111.51561111111111</v>
      </c>
      <c r="AS31" s="1">
        <f t="shared" si="16"/>
        <v>0.12</v>
      </c>
      <c r="AT31" s="1">
        <f t="shared" si="20"/>
        <v>0.48583333333333334</v>
      </c>
      <c r="AU31" s="1">
        <f t="shared" si="17"/>
        <v>1351.0084223158606</v>
      </c>
    </row>
    <row r="32" spans="1:47" x14ac:dyDescent="0.15">
      <c r="C32" s="6">
        <v>5</v>
      </c>
      <c r="D32" s="8">
        <v>20.526606356129001</v>
      </c>
      <c r="E32" s="9">
        <f t="shared" si="18"/>
        <v>16.526401537999998</v>
      </c>
      <c r="F32" s="6" t="s">
        <v>112</v>
      </c>
      <c r="G32" s="1">
        <v>6</v>
      </c>
      <c r="H32" s="7">
        <f t="shared" si="0"/>
        <v>20.526606356129001</v>
      </c>
      <c r="I32" s="7">
        <f t="shared" si="1"/>
        <v>293.67660635612896</v>
      </c>
      <c r="J32" s="7">
        <f t="shared" si="2"/>
        <v>0.21050160475566987</v>
      </c>
      <c r="K32" s="7">
        <f t="shared" si="3"/>
        <v>111.51561111111111</v>
      </c>
      <c r="L32" s="7">
        <f t="shared" si="4"/>
        <v>1.1151561111111112</v>
      </c>
      <c r="M32" s="1" t="s">
        <v>110</v>
      </c>
      <c r="O32" s="7">
        <f t="shared" si="19"/>
        <v>2.2514969959625146</v>
      </c>
      <c r="P32" s="7">
        <f t="shared" si="5"/>
        <v>0.47394373075267932</v>
      </c>
      <c r="Q32" s="12">
        <f t="shared" si="6"/>
        <v>5.6873247690321517E-2</v>
      </c>
      <c r="R32" s="7">
        <f t="shared" si="7"/>
        <v>0.13381873333333336</v>
      </c>
      <c r="S32" s="13">
        <f t="shared" si="8"/>
        <v>0.42500213739622039</v>
      </c>
      <c r="T32" s="2">
        <v>0.01</v>
      </c>
      <c r="U32" s="14">
        <f t="shared" si="9"/>
        <v>4.2500213739622037E-3</v>
      </c>
      <c r="V32" s="13"/>
      <c r="W32" s="2"/>
      <c r="X32" s="14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3"/>
      <c r="AF32" s="2"/>
      <c r="AG32" s="14"/>
      <c r="AH32" s="13"/>
      <c r="AI32" s="2"/>
      <c r="AJ32" s="14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3.3700021373962198E-2</v>
      </c>
      <c r="AR32" s="7">
        <f t="shared" si="15"/>
        <v>111.51561111111111</v>
      </c>
      <c r="AS32" s="1">
        <f t="shared" si="16"/>
        <v>0.12</v>
      </c>
      <c r="AT32" s="1">
        <f t="shared" si="20"/>
        <v>0.48583333333333334</v>
      </c>
      <c r="AU32" s="1">
        <f t="shared" si="17"/>
        <v>1467.9430342817757</v>
      </c>
    </row>
    <row r="33" spans="1:48" x14ac:dyDescent="0.15">
      <c r="C33" s="6">
        <v>6</v>
      </c>
      <c r="D33" s="8">
        <v>24.221302050666701</v>
      </c>
      <c r="E33" s="9">
        <f t="shared" si="18"/>
        <v>20.526606356129001</v>
      </c>
      <c r="F33" s="6" t="s">
        <v>110</v>
      </c>
      <c r="G33" s="1">
        <v>7</v>
      </c>
      <c r="H33" s="7">
        <f t="shared" si="0"/>
        <v>24.221302050666701</v>
      </c>
      <c r="I33" s="7">
        <f t="shared" si="1"/>
        <v>297.37130205066666</v>
      </c>
      <c r="J33" s="7">
        <f t="shared" si="2"/>
        <v>0.31780111165217084</v>
      </c>
      <c r="K33" s="7">
        <f t="shared" si="3"/>
        <v>111.51561111111111</v>
      </c>
      <c r="L33" s="7">
        <f t="shared" si="4"/>
        <v>1.1151561111111112</v>
      </c>
      <c r="M33" s="1" t="s">
        <v>110</v>
      </c>
      <c r="O33" s="7">
        <f t="shared" si="19"/>
        <v>2.8927093763209464</v>
      </c>
      <c r="P33" s="7">
        <f t="shared" si="5"/>
        <v>0.91930625548145462</v>
      </c>
      <c r="Q33" s="12">
        <f t="shared" si="6"/>
        <v>0.11031675065777455</v>
      </c>
      <c r="R33" s="7">
        <f t="shared" si="7"/>
        <v>0.13381873333333336</v>
      </c>
      <c r="S33" s="13">
        <f t="shared" si="8"/>
        <v>0.8243744945857695</v>
      </c>
      <c r="T33" s="2">
        <v>0.01</v>
      </c>
      <c r="U33" s="14">
        <f t="shared" si="9"/>
        <v>8.243744945857695E-3</v>
      </c>
      <c r="V33" s="13"/>
      <c r="W33" s="2"/>
      <c r="X33" s="14"/>
      <c r="Y33" s="2">
        <v>0.05</v>
      </c>
      <c r="Z33" s="2">
        <v>0.21</v>
      </c>
      <c r="AA33" s="2">
        <f t="shared" si="10"/>
        <v>1.0500000000000001E-2</v>
      </c>
      <c r="AB33" s="2">
        <v>0.02</v>
      </c>
      <c r="AC33" s="2">
        <v>0.28999999999999998</v>
      </c>
      <c r="AD33" s="2">
        <f t="shared" si="11"/>
        <v>5.7999999999999996E-3</v>
      </c>
      <c r="AE33" s="13"/>
      <c r="AF33" s="2"/>
      <c r="AG33" s="14"/>
      <c r="AH33" s="13"/>
      <c r="AI33" s="2"/>
      <c r="AJ33" s="14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4.1243744945857697E-2</v>
      </c>
      <c r="AR33" s="7">
        <f t="shared" si="15"/>
        <v>111.51561111111111</v>
      </c>
      <c r="AS33" s="1">
        <f t="shared" si="16"/>
        <v>0.12</v>
      </c>
      <c r="AT33" s="1">
        <f t="shared" si="20"/>
        <v>0.48583333333333334</v>
      </c>
      <c r="AU33" s="1">
        <f t="shared" si="17"/>
        <v>1796.5409407052773</v>
      </c>
    </row>
    <row r="34" spans="1:48" x14ac:dyDescent="0.15">
      <c r="C34" s="6">
        <v>7</v>
      </c>
      <c r="D34" s="8">
        <v>29.741939949999999</v>
      </c>
      <c r="E34" s="9">
        <f t="shared" si="18"/>
        <v>24.221302050666701</v>
      </c>
      <c r="F34" s="6" t="s">
        <v>110</v>
      </c>
      <c r="G34" s="1">
        <v>8</v>
      </c>
      <c r="H34" s="7">
        <f t="shared" si="0"/>
        <v>29.741939949999999</v>
      </c>
      <c r="I34" s="7">
        <f t="shared" si="1"/>
        <v>302.89193994999999</v>
      </c>
      <c r="J34" s="7">
        <f t="shared" si="2"/>
        <v>0.57721293861332101</v>
      </c>
      <c r="K34" s="7">
        <f t="shared" si="3"/>
        <v>111.51561111111111</v>
      </c>
      <c r="L34" s="7">
        <f t="shared" si="4"/>
        <v>1.1151561111111112</v>
      </c>
      <c r="M34" s="1" t="s">
        <v>110</v>
      </c>
      <c r="O34" s="7">
        <f t="shared" si="19"/>
        <v>3.0885592319506037</v>
      </c>
      <c r="P34" s="7">
        <f t="shared" si="5"/>
        <v>1.7827563503555097</v>
      </c>
      <c r="Q34" s="12">
        <f t="shared" si="6"/>
        <v>0.21393076204266115</v>
      </c>
      <c r="R34" s="7">
        <f t="shared" si="7"/>
        <v>0.13381873333333336</v>
      </c>
      <c r="S34" s="13">
        <f t="shared" si="8"/>
        <v>1.5986607907113737</v>
      </c>
      <c r="T34" s="2">
        <v>0.01</v>
      </c>
      <c r="U34" s="14">
        <f t="shared" si="9"/>
        <v>1.5986607907113738E-2</v>
      </c>
      <c r="V34" s="13"/>
      <c r="W34" s="2"/>
      <c r="X34" s="14"/>
      <c r="Y34" s="2">
        <v>0.05</v>
      </c>
      <c r="Z34" s="2">
        <v>0.21</v>
      </c>
      <c r="AA34" s="2">
        <f t="shared" si="10"/>
        <v>1.0500000000000001E-2</v>
      </c>
      <c r="AB34" s="2">
        <v>0.02</v>
      </c>
      <c r="AC34" s="2">
        <v>0.28999999999999998</v>
      </c>
      <c r="AD34" s="2">
        <f t="shared" si="11"/>
        <v>5.7999999999999996E-3</v>
      </c>
      <c r="AE34" s="13"/>
      <c r="AF34" s="2"/>
      <c r="AG34" s="14"/>
      <c r="AH34" s="13"/>
      <c r="AI34" s="2"/>
      <c r="AJ34" s="14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4.898660790711374E-2</v>
      </c>
      <c r="AR34" s="7">
        <f t="shared" si="15"/>
        <v>111.51561111111111</v>
      </c>
      <c r="AS34" s="1">
        <f t="shared" si="16"/>
        <v>0.12</v>
      </c>
      <c r="AT34" s="1">
        <f t="shared" si="20"/>
        <v>0.48583333333333334</v>
      </c>
      <c r="AU34" s="1">
        <f t="shared" si="17"/>
        <v>2133.8131822640321</v>
      </c>
    </row>
    <row r="35" spans="1:48" x14ac:dyDescent="0.15">
      <c r="C35" s="6">
        <v>8</v>
      </c>
      <c r="D35" s="8">
        <v>29.140520926129</v>
      </c>
      <c r="E35" s="9">
        <f t="shared" si="18"/>
        <v>29.741939949999999</v>
      </c>
      <c r="F35" s="6" t="s">
        <v>110</v>
      </c>
      <c r="G35" s="1">
        <v>9</v>
      </c>
      <c r="H35" s="7">
        <f t="shared" si="0"/>
        <v>29.140520926129</v>
      </c>
      <c r="I35" s="7">
        <f t="shared" si="1"/>
        <v>302.29052092612898</v>
      </c>
      <c r="J35" s="7">
        <f t="shared" si="2"/>
        <v>0.54145249452653077</v>
      </c>
      <c r="K35" s="7">
        <f t="shared" si="3"/>
        <v>111.51561111111111</v>
      </c>
      <c r="L35" s="7">
        <f t="shared" si="4"/>
        <v>1.1151561111111112</v>
      </c>
      <c r="M35" s="1" t="s">
        <v>110</v>
      </c>
      <c r="O35" s="7">
        <f t="shared" si="19"/>
        <v>2.420958992706205</v>
      </c>
      <c r="P35" s="7">
        <f t="shared" si="5"/>
        <v>1.3108342857472119</v>
      </c>
      <c r="Q35" s="12">
        <f t="shared" si="6"/>
        <v>0.15730011428966542</v>
      </c>
      <c r="R35" s="7">
        <f t="shared" si="7"/>
        <v>0.13381873333333336</v>
      </c>
      <c r="S35" s="13">
        <f t="shared" si="8"/>
        <v>1.1754715529838526</v>
      </c>
      <c r="T35" s="2">
        <v>0.01</v>
      </c>
      <c r="U35" s="14">
        <f t="shared" si="9"/>
        <v>1.1754715529838526E-2</v>
      </c>
      <c r="V35" s="13"/>
      <c r="W35" s="2"/>
      <c r="X35" s="14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3"/>
      <c r="AF35" s="2"/>
      <c r="AG35" s="14"/>
      <c r="AH35" s="13"/>
      <c r="AI35" s="2"/>
      <c r="AJ35" s="14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4.1204715529838523E-2</v>
      </c>
      <c r="AR35" s="7">
        <f t="shared" si="15"/>
        <v>111.51561111111111</v>
      </c>
      <c r="AS35" s="1">
        <f t="shared" si="16"/>
        <v>0.12</v>
      </c>
      <c r="AT35" s="1">
        <f t="shared" si="20"/>
        <v>0.48583333333333334</v>
      </c>
      <c r="AU35" s="1">
        <f t="shared" si="17"/>
        <v>1794.84085396819</v>
      </c>
    </row>
    <row r="36" spans="1:48" x14ac:dyDescent="0.15">
      <c r="C36" s="6">
        <v>9</v>
      </c>
      <c r="D36" s="8">
        <v>24.6161307696667</v>
      </c>
      <c r="E36" s="9">
        <f t="shared" si="18"/>
        <v>29.140520926129</v>
      </c>
      <c r="F36" s="6" t="s">
        <v>110</v>
      </c>
      <c r="G36" s="1">
        <v>10</v>
      </c>
      <c r="H36" s="7">
        <f t="shared" si="0"/>
        <v>24.6161307696667</v>
      </c>
      <c r="I36" s="7">
        <f t="shared" si="1"/>
        <v>297.76613076966669</v>
      </c>
      <c r="J36" s="7">
        <f t="shared" si="2"/>
        <v>0.33190267751142377</v>
      </c>
      <c r="K36" s="7">
        <f t="shared" si="3"/>
        <v>111.51561111111111</v>
      </c>
      <c r="L36" s="7">
        <f t="shared" si="4"/>
        <v>1.1151561111111112</v>
      </c>
      <c r="M36" s="1" t="s">
        <v>110</v>
      </c>
      <c r="O36" s="7">
        <f t="shared" si="19"/>
        <v>2.2252808180701042</v>
      </c>
      <c r="P36" s="7">
        <f t="shared" si="5"/>
        <v>0.73857666173227909</v>
      </c>
      <c r="Q36" s="12">
        <f t="shared" si="6"/>
        <v>8.8629199407873491E-2</v>
      </c>
      <c r="R36" s="7">
        <f t="shared" si="7"/>
        <v>0.13381873333333336</v>
      </c>
      <c r="S36" s="13">
        <f t="shared" si="8"/>
        <v>0.66230786378095652</v>
      </c>
      <c r="T36" s="2">
        <v>0.01</v>
      </c>
      <c r="U36" s="14">
        <f t="shared" si="9"/>
        <v>6.6230786378095657E-3</v>
      </c>
      <c r="V36" s="13"/>
      <c r="W36" s="2"/>
      <c r="X36" s="14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3"/>
      <c r="AF36" s="2"/>
      <c r="AG36" s="14"/>
      <c r="AH36" s="13"/>
      <c r="AI36" s="2"/>
      <c r="AJ36" s="14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3.6073078637809564E-2</v>
      </c>
      <c r="AR36" s="7">
        <f t="shared" si="15"/>
        <v>111.51561111111111</v>
      </c>
      <c r="AS36" s="1">
        <f t="shared" si="16"/>
        <v>0.12</v>
      </c>
      <c r="AT36" s="1">
        <f t="shared" si="20"/>
        <v>0.48583333333333334</v>
      </c>
      <c r="AU36" s="1">
        <f t="shared" si="17"/>
        <v>1571.3113034517173</v>
      </c>
    </row>
    <row r="37" spans="1:48" x14ac:dyDescent="0.15">
      <c r="C37" s="6">
        <v>10</v>
      </c>
      <c r="D37" s="8">
        <v>20.6811148358065</v>
      </c>
      <c r="E37" s="9">
        <f t="shared" si="18"/>
        <v>24.6161307696667</v>
      </c>
      <c r="F37" s="6" t="s">
        <v>110</v>
      </c>
      <c r="G37" s="1">
        <v>11</v>
      </c>
      <c r="H37" s="7">
        <f t="shared" si="0"/>
        <v>20.6811148358065</v>
      </c>
      <c r="I37" s="7">
        <f t="shared" si="1"/>
        <v>293.83111483580649</v>
      </c>
      <c r="J37" s="7">
        <f t="shared" si="2"/>
        <v>0.21420370042971804</v>
      </c>
      <c r="K37" s="7">
        <f t="shared" si="3"/>
        <v>111.51561111111111</v>
      </c>
      <c r="L37" s="7">
        <f t="shared" si="4"/>
        <v>1.1151561111111112</v>
      </c>
      <c r="M37" s="1" t="s">
        <v>112</v>
      </c>
      <c r="N37" s="7">
        <f>(O36-P36)*C22/100</f>
        <v>1.4123689485209341</v>
      </c>
      <c r="O37" s="7">
        <f t="shared" si="19"/>
        <v>1.1894913189280021</v>
      </c>
      <c r="P37" s="7">
        <f t="shared" si="5"/>
        <v>0.25479344214340394</v>
      </c>
      <c r="Q37" s="12">
        <f t="shared" si="6"/>
        <v>3.0575213057208471E-2</v>
      </c>
      <c r="R37" s="7">
        <f t="shared" si="7"/>
        <v>0.13381873333333336</v>
      </c>
      <c r="S37" s="13">
        <f t="shared" si="8"/>
        <v>0.22848230808647468</v>
      </c>
      <c r="T37" s="2">
        <v>0.01</v>
      </c>
      <c r="U37" s="14">
        <f t="shared" si="9"/>
        <v>2.2848230808647468E-3</v>
      </c>
      <c r="V37" s="13"/>
      <c r="W37" s="2"/>
      <c r="X37" s="14"/>
      <c r="Y37" s="2">
        <v>0.02</v>
      </c>
      <c r="Z37" s="2">
        <v>0.21</v>
      </c>
      <c r="AA37" s="2">
        <f t="shared" si="10"/>
        <v>4.1999999999999997E-3</v>
      </c>
      <c r="AB37" s="2">
        <v>0.01</v>
      </c>
      <c r="AC37" s="2">
        <v>0.28999999999999998</v>
      </c>
      <c r="AD37" s="2">
        <f t="shared" si="11"/>
        <v>2.8999999999999998E-3</v>
      </c>
      <c r="AE37" s="13"/>
      <c r="AF37" s="2"/>
      <c r="AG37" s="14"/>
      <c r="AH37" s="13"/>
      <c r="AI37" s="2"/>
      <c r="AJ37" s="14"/>
      <c r="AK37" s="1">
        <v>0.1</v>
      </c>
      <c r="AL37" s="2">
        <v>0.11</v>
      </c>
      <c r="AM37" s="2">
        <f t="shared" si="12"/>
        <v>1.1000000000000001E-2</v>
      </c>
      <c r="AN37" s="2">
        <v>0.01</v>
      </c>
      <c r="AO37" s="2">
        <v>0.38</v>
      </c>
      <c r="AP37" s="2">
        <f t="shared" si="13"/>
        <v>3.8E-3</v>
      </c>
      <c r="AQ37" s="1">
        <f t="shared" si="14"/>
        <v>2.4184823080864747E-2</v>
      </c>
      <c r="AR37" s="7">
        <f t="shared" si="15"/>
        <v>111.51561111111111</v>
      </c>
      <c r="AS37" s="1">
        <f t="shared" si="16"/>
        <v>0.12</v>
      </c>
      <c r="AT37" s="1">
        <f t="shared" si="20"/>
        <v>0.48583333333333334</v>
      </c>
      <c r="AU37" s="1">
        <f t="shared" si="17"/>
        <v>1053.4694379844682</v>
      </c>
    </row>
    <row r="38" spans="1:48" x14ac:dyDescent="0.15">
      <c r="C38" s="6">
        <v>11</v>
      </c>
      <c r="D38" s="8">
        <v>13.5611605662</v>
      </c>
      <c r="E38" s="9">
        <f t="shared" si="18"/>
        <v>20.6811148358065</v>
      </c>
      <c r="F38" s="6" t="s">
        <v>112</v>
      </c>
      <c r="G38" s="1">
        <v>12</v>
      </c>
      <c r="H38" s="7">
        <f t="shared" si="0"/>
        <v>13.5611605662</v>
      </c>
      <c r="I38" s="7">
        <f t="shared" si="1"/>
        <v>286.71116056619996</v>
      </c>
      <c r="J38" s="7">
        <f t="shared" si="2"/>
        <v>9.4068266167020714E-2</v>
      </c>
      <c r="K38" s="7">
        <f t="shared" si="3"/>
        <v>111.51561111111111</v>
      </c>
      <c r="L38" s="7">
        <f t="shared" si="4"/>
        <v>1.1151561111111112</v>
      </c>
      <c r="M38" s="1" t="s">
        <v>110</v>
      </c>
      <c r="O38" s="7">
        <f t="shared" si="19"/>
        <v>2.0498539878957094</v>
      </c>
      <c r="P38" s="7">
        <f t="shared" si="5"/>
        <v>0.19282621053690244</v>
      </c>
      <c r="Q38" s="12">
        <f t="shared" si="6"/>
        <v>2.3139145264428292E-2</v>
      </c>
      <c r="R38" s="7">
        <f t="shared" si="7"/>
        <v>0.13381873333333336</v>
      </c>
      <c r="S38" s="13">
        <f t="shared" si="8"/>
        <v>0.17291409571775168</v>
      </c>
      <c r="T38" s="2">
        <v>0.01</v>
      </c>
      <c r="U38" s="14">
        <f t="shared" si="9"/>
        <v>1.7291409571775168E-3</v>
      </c>
      <c r="V38" s="13"/>
      <c r="W38" s="2"/>
      <c r="X38" s="14"/>
      <c r="Y38" s="2">
        <v>0.02</v>
      </c>
      <c r="Z38" s="2">
        <v>0.21</v>
      </c>
      <c r="AA38" s="2">
        <f t="shared" si="10"/>
        <v>4.1999999999999997E-3</v>
      </c>
      <c r="AB38" s="2">
        <v>0.01</v>
      </c>
      <c r="AC38" s="2">
        <v>0.28999999999999998</v>
      </c>
      <c r="AD38" s="2">
        <f t="shared" si="11"/>
        <v>2.8999999999999998E-3</v>
      </c>
      <c r="AE38" s="13"/>
      <c r="AF38" s="2"/>
      <c r="AG38" s="14"/>
      <c r="AH38" s="13"/>
      <c r="AI38" s="2"/>
      <c r="AJ38" s="14"/>
      <c r="AK38" s="2">
        <v>0.1</v>
      </c>
      <c r="AL38" s="2">
        <v>0.11</v>
      </c>
      <c r="AM38" s="2">
        <f t="shared" si="12"/>
        <v>1.1000000000000001E-2</v>
      </c>
      <c r="AN38" s="2">
        <v>0.01</v>
      </c>
      <c r="AO38" s="2">
        <v>0.38</v>
      </c>
      <c r="AP38" s="2">
        <f t="shared" si="13"/>
        <v>3.8E-3</v>
      </c>
      <c r="AQ38" s="1">
        <f t="shared" si="14"/>
        <v>2.3629140957177518E-2</v>
      </c>
      <c r="AR38" s="7">
        <f t="shared" si="15"/>
        <v>111.51561111111111</v>
      </c>
      <c r="AS38" s="1">
        <f t="shared" si="16"/>
        <v>0.12</v>
      </c>
      <c r="AT38" s="1">
        <f t="shared" si="20"/>
        <v>0.48583333333333334</v>
      </c>
      <c r="AU38" s="1">
        <f t="shared" si="17"/>
        <v>1029.2644176466526</v>
      </c>
      <c r="AV38" s="1">
        <f>SUM(AU27:AU38)</f>
        <v>16226.983729576061</v>
      </c>
    </row>
    <row r="39" spans="1:48" x14ac:dyDescent="0.15">
      <c r="C39" s="6">
        <v>12</v>
      </c>
      <c r="D39" s="8">
        <v>9.2756640448387095</v>
      </c>
      <c r="E39" s="9">
        <f t="shared" si="18"/>
        <v>13.5611605662</v>
      </c>
      <c r="F39" s="6" t="s">
        <v>110</v>
      </c>
    </row>
    <row r="40" spans="1:48" x14ac:dyDescent="0.15">
      <c r="S40" s="30" t="s">
        <v>80</v>
      </c>
      <c r="T40" s="30"/>
      <c r="U40" s="30"/>
      <c r="V40" s="30" t="s">
        <v>81</v>
      </c>
      <c r="W40" s="30"/>
      <c r="X40" s="30"/>
      <c r="Y40" s="30" t="s">
        <v>82</v>
      </c>
      <c r="Z40" s="30"/>
      <c r="AA40" s="30"/>
      <c r="AB40" s="30" t="s">
        <v>83</v>
      </c>
      <c r="AC40" s="30"/>
      <c r="AD40" s="30"/>
      <c r="AE40" s="30" t="s">
        <v>84</v>
      </c>
      <c r="AF40" s="30"/>
      <c r="AG40" s="30"/>
      <c r="AH40" s="30" t="s">
        <v>85</v>
      </c>
      <c r="AI40" s="30"/>
      <c r="AJ40" s="30"/>
      <c r="AK40" s="31" t="s">
        <v>86</v>
      </c>
      <c r="AL40" s="32"/>
      <c r="AM40" s="33"/>
      <c r="AN40" s="30" t="s">
        <v>87</v>
      </c>
      <c r="AO40" s="30"/>
      <c r="AP40" s="30"/>
    </row>
    <row r="41" spans="1:48" x14ac:dyDescent="0.15">
      <c r="A41" s="34" t="s">
        <v>45</v>
      </c>
      <c r="B41" s="34"/>
      <c r="C41" s="6" t="s">
        <v>88</v>
      </c>
      <c r="D41" s="6" t="s">
        <v>89</v>
      </c>
      <c r="E41" s="6" t="s">
        <v>90</v>
      </c>
      <c r="F41" s="6" t="s">
        <v>91</v>
      </c>
      <c r="G41" s="1" t="s">
        <v>88</v>
      </c>
      <c r="H41" s="1" t="s">
        <v>90</v>
      </c>
      <c r="I41" s="1" t="s">
        <v>92</v>
      </c>
      <c r="J41" s="1" t="s">
        <v>93</v>
      </c>
      <c r="K41" s="10" t="s">
        <v>94</v>
      </c>
      <c r="L41" s="10" t="s">
        <v>95</v>
      </c>
      <c r="M41" s="1" t="s">
        <v>96</v>
      </c>
      <c r="N41" s="10" t="s">
        <v>97</v>
      </c>
      <c r="O41" s="1" t="s">
        <v>98</v>
      </c>
      <c r="P41" s="1" t="s">
        <v>99</v>
      </c>
      <c r="Q41" s="10" t="s">
        <v>100</v>
      </c>
      <c r="R41" s="10" t="s">
        <v>101</v>
      </c>
      <c r="S41" s="2" t="s">
        <v>102</v>
      </c>
      <c r="T41" s="2" t="s">
        <v>103</v>
      </c>
      <c r="U41" s="2"/>
      <c r="V41" s="2" t="s">
        <v>102</v>
      </c>
      <c r="W41" s="2" t="s">
        <v>103</v>
      </c>
      <c r="X41" s="2"/>
      <c r="Y41" s="2" t="s">
        <v>102</v>
      </c>
      <c r="Z41" s="2" t="s">
        <v>103</v>
      </c>
      <c r="AA41" s="2"/>
      <c r="AB41" s="2" t="s">
        <v>102</v>
      </c>
      <c r="AC41" s="2" t="s">
        <v>103</v>
      </c>
      <c r="AD41" s="2"/>
      <c r="AE41" s="2" t="s">
        <v>102</v>
      </c>
      <c r="AF41" s="2" t="s">
        <v>103</v>
      </c>
      <c r="AG41" s="2"/>
      <c r="AH41" s="2" t="s">
        <v>102</v>
      </c>
      <c r="AI41" s="2" t="s">
        <v>103</v>
      </c>
      <c r="AJ41" s="2"/>
      <c r="AK41" s="2" t="s">
        <v>102</v>
      </c>
      <c r="AL41" s="2" t="s">
        <v>103</v>
      </c>
      <c r="AM41" s="2"/>
      <c r="AN41" s="16" t="s">
        <v>102</v>
      </c>
      <c r="AO41" s="16" t="s">
        <v>103</v>
      </c>
      <c r="AP41" s="16"/>
      <c r="AQ41" s="1" t="s">
        <v>104</v>
      </c>
      <c r="AR41" s="1" t="s">
        <v>105</v>
      </c>
      <c r="AS41" s="1" t="s">
        <v>73</v>
      </c>
      <c r="AT41" s="1" t="s">
        <v>106</v>
      </c>
      <c r="AU41" s="1" t="s">
        <v>107</v>
      </c>
    </row>
    <row r="42" spans="1:48" x14ac:dyDescent="0.15">
      <c r="A42" s="1" t="s">
        <v>108</v>
      </c>
      <c r="B42" s="1">
        <f>G5</f>
        <v>92.509250000000009</v>
      </c>
      <c r="C42" s="6" t="s">
        <v>109</v>
      </c>
      <c r="D42" s="6">
        <v>7</v>
      </c>
      <c r="E42" s="6"/>
      <c r="F42" s="6"/>
      <c r="G42" s="1">
        <v>1</v>
      </c>
      <c r="H42" s="7">
        <f t="shared" ref="H42:H53" si="21">E43</f>
        <v>7</v>
      </c>
      <c r="I42" s="7">
        <f t="shared" ref="I42:I53" si="22">H42+273.15</f>
        <v>280.14999999999998</v>
      </c>
      <c r="J42" s="7">
        <f t="shared" ref="J42:J53" si="23">EXP(($C$16*(I42-$C$14))/($C$17*I42*$C$14))</f>
        <v>4.2464371534154055E-2</v>
      </c>
      <c r="K42" s="7">
        <f t="shared" ref="K42:K53" si="24">$B$42/12</f>
        <v>7.7091041666666671</v>
      </c>
      <c r="L42" s="7">
        <f t="shared" ref="L42:L53" si="25">K42*$B$43/100</f>
        <v>7.7091041666666665E-2</v>
      </c>
      <c r="M42" s="1" t="s">
        <v>110</v>
      </c>
      <c r="O42" s="7">
        <f>L42</f>
        <v>7.7091041666666665E-2</v>
      </c>
      <c r="P42" s="7">
        <f t="shared" ref="P42:P53" si="26">O42*J42</f>
        <v>3.2736226352882841E-3</v>
      </c>
      <c r="Q42" s="12">
        <f t="shared" ref="Q42:Q53" si="27">P42*$B$44</f>
        <v>4.2557094258747694E-4</v>
      </c>
      <c r="R42" s="7">
        <f t="shared" ref="R42:R53" si="28">L42*$B$44</f>
        <v>1.0021835416666666E-2</v>
      </c>
      <c r="S42" s="13">
        <f t="shared" ref="S42:S53" si="29">Q42/R42</f>
        <v>4.2464371534154055E-2</v>
      </c>
      <c r="T42" s="2">
        <v>0.01</v>
      </c>
      <c r="U42" s="14">
        <f t="shared" ref="U42:U53" si="30">S42*T42</f>
        <v>4.2464371534154055E-4</v>
      </c>
      <c r="V42" s="13"/>
      <c r="W42" s="2"/>
      <c r="X42" s="14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3"/>
      <c r="AF42" s="2"/>
      <c r="AG42" s="14"/>
      <c r="AH42" s="13"/>
      <c r="AI42" s="2"/>
      <c r="AJ42" s="14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1.5224643715341541E-2</v>
      </c>
      <c r="AR42" s="7">
        <f t="shared" ref="AR42:AR53" si="34">$B$42/12</f>
        <v>7.7091041666666671</v>
      </c>
      <c r="AS42" s="1">
        <f t="shared" ref="AS42:AS53" si="35">$B$44</f>
        <v>0.13</v>
      </c>
      <c r="AT42" s="1">
        <f>$E$5/12</f>
        <v>3.0226027397260249</v>
      </c>
      <c r="AU42" s="1">
        <f t="shared" ref="AU42:AU53" si="36">AT42*10000*AS42*0.67*AR42*AQ42</f>
        <v>308.99416530123477</v>
      </c>
    </row>
    <row r="43" spans="1:48" x14ac:dyDescent="0.15">
      <c r="A43" s="1" t="s">
        <v>111</v>
      </c>
      <c r="B43" s="1">
        <v>1</v>
      </c>
      <c r="C43" s="6">
        <v>1</v>
      </c>
      <c r="D43" s="8">
        <v>4.5944905055483902</v>
      </c>
      <c r="E43" s="9">
        <f t="shared" ref="E43:E54" si="37">D42</f>
        <v>7</v>
      </c>
      <c r="F43" s="6" t="s">
        <v>110</v>
      </c>
      <c r="G43" s="1">
        <v>2</v>
      </c>
      <c r="H43" s="7">
        <f t="shared" si="21"/>
        <v>4.5944905055483902</v>
      </c>
      <c r="I43" s="7">
        <f t="shared" si="22"/>
        <v>277.74449050554836</v>
      </c>
      <c r="J43" s="7">
        <f t="shared" si="23"/>
        <v>3.142649610596266E-2</v>
      </c>
      <c r="K43" s="7">
        <f t="shared" si="24"/>
        <v>7.7091041666666671</v>
      </c>
      <c r="L43" s="7">
        <f t="shared" si="25"/>
        <v>7.7091041666666665E-2</v>
      </c>
      <c r="M43" s="1" t="s">
        <v>110</v>
      </c>
      <c r="O43" s="7">
        <f t="shared" ref="O43:O53" si="38">L43+O42-P42-N43</f>
        <v>0.15090846069804503</v>
      </c>
      <c r="P43" s="7">
        <f t="shared" si="26"/>
        <v>4.7425241524839314E-3</v>
      </c>
      <c r="Q43" s="12">
        <f t="shared" si="27"/>
        <v>6.1652813982291115E-4</v>
      </c>
      <c r="R43" s="7">
        <f t="shared" si="28"/>
        <v>1.0021835416666666E-2</v>
      </c>
      <c r="S43" s="13">
        <f t="shared" si="29"/>
        <v>6.1518485805265082E-2</v>
      </c>
      <c r="T43" s="2">
        <v>0.01</v>
      </c>
      <c r="U43" s="14">
        <f t="shared" si="30"/>
        <v>6.1518485805265081E-4</v>
      </c>
      <c r="V43" s="13"/>
      <c r="W43" s="2"/>
      <c r="X43" s="14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3"/>
      <c r="AF43" s="2"/>
      <c r="AG43" s="14"/>
      <c r="AH43" s="13"/>
      <c r="AI43" s="2"/>
      <c r="AJ43" s="14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1.5415184858052652E-2</v>
      </c>
      <c r="AR43" s="7">
        <f t="shared" si="34"/>
        <v>7.7091041666666671</v>
      </c>
      <c r="AS43" s="1">
        <f t="shared" si="35"/>
        <v>0.13</v>
      </c>
      <c r="AT43" s="1">
        <f t="shared" ref="AT43:AT53" si="39">$E$5/12</f>
        <v>3.0226027397260249</v>
      </c>
      <c r="AU43" s="1">
        <f t="shared" si="36"/>
        <v>312.8613232097141</v>
      </c>
    </row>
    <row r="44" spans="1:48" x14ac:dyDescent="0.15">
      <c r="A44" s="1" t="s">
        <v>73</v>
      </c>
      <c r="B44" s="1">
        <f>I5</f>
        <v>0.13</v>
      </c>
      <c r="C44" s="6">
        <v>2</v>
      </c>
      <c r="D44" s="8">
        <v>6.7776304601724098</v>
      </c>
      <c r="E44" s="9">
        <f t="shared" si="37"/>
        <v>4.5944905055483902</v>
      </c>
      <c r="F44" s="6" t="s">
        <v>110</v>
      </c>
      <c r="G44" s="1">
        <v>3</v>
      </c>
      <c r="H44" s="7">
        <f t="shared" si="21"/>
        <v>6.7776304601724098</v>
      </c>
      <c r="I44" s="7">
        <f t="shared" si="22"/>
        <v>279.9276304601724</v>
      </c>
      <c r="J44" s="7">
        <f t="shared" si="23"/>
        <v>4.1307998678737155E-2</v>
      </c>
      <c r="K44" s="7">
        <f t="shared" si="24"/>
        <v>7.7091041666666671</v>
      </c>
      <c r="L44" s="7">
        <f t="shared" si="25"/>
        <v>7.7091041666666665E-2</v>
      </c>
      <c r="M44" s="1" t="s">
        <v>110</v>
      </c>
      <c r="O44" s="7">
        <f t="shared" si="38"/>
        <v>0.22325697821222776</v>
      </c>
      <c r="P44" s="7">
        <f t="shared" si="26"/>
        <v>9.2222989610095535E-3</v>
      </c>
      <c r="Q44" s="12">
        <f t="shared" si="27"/>
        <v>1.198898864931242E-3</v>
      </c>
      <c r="R44" s="7">
        <f t="shared" si="28"/>
        <v>1.0021835416666666E-2</v>
      </c>
      <c r="S44" s="13">
        <f t="shared" si="29"/>
        <v>0.11962867230262342</v>
      </c>
      <c r="T44" s="2">
        <v>0.01</v>
      </c>
      <c r="U44" s="14">
        <f t="shared" si="30"/>
        <v>1.1962867230262341E-3</v>
      </c>
      <c r="V44" s="13"/>
      <c r="W44" s="2"/>
      <c r="X44" s="14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3"/>
      <c r="AF44" s="2"/>
      <c r="AG44" s="14"/>
      <c r="AH44" s="13"/>
      <c r="AI44" s="2"/>
      <c r="AJ44" s="14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1.5996286723026235E-2</v>
      </c>
      <c r="AR44" s="7">
        <f t="shared" si="34"/>
        <v>7.7091041666666671</v>
      </c>
      <c r="AS44" s="1">
        <f t="shared" si="35"/>
        <v>0.13</v>
      </c>
      <c r="AT44" s="1">
        <f t="shared" si="39"/>
        <v>3.0226027397260249</v>
      </c>
      <c r="AU44" s="1">
        <f t="shared" si="36"/>
        <v>324.65516804968024</v>
      </c>
    </row>
    <row r="45" spans="1:48" x14ac:dyDescent="0.15">
      <c r="C45" s="6">
        <v>3</v>
      </c>
      <c r="D45" s="8">
        <v>11.1210237664516</v>
      </c>
      <c r="E45" s="9">
        <f t="shared" si="37"/>
        <v>6.7776304601724098</v>
      </c>
      <c r="F45" s="6" t="s">
        <v>110</v>
      </c>
      <c r="G45" s="1">
        <v>4</v>
      </c>
      <c r="H45" s="7">
        <f t="shared" si="21"/>
        <v>11.1210237664516</v>
      </c>
      <c r="I45" s="7">
        <f t="shared" si="22"/>
        <v>284.27102376645155</v>
      </c>
      <c r="J45" s="7">
        <f t="shared" si="23"/>
        <v>7.0281684501692837E-2</v>
      </c>
      <c r="K45" s="7">
        <f t="shared" si="24"/>
        <v>7.7091041666666671</v>
      </c>
      <c r="L45" s="7">
        <f t="shared" si="25"/>
        <v>7.7091041666666665E-2</v>
      </c>
      <c r="M45" s="1" t="s">
        <v>110</v>
      </c>
      <c r="O45" s="7">
        <f t="shared" si="38"/>
        <v>0.29112572091788486</v>
      </c>
      <c r="P45" s="7">
        <f t="shared" si="26"/>
        <v>2.0460806067878663E-2</v>
      </c>
      <c r="Q45" s="12">
        <f t="shared" si="27"/>
        <v>2.6599047888242263E-3</v>
      </c>
      <c r="R45" s="7">
        <f t="shared" si="28"/>
        <v>1.0021835416666666E-2</v>
      </c>
      <c r="S45" s="13">
        <f t="shared" si="29"/>
        <v>0.26541094302952839</v>
      </c>
      <c r="T45" s="2">
        <v>0.01</v>
      </c>
      <c r="U45" s="14">
        <f t="shared" si="30"/>
        <v>2.6541094302952838E-3</v>
      </c>
      <c r="V45" s="13"/>
      <c r="W45" s="2"/>
      <c r="X45" s="14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3"/>
      <c r="AF45" s="2"/>
      <c r="AG45" s="14"/>
      <c r="AH45" s="13"/>
      <c r="AI45" s="2"/>
      <c r="AJ45" s="14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1.7454109430295284E-2</v>
      </c>
      <c r="AR45" s="7">
        <f t="shared" si="34"/>
        <v>7.7091041666666671</v>
      </c>
      <c r="AS45" s="1">
        <f t="shared" si="35"/>
        <v>0.13</v>
      </c>
      <c r="AT45" s="1">
        <f t="shared" si="39"/>
        <v>3.0226027397260249</v>
      </c>
      <c r="AU45" s="1">
        <f t="shared" si="36"/>
        <v>354.24263945538996</v>
      </c>
    </row>
    <row r="46" spans="1:48" x14ac:dyDescent="0.15">
      <c r="C46" s="6">
        <v>4</v>
      </c>
      <c r="D46" s="8">
        <v>16.526401537999998</v>
      </c>
      <c r="E46" s="9">
        <f t="shared" si="37"/>
        <v>11.1210237664516</v>
      </c>
      <c r="F46" s="6" t="s">
        <v>110</v>
      </c>
      <c r="G46" s="1">
        <v>5</v>
      </c>
      <c r="H46" s="7">
        <f t="shared" si="21"/>
        <v>16.526401537999998</v>
      </c>
      <c r="I46" s="7">
        <f t="shared" si="22"/>
        <v>289.67640153799999</v>
      </c>
      <c r="J46" s="7">
        <f t="shared" si="23"/>
        <v>0.1331733135268271</v>
      </c>
      <c r="K46" s="7">
        <f t="shared" si="24"/>
        <v>7.7091041666666671</v>
      </c>
      <c r="L46" s="7">
        <f t="shared" si="25"/>
        <v>7.7091041666666665E-2</v>
      </c>
      <c r="M46" s="1" t="s">
        <v>112</v>
      </c>
      <c r="N46" s="7">
        <f>(O45-P45)*$C$22/100</f>
        <v>0.2571316691075059</v>
      </c>
      <c r="O46" s="7">
        <f t="shared" si="38"/>
        <v>9.0624287409166948E-2</v>
      </c>
      <c r="P46" s="7">
        <f t="shared" si="26"/>
        <v>1.2068736640286279E-2</v>
      </c>
      <c r="Q46" s="12">
        <f t="shared" si="27"/>
        <v>1.5689357632372163E-3</v>
      </c>
      <c r="R46" s="7">
        <f t="shared" si="28"/>
        <v>1.0021835416666666E-2</v>
      </c>
      <c r="S46" s="13">
        <f t="shared" si="29"/>
        <v>0.15655173907845471</v>
      </c>
      <c r="T46" s="2">
        <v>0.01</v>
      </c>
      <c r="U46" s="14">
        <f t="shared" si="30"/>
        <v>1.5655173907845471E-3</v>
      </c>
      <c r="V46" s="13"/>
      <c r="W46" s="2"/>
      <c r="X46" s="14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3"/>
      <c r="AF46" s="2"/>
      <c r="AG46" s="14"/>
      <c r="AH46" s="13"/>
      <c r="AI46" s="2"/>
      <c r="AJ46" s="14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2.8665517390784545E-2</v>
      </c>
      <c r="AR46" s="7">
        <f t="shared" si="34"/>
        <v>7.7091041666666671</v>
      </c>
      <c r="AS46" s="1">
        <f t="shared" si="35"/>
        <v>0.13</v>
      </c>
      <c r="AT46" s="1">
        <f t="shared" si="39"/>
        <v>3.0226027397260249</v>
      </c>
      <c r="AU46" s="1">
        <f t="shared" si="36"/>
        <v>581.7855435374172</v>
      </c>
    </row>
    <row r="47" spans="1:48" x14ac:dyDescent="0.15">
      <c r="C47" s="6">
        <v>5</v>
      </c>
      <c r="D47" s="8">
        <v>20.526606356129001</v>
      </c>
      <c r="E47" s="9">
        <f t="shared" si="37"/>
        <v>16.526401537999998</v>
      </c>
      <c r="F47" s="6" t="s">
        <v>112</v>
      </c>
      <c r="G47" s="1">
        <v>6</v>
      </c>
      <c r="H47" s="7">
        <f t="shared" si="21"/>
        <v>20.526606356129001</v>
      </c>
      <c r="I47" s="7">
        <f t="shared" si="22"/>
        <v>293.67660635612896</v>
      </c>
      <c r="J47" s="7">
        <f t="shared" si="23"/>
        <v>0.21050160475566987</v>
      </c>
      <c r="K47" s="7">
        <f t="shared" si="24"/>
        <v>7.7091041666666671</v>
      </c>
      <c r="L47" s="7">
        <f t="shared" si="25"/>
        <v>7.7091041666666665E-2</v>
      </c>
      <c r="M47" s="1" t="s">
        <v>110</v>
      </c>
      <c r="O47" s="7">
        <f t="shared" si="38"/>
        <v>0.15564659243554735</v>
      </c>
      <c r="P47" s="7">
        <f t="shared" si="26"/>
        <v>3.2763857482434426E-2</v>
      </c>
      <c r="Q47" s="12">
        <f t="shared" si="27"/>
        <v>4.2593014727164754E-3</v>
      </c>
      <c r="R47" s="7">
        <f t="shared" si="28"/>
        <v>1.0021835416666666E-2</v>
      </c>
      <c r="S47" s="13">
        <f t="shared" si="29"/>
        <v>0.4250021373962205</v>
      </c>
      <c r="T47" s="2">
        <v>0.01</v>
      </c>
      <c r="U47" s="14">
        <f t="shared" si="30"/>
        <v>4.2500213739622055E-3</v>
      </c>
      <c r="V47" s="13"/>
      <c r="W47" s="2"/>
      <c r="X47" s="14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3"/>
      <c r="AF47" s="2"/>
      <c r="AG47" s="14"/>
      <c r="AH47" s="13"/>
      <c r="AI47" s="2"/>
      <c r="AJ47" s="14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3.1350021373962207E-2</v>
      </c>
      <c r="AR47" s="7">
        <f t="shared" si="34"/>
        <v>7.7091041666666671</v>
      </c>
      <c r="AS47" s="1">
        <f t="shared" si="35"/>
        <v>0.13</v>
      </c>
      <c r="AT47" s="1">
        <f t="shared" si="39"/>
        <v>3.0226027397260249</v>
      </c>
      <c r="AU47" s="1">
        <f t="shared" si="36"/>
        <v>636.26931885847489</v>
      </c>
    </row>
    <row r="48" spans="1:48" x14ac:dyDescent="0.15">
      <c r="C48" s="6">
        <v>6</v>
      </c>
      <c r="D48" s="8">
        <v>24.221302050666701</v>
      </c>
      <c r="E48" s="9">
        <f t="shared" si="37"/>
        <v>20.526606356129001</v>
      </c>
      <c r="F48" s="6" t="s">
        <v>110</v>
      </c>
      <c r="G48" s="1">
        <v>7</v>
      </c>
      <c r="H48" s="7">
        <f t="shared" si="21"/>
        <v>24.221302050666701</v>
      </c>
      <c r="I48" s="7">
        <f t="shared" si="22"/>
        <v>297.37130205066666</v>
      </c>
      <c r="J48" s="7">
        <f t="shared" si="23"/>
        <v>0.31780111165217084</v>
      </c>
      <c r="K48" s="7">
        <f t="shared" si="24"/>
        <v>7.7091041666666671</v>
      </c>
      <c r="L48" s="7">
        <f t="shared" si="25"/>
        <v>7.7091041666666665E-2</v>
      </c>
      <c r="M48" s="1" t="s">
        <v>110</v>
      </c>
      <c r="O48" s="7">
        <f t="shared" si="38"/>
        <v>0.19997377661977958</v>
      </c>
      <c r="P48" s="7">
        <f t="shared" si="26"/>
        <v>6.3551888511048843E-2</v>
      </c>
      <c r="Q48" s="12">
        <f t="shared" si="27"/>
        <v>8.2617455064363503E-3</v>
      </c>
      <c r="R48" s="7">
        <f t="shared" si="28"/>
        <v>1.0021835416666666E-2</v>
      </c>
      <c r="S48" s="13">
        <f t="shared" si="29"/>
        <v>0.82437449458576972</v>
      </c>
      <c r="T48" s="2">
        <v>0.01</v>
      </c>
      <c r="U48" s="14">
        <f t="shared" si="30"/>
        <v>8.2437449458576968E-3</v>
      </c>
      <c r="V48" s="13"/>
      <c r="W48" s="2"/>
      <c r="X48" s="14"/>
      <c r="Y48" s="2">
        <v>0.05</v>
      </c>
      <c r="Z48" s="2">
        <v>0.49</v>
      </c>
      <c r="AA48" s="2">
        <f t="shared" si="31"/>
        <v>2.4500000000000001E-2</v>
      </c>
      <c r="AB48" s="2"/>
      <c r="AC48" s="2"/>
      <c r="AD48" s="2"/>
      <c r="AE48" s="13"/>
      <c r="AF48" s="2"/>
      <c r="AG48" s="14"/>
      <c r="AH48" s="13"/>
      <c r="AI48" s="2"/>
      <c r="AJ48" s="14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4.0243744945857696E-2</v>
      </c>
      <c r="AR48" s="7">
        <f t="shared" si="34"/>
        <v>7.7091041666666671</v>
      </c>
      <c r="AS48" s="1">
        <f t="shared" si="35"/>
        <v>0.13</v>
      </c>
      <c r="AT48" s="1">
        <f t="shared" si="39"/>
        <v>3.0226027397260249</v>
      </c>
      <c r="AU48" s="1">
        <f t="shared" si="36"/>
        <v>816.77329273791315</v>
      </c>
    </row>
    <row r="49" spans="1:78" x14ac:dyDescent="0.15">
      <c r="C49" s="6">
        <v>7</v>
      </c>
      <c r="D49" s="8">
        <v>29.741939949999999</v>
      </c>
      <c r="E49" s="9">
        <f t="shared" si="37"/>
        <v>24.221302050666701</v>
      </c>
      <c r="F49" s="6" t="s">
        <v>110</v>
      </c>
      <c r="G49" s="1">
        <v>8</v>
      </c>
      <c r="H49" s="7">
        <f t="shared" si="21"/>
        <v>29.741939949999999</v>
      </c>
      <c r="I49" s="7">
        <f t="shared" si="22"/>
        <v>302.89193994999999</v>
      </c>
      <c r="J49" s="7">
        <f t="shared" si="23"/>
        <v>0.57721293861332101</v>
      </c>
      <c r="K49" s="7">
        <f t="shared" si="24"/>
        <v>7.7091041666666671</v>
      </c>
      <c r="L49" s="7">
        <f t="shared" si="25"/>
        <v>7.7091041666666665E-2</v>
      </c>
      <c r="M49" s="1" t="s">
        <v>110</v>
      </c>
      <c r="O49" s="7">
        <f t="shared" si="38"/>
        <v>0.2135129297753974</v>
      </c>
      <c r="P49" s="7">
        <f t="shared" si="26"/>
        <v>0.12324242562759678</v>
      </c>
      <c r="Q49" s="12">
        <f t="shared" si="27"/>
        <v>1.6021515331587584E-2</v>
      </c>
      <c r="R49" s="7">
        <f t="shared" si="28"/>
        <v>1.0021835416666666E-2</v>
      </c>
      <c r="S49" s="13">
        <f t="shared" si="29"/>
        <v>1.5986607907113739</v>
      </c>
      <c r="T49" s="2">
        <v>0.01</v>
      </c>
      <c r="U49" s="14">
        <f t="shared" si="30"/>
        <v>1.5986607907113738E-2</v>
      </c>
      <c r="V49" s="13"/>
      <c r="W49" s="2"/>
      <c r="X49" s="14"/>
      <c r="Y49" s="2">
        <v>0.05</v>
      </c>
      <c r="Z49" s="2">
        <v>0.49</v>
      </c>
      <c r="AA49" s="2">
        <f t="shared" si="31"/>
        <v>2.4500000000000001E-2</v>
      </c>
      <c r="AB49" s="2"/>
      <c r="AC49" s="2"/>
      <c r="AD49" s="2"/>
      <c r="AE49" s="13"/>
      <c r="AF49" s="2"/>
      <c r="AG49" s="14"/>
      <c r="AH49" s="13"/>
      <c r="AI49" s="2"/>
      <c r="AJ49" s="14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4.7986607907113739E-2</v>
      </c>
      <c r="AR49" s="7">
        <f t="shared" si="34"/>
        <v>7.7091041666666671</v>
      </c>
      <c r="AS49" s="1">
        <f t="shared" si="35"/>
        <v>0.13</v>
      </c>
      <c r="AT49" s="1">
        <f t="shared" si="39"/>
        <v>3.0226027397260249</v>
      </c>
      <c r="AU49" s="1">
        <f t="shared" si="36"/>
        <v>973.91979300998764</v>
      </c>
    </row>
    <row r="50" spans="1:78" x14ac:dyDescent="0.15">
      <c r="C50" s="6">
        <v>8</v>
      </c>
      <c r="D50" s="8">
        <v>29.140520926129</v>
      </c>
      <c r="E50" s="9">
        <f t="shared" si="37"/>
        <v>29.741939949999999</v>
      </c>
      <c r="F50" s="6" t="s">
        <v>110</v>
      </c>
      <c r="G50" s="1">
        <v>9</v>
      </c>
      <c r="H50" s="7">
        <f t="shared" si="21"/>
        <v>29.140520926129</v>
      </c>
      <c r="I50" s="7">
        <f t="shared" si="22"/>
        <v>302.29052092612898</v>
      </c>
      <c r="J50" s="7">
        <f t="shared" si="23"/>
        <v>0.54145249452653077</v>
      </c>
      <c r="K50" s="7">
        <f t="shared" si="24"/>
        <v>7.7091041666666671</v>
      </c>
      <c r="L50" s="7">
        <f t="shared" si="25"/>
        <v>7.7091041666666665E-2</v>
      </c>
      <c r="M50" s="1" t="s">
        <v>110</v>
      </c>
      <c r="O50" s="7">
        <f t="shared" si="38"/>
        <v>0.16736154581446727</v>
      </c>
      <c r="P50" s="7">
        <f t="shared" si="26"/>
        <v>9.0618326469059568E-2</v>
      </c>
      <c r="Q50" s="12">
        <f t="shared" si="27"/>
        <v>1.1780382440977745E-2</v>
      </c>
      <c r="R50" s="7">
        <f t="shared" si="28"/>
        <v>1.0021835416666666E-2</v>
      </c>
      <c r="S50" s="13">
        <f t="shared" si="29"/>
        <v>1.1754715529838529</v>
      </c>
      <c r="T50" s="2">
        <v>0.01</v>
      </c>
      <c r="U50" s="14">
        <f t="shared" si="30"/>
        <v>1.175471552983853E-2</v>
      </c>
      <c r="V50" s="13"/>
      <c r="W50" s="2"/>
      <c r="X50" s="14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3"/>
      <c r="AF50" s="2"/>
      <c r="AG50" s="14"/>
      <c r="AH50" s="13"/>
      <c r="AI50" s="2"/>
      <c r="AJ50" s="14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3.8854715529838532E-2</v>
      </c>
      <c r="AR50" s="7">
        <f t="shared" si="34"/>
        <v>7.7091041666666671</v>
      </c>
      <c r="AS50" s="1">
        <f t="shared" si="35"/>
        <v>0.13</v>
      </c>
      <c r="AT50" s="1">
        <f t="shared" si="39"/>
        <v>3.0226027397260249</v>
      </c>
      <c r="AU50" s="1">
        <f t="shared" si="36"/>
        <v>788.58202645893903</v>
      </c>
    </row>
    <row r="51" spans="1:78" x14ac:dyDescent="0.15">
      <c r="C51" s="6">
        <v>9</v>
      </c>
      <c r="D51" s="8">
        <v>24.6161307696667</v>
      </c>
      <c r="E51" s="9">
        <f t="shared" si="37"/>
        <v>29.140520926129</v>
      </c>
      <c r="F51" s="6" t="s">
        <v>110</v>
      </c>
      <c r="G51" s="1">
        <v>10</v>
      </c>
      <c r="H51" s="7">
        <f t="shared" si="21"/>
        <v>24.6161307696667</v>
      </c>
      <c r="I51" s="7">
        <f t="shared" si="22"/>
        <v>297.76613076966669</v>
      </c>
      <c r="J51" s="7">
        <f t="shared" si="23"/>
        <v>0.33190267751142377</v>
      </c>
      <c r="K51" s="7">
        <f t="shared" si="24"/>
        <v>7.7091041666666671</v>
      </c>
      <c r="L51" s="7">
        <f t="shared" si="25"/>
        <v>7.7091041666666665E-2</v>
      </c>
      <c r="M51" s="1" t="s">
        <v>110</v>
      </c>
      <c r="O51" s="7">
        <f t="shared" si="38"/>
        <v>0.15383426101207437</v>
      </c>
      <c r="P51" s="7">
        <f t="shared" si="26"/>
        <v>5.105800312289871E-2</v>
      </c>
      <c r="Q51" s="12">
        <f t="shared" si="27"/>
        <v>6.6375404059768328E-3</v>
      </c>
      <c r="R51" s="7">
        <f t="shared" si="28"/>
        <v>1.0021835416666666E-2</v>
      </c>
      <c r="S51" s="13">
        <f t="shared" si="29"/>
        <v>0.66230786378095663</v>
      </c>
      <c r="T51" s="2">
        <v>0.01</v>
      </c>
      <c r="U51" s="14">
        <f t="shared" si="30"/>
        <v>6.6230786378095666E-3</v>
      </c>
      <c r="V51" s="13"/>
      <c r="W51" s="2"/>
      <c r="X51" s="14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3"/>
      <c r="AF51" s="2"/>
      <c r="AG51" s="14"/>
      <c r="AH51" s="13"/>
      <c r="AI51" s="2"/>
      <c r="AJ51" s="14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3.3723078637809566E-2</v>
      </c>
      <c r="AR51" s="7">
        <f t="shared" si="34"/>
        <v>7.7091041666666671</v>
      </c>
      <c r="AS51" s="1">
        <f t="shared" si="35"/>
        <v>0.13</v>
      </c>
      <c r="AT51" s="1">
        <f t="shared" si="39"/>
        <v>3.0226027397260249</v>
      </c>
      <c r="AU51" s="1">
        <f t="shared" si="36"/>
        <v>684.43207801162703</v>
      </c>
    </row>
    <row r="52" spans="1:78" x14ac:dyDescent="0.15">
      <c r="C52" s="6">
        <v>10</v>
      </c>
      <c r="D52" s="8">
        <v>20.6811148358065</v>
      </c>
      <c r="E52" s="9">
        <f t="shared" si="37"/>
        <v>24.6161307696667</v>
      </c>
      <c r="F52" s="6" t="s">
        <v>110</v>
      </c>
      <c r="G52" s="1">
        <v>11</v>
      </c>
      <c r="H52" s="7">
        <f t="shared" si="21"/>
        <v>20.6811148358065</v>
      </c>
      <c r="I52" s="7">
        <f t="shared" si="22"/>
        <v>293.83111483580649</v>
      </c>
      <c r="J52" s="7">
        <f t="shared" si="23"/>
        <v>0.21420370042971804</v>
      </c>
      <c r="K52" s="7">
        <f t="shared" si="24"/>
        <v>7.7091041666666671</v>
      </c>
      <c r="L52" s="7">
        <f t="shared" si="25"/>
        <v>7.7091041666666665E-2</v>
      </c>
      <c r="M52" s="1" t="s">
        <v>112</v>
      </c>
      <c r="N52" s="7">
        <f>(O51-P51)*$C$22/100</f>
        <v>9.7637444994716882E-2</v>
      </c>
      <c r="O52" s="7">
        <f t="shared" si="38"/>
        <v>8.2229854561125443E-2</v>
      </c>
      <c r="P52" s="7">
        <f t="shared" si="26"/>
        <v>1.7613939132790597E-2</v>
      </c>
      <c r="Q52" s="12">
        <f t="shared" si="27"/>
        <v>2.2898120872627777E-3</v>
      </c>
      <c r="R52" s="7">
        <f t="shared" si="28"/>
        <v>1.0021835416666666E-2</v>
      </c>
      <c r="S52" s="13">
        <f t="shared" si="29"/>
        <v>0.22848230808647479</v>
      </c>
      <c r="T52" s="2">
        <v>0.01</v>
      </c>
      <c r="U52" s="14">
        <f t="shared" si="30"/>
        <v>2.2848230808647481E-3</v>
      </c>
      <c r="V52" s="13"/>
      <c r="W52" s="2"/>
      <c r="X52" s="14"/>
      <c r="Y52" s="2">
        <v>0.02</v>
      </c>
      <c r="Z52" s="2">
        <v>0.49</v>
      </c>
      <c r="AA52" s="2">
        <f t="shared" si="31"/>
        <v>9.7999999999999997E-3</v>
      </c>
      <c r="AB52" s="2"/>
      <c r="AC52" s="2"/>
      <c r="AD52" s="2"/>
      <c r="AE52" s="13"/>
      <c r="AF52" s="2"/>
      <c r="AG52" s="14"/>
      <c r="AH52" s="13"/>
      <c r="AI52" s="2"/>
      <c r="AJ52" s="14"/>
      <c r="AL52" s="2"/>
      <c r="AM52" s="2"/>
      <c r="AN52" s="2">
        <v>0.01</v>
      </c>
      <c r="AO52" s="2">
        <v>0.5</v>
      </c>
      <c r="AP52" s="2">
        <f t="shared" si="32"/>
        <v>5.0000000000000001E-3</v>
      </c>
      <c r="AQ52" s="1">
        <f t="shared" si="33"/>
        <v>1.7084823080864748E-2</v>
      </c>
      <c r="AR52" s="7">
        <f t="shared" si="34"/>
        <v>7.7091041666666671</v>
      </c>
      <c r="AS52" s="1">
        <f t="shared" si="35"/>
        <v>0.13</v>
      </c>
      <c r="AT52" s="1">
        <f t="shared" si="39"/>
        <v>3.0226027397260249</v>
      </c>
      <c r="AU52" s="1">
        <f t="shared" si="36"/>
        <v>346.74772992365195</v>
      </c>
    </row>
    <row r="53" spans="1:78" x14ac:dyDescent="0.15">
      <c r="C53" s="6">
        <v>11</v>
      </c>
      <c r="D53" s="8">
        <v>13.5611605662</v>
      </c>
      <c r="E53" s="9">
        <f t="shared" si="37"/>
        <v>20.6811148358065</v>
      </c>
      <c r="F53" s="6" t="s">
        <v>112</v>
      </c>
      <c r="G53" s="1">
        <v>12</v>
      </c>
      <c r="H53" s="7">
        <f t="shared" si="21"/>
        <v>13.5611605662</v>
      </c>
      <c r="I53" s="7">
        <f t="shared" si="22"/>
        <v>286.71116056619996</v>
      </c>
      <c r="J53" s="7">
        <f t="shared" si="23"/>
        <v>9.4068266167020714E-2</v>
      </c>
      <c r="K53" s="7">
        <f t="shared" si="24"/>
        <v>7.7091041666666671</v>
      </c>
      <c r="L53" s="7">
        <f t="shared" si="25"/>
        <v>7.7091041666666665E-2</v>
      </c>
      <c r="M53" s="1" t="s">
        <v>110</v>
      </c>
      <c r="O53" s="7">
        <f t="shared" si="38"/>
        <v>0.1417069570950015</v>
      </c>
      <c r="P53" s="7">
        <f t="shared" si="26"/>
        <v>1.3330127757731186E-2</v>
      </c>
      <c r="Q53" s="12">
        <f t="shared" si="27"/>
        <v>1.7329166085050542E-3</v>
      </c>
      <c r="R53" s="7">
        <f t="shared" si="28"/>
        <v>1.0021835416666666E-2</v>
      </c>
      <c r="S53" s="13">
        <f t="shared" si="29"/>
        <v>0.17291409571775174</v>
      </c>
      <c r="T53" s="2">
        <v>0.01</v>
      </c>
      <c r="U53" s="14">
        <f t="shared" si="30"/>
        <v>1.7291409571775175E-3</v>
      </c>
      <c r="V53" s="13"/>
      <c r="W53" s="2"/>
      <c r="X53" s="14"/>
      <c r="Y53" s="2">
        <v>0.02</v>
      </c>
      <c r="Z53" s="2">
        <v>0.49</v>
      </c>
      <c r="AA53" s="2">
        <f t="shared" si="31"/>
        <v>9.7999999999999997E-3</v>
      </c>
      <c r="AB53" s="2"/>
      <c r="AC53" s="2"/>
      <c r="AD53" s="2"/>
      <c r="AE53" s="13"/>
      <c r="AF53" s="2"/>
      <c r="AG53" s="14"/>
      <c r="AH53" s="13"/>
      <c r="AI53" s="2"/>
      <c r="AJ53" s="14"/>
      <c r="AK53" s="2"/>
      <c r="AL53" s="2"/>
      <c r="AM53" s="2"/>
      <c r="AN53" s="2">
        <v>0.01</v>
      </c>
      <c r="AO53" s="2">
        <v>0.5</v>
      </c>
      <c r="AP53" s="2">
        <f t="shared" si="32"/>
        <v>5.0000000000000001E-3</v>
      </c>
      <c r="AQ53" s="1">
        <f t="shared" si="33"/>
        <v>1.6529140957177519E-2</v>
      </c>
      <c r="AR53" s="7">
        <f t="shared" si="34"/>
        <v>7.7091041666666671</v>
      </c>
      <c r="AS53" s="1">
        <f t="shared" si="35"/>
        <v>0.13</v>
      </c>
      <c r="AT53" s="1">
        <f t="shared" si="39"/>
        <v>3.0226027397260249</v>
      </c>
      <c r="AU53" s="1">
        <f t="shared" si="36"/>
        <v>335.46979546476331</v>
      </c>
      <c r="AV53" s="1">
        <f>SUM(AU42:AU53)</f>
        <v>6464.7328740187932</v>
      </c>
    </row>
    <row r="54" spans="1:78" x14ac:dyDescent="0.15">
      <c r="C54" s="6">
        <v>12</v>
      </c>
      <c r="D54" s="8">
        <v>9.2756640448387095</v>
      </c>
      <c r="E54" s="9">
        <f t="shared" si="37"/>
        <v>13.5611605662</v>
      </c>
      <c r="F54" s="6" t="s">
        <v>110</v>
      </c>
    </row>
    <row r="56" spans="1:78" x14ac:dyDescent="0.15">
      <c r="S56" s="30" t="s">
        <v>80</v>
      </c>
      <c r="T56" s="30"/>
      <c r="U56" s="30"/>
      <c r="V56" s="11" t="s">
        <v>81</v>
      </c>
      <c r="W56" s="11" t="s">
        <v>82</v>
      </c>
      <c r="X56" s="11" t="s">
        <v>83</v>
      </c>
      <c r="Y56" s="11" t="s">
        <v>84</v>
      </c>
      <c r="Z56" s="11" t="s">
        <v>85</v>
      </c>
      <c r="AA56" s="11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pans="1:78" x14ac:dyDescent="0.15">
      <c r="A57" s="34" t="s">
        <v>48</v>
      </c>
      <c r="B57" s="34"/>
      <c r="C57" s="6" t="s">
        <v>88</v>
      </c>
      <c r="D57" s="6" t="s">
        <v>89</v>
      </c>
      <c r="E57" s="6" t="s">
        <v>90</v>
      </c>
      <c r="F57" s="6" t="s">
        <v>91</v>
      </c>
      <c r="G57" s="1" t="s">
        <v>88</v>
      </c>
      <c r="H57" s="1" t="s">
        <v>90</v>
      </c>
      <c r="I57" s="1" t="s">
        <v>92</v>
      </c>
      <c r="J57" s="1" t="s">
        <v>93</v>
      </c>
      <c r="K57" s="10" t="s">
        <v>94</v>
      </c>
      <c r="L57" s="10" t="s">
        <v>95</v>
      </c>
      <c r="M57" s="1" t="s">
        <v>96</v>
      </c>
      <c r="N57" s="10" t="s">
        <v>97</v>
      </c>
      <c r="O57" s="1" t="s">
        <v>98</v>
      </c>
      <c r="P57" s="1" t="s">
        <v>99</v>
      </c>
      <c r="Q57" s="10" t="s">
        <v>100</v>
      </c>
      <c r="R57" s="10" t="s">
        <v>101</v>
      </c>
      <c r="S57" s="2" t="s">
        <v>102</v>
      </c>
      <c r="T57" s="2" t="s">
        <v>103</v>
      </c>
      <c r="U57" s="2"/>
      <c r="V57" s="2" t="s">
        <v>113</v>
      </c>
      <c r="W57" s="2" t="s">
        <v>113</v>
      </c>
      <c r="X57" s="2" t="s">
        <v>113</v>
      </c>
      <c r="Y57" s="2" t="s">
        <v>113</v>
      </c>
      <c r="Z57" s="2" t="s">
        <v>113</v>
      </c>
      <c r="AA57" s="2" t="s">
        <v>113</v>
      </c>
      <c r="AB57" s="1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1" t="s">
        <v>108</v>
      </c>
      <c r="B58" s="1">
        <f>F7</f>
        <v>134.75800000000001</v>
      </c>
      <c r="C58" s="6" t="s">
        <v>109</v>
      </c>
      <c r="D58" s="6">
        <v>7</v>
      </c>
      <c r="E58" s="6"/>
      <c r="F58" s="6"/>
      <c r="G58" s="1">
        <v>1</v>
      </c>
      <c r="H58" s="7">
        <f t="shared" ref="H58:H69" si="40">E59</f>
        <v>7</v>
      </c>
      <c r="I58" s="7">
        <f t="shared" ref="I58:I69" si="41">H58+273.15</f>
        <v>280.14999999999998</v>
      </c>
      <c r="J58" s="7">
        <f t="shared" ref="J58:J69" si="42">EXP(($C$16*(I58-$C$14))/($C$17*I58*$C$14))</f>
        <v>4.2464371534154055E-2</v>
      </c>
      <c r="K58" s="7">
        <f t="shared" ref="K58:K69" si="43">$B$58/12</f>
        <v>11.229833333333334</v>
      </c>
      <c r="L58" s="7">
        <f t="shared" ref="L58:L69" si="44">K58*$B$59/100</f>
        <v>3.0320550000000002</v>
      </c>
      <c r="M58" s="1" t="s">
        <v>110</v>
      </c>
      <c r="O58" s="7">
        <f>L58</f>
        <v>3.0320550000000002</v>
      </c>
      <c r="P58" s="7">
        <f t="shared" ref="P58:P69" si="45">O58*J58</f>
        <v>0.12875431003198948</v>
      </c>
      <c r="Q58" s="12">
        <f t="shared" ref="Q58:Q69" si="46">P58*$B$60</f>
        <v>3.7338749909276943E-2</v>
      </c>
      <c r="R58" s="7">
        <f t="shared" ref="R58:R69" si="47">L58*$B$60</f>
        <v>0.87929594999999994</v>
      </c>
      <c r="S58" s="13">
        <f t="shared" ref="S58:S69" si="48">Q58/R58</f>
        <v>4.2464371534154055E-2</v>
      </c>
      <c r="T58" s="2">
        <v>0.27</v>
      </c>
      <c r="U58" s="14">
        <f t="shared" ref="U58:U69" si="49">S58*T58</f>
        <v>1.1465380314221596E-2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0.22862772339505327</v>
      </c>
      <c r="AC58" s="7">
        <f t="shared" ref="AC58:AC69" si="51">$B$58/12</f>
        <v>11.229833333333334</v>
      </c>
      <c r="AD58" s="1">
        <f t="shared" ref="AD58:AD69" si="52">$B$60</f>
        <v>0.28999999999999998</v>
      </c>
      <c r="AE58" s="15">
        <f>$E$7/12</f>
        <v>20.900410958904082</v>
      </c>
      <c r="AF58" s="1">
        <f t="shared" ref="AF58:AF69" si="53">AE58*10000*AC58*AB58</f>
        <v>536607.85805256339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2"/>
    </row>
    <row r="59" spans="1:78" x14ac:dyDescent="0.15">
      <c r="A59" s="1" t="s">
        <v>111</v>
      </c>
      <c r="B59" s="1">
        <v>27</v>
      </c>
      <c r="C59" s="6">
        <v>1</v>
      </c>
      <c r="D59" s="8">
        <v>4.5944905055483902</v>
      </c>
      <c r="E59" s="9">
        <f t="shared" ref="E59:E70" si="54">D58</f>
        <v>7</v>
      </c>
      <c r="F59" s="6" t="s">
        <v>110</v>
      </c>
      <c r="G59" s="1">
        <v>2</v>
      </c>
      <c r="H59" s="7">
        <f t="shared" si="40"/>
        <v>4.5944905055483902</v>
      </c>
      <c r="I59" s="7">
        <f t="shared" si="41"/>
        <v>277.74449050554836</v>
      </c>
      <c r="J59" s="7">
        <f t="shared" si="42"/>
        <v>3.142649610596266E-2</v>
      </c>
      <c r="K59" s="7">
        <f t="shared" si="43"/>
        <v>11.229833333333334</v>
      </c>
      <c r="L59" s="7">
        <f t="shared" si="44"/>
        <v>3.0320550000000002</v>
      </c>
      <c r="M59" s="1" t="s">
        <v>110</v>
      </c>
      <c r="O59" s="7">
        <f t="shared" ref="O59:O69" si="55">L59+O58-P58-N59</f>
        <v>5.9353556899680111</v>
      </c>
      <c r="P59" s="7">
        <f t="shared" si="45"/>
        <v>0.18652743247828302</v>
      </c>
      <c r="Q59" s="12">
        <f t="shared" si="46"/>
        <v>5.4092955418702071E-2</v>
      </c>
      <c r="R59" s="7">
        <f t="shared" si="47"/>
        <v>0.87929594999999994</v>
      </c>
      <c r="S59" s="13">
        <f t="shared" si="48"/>
        <v>6.1518485805265082E-2</v>
      </c>
      <c r="T59" s="2">
        <v>0.27</v>
      </c>
      <c r="U59" s="14">
        <f t="shared" si="49"/>
        <v>1.6609991167421574E-2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0.22962732128383004</v>
      </c>
      <c r="AC59" s="7">
        <f t="shared" si="51"/>
        <v>11.229833333333334</v>
      </c>
      <c r="AD59" s="1">
        <f t="shared" si="52"/>
        <v>0.28999999999999998</v>
      </c>
      <c r="AE59" s="15">
        <f t="shared" ref="AE59:AE69" si="56">$E$7/12</f>
        <v>20.900410958904082</v>
      </c>
      <c r="AF59" s="1">
        <f t="shared" si="53"/>
        <v>538953.9955814908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73</v>
      </c>
      <c r="B60" s="1">
        <f>H7</f>
        <v>0.28999999999999998</v>
      </c>
      <c r="C60" s="6">
        <v>2</v>
      </c>
      <c r="D60" s="8">
        <v>6.7776304601724098</v>
      </c>
      <c r="E60" s="9">
        <f t="shared" si="54"/>
        <v>4.5944905055483902</v>
      </c>
      <c r="F60" s="6" t="s">
        <v>110</v>
      </c>
      <c r="G60" s="1">
        <v>3</v>
      </c>
      <c r="H60" s="7">
        <f t="shared" si="40"/>
        <v>6.7776304601724098</v>
      </c>
      <c r="I60" s="7">
        <f t="shared" si="41"/>
        <v>279.9276304601724</v>
      </c>
      <c r="J60" s="7">
        <f t="shared" si="42"/>
        <v>4.1307998678737155E-2</v>
      </c>
      <c r="K60" s="7">
        <f t="shared" si="43"/>
        <v>11.229833333333334</v>
      </c>
      <c r="L60" s="7">
        <f t="shared" si="44"/>
        <v>3.0320550000000002</v>
      </c>
      <c r="M60" s="1" t="s">
        <v>110</v>
      </c>
      <c r="O60" s="7">
        <f t="shared" si="55"/>
        <v>8.7808832574897284</v>
      </c>
      <c r="P60" s="7">
        <f t="shared" si="45"/>
        <v>0.3627207139985309</v>
      </c>
      <c r="Q60" s="12">
        <f t="shared" si="46"/>
        <v>0.10518900705957396</v>
      </c>
      <c r="R60" s="7">
        <f t="shared" si="47"/>
        <v>0.87929594999999994</v>
      </c>
      <c r="S60" s="13">
        <f t="shared" si="48"/>
        <v>0.11962867230262345</v>
      </c>
      <c r="T60" s="2">
        <v>0.27</v>
      </c>
      <c r="U60" s="14">
        <f t="shared" si="49"/>
        <v>3.2299741521708329E-2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0.23267583977766795</v>
      </c>
      <c r="AC60" s="7">
        <f t="shared" si="51"/>
        <v>11.229833333333334</v>
      </c>
      <c r="AD60" s="1">
        <f t="shared" si="52"/>
        <v>0.28999999999999998</v>
      </c>
      <c r="AE60" s="15">
        <f t="shared" si="56"/>
        <v>20.900410958904082</v>
      </c>
      <c r="AF60" s="1">
        <f t="shared" si="53"/>
        <v>546109.11638189061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C61" s="6">
        <v>3</v>
      </c>
      <c r="D61" s="8">
        <v>11.1210237664516</v>
      </c>
      <c r="E61" s="9">
        <f t="shared" si="54"/>
        <v>6.7776304601724098</v>
      </c>
      <c r="F61" s="6" t="s">
        <v>110</v>
      </c>
      <c r="G61" s="1">
        <v>4</v>
      </c>
      <c r="H61" s="7">
        <f t="shared" si="40"/>
        <v>11.1210237664516</v>
      </c>
      <c r="I61" s="7">
        <f t="shared" si="41"/>
        <v>284.27102376645155</v>
      </c>
      <c r="J61" s="7">
        <f t="shared" si="42"/>
        <v>7.0281684501692837E-2</v>
      </c>
      <c r="K61" s="7">
        <f t="shared" si="43"/>
        <v>11.229833333333334</v>
      </c>
      <c r="L61" s="7">
        <f t="shared" si="44"/>
        <v>3.0320550000000002</v>
      </c>
      <c r="M61" s="1" t="s">
        <v>110</v>
      </c>
      <c r="O61" s="7">
        <f t="shared" si="55"/>
        <v>11.450217543491197</v>
      </c>
      <c r="P61" s="7">
        <f t="shared" si="45"/>
        <v>0.80474057686739675</v>
      </c>
      <c r="Q61" s="12">
        <f t="shared" si="46"/>
        <v>0.23337476729154505</v>
      </c>
      <c r="R61" s="7">
        <f t="shared" si="47"/>
        <v>0.87929594999999994</v>
      </c>
      <c r="S61" s="13">
        <f t="shared" si="48"/>
        <v>0.26541094302952839</v>
      </c>
      <c r="T61" s="2">
        <v>0.27</v>
      </c>
      <c r="U61" s="14">
        <f t="shared" si="49"/>
        <v>7.1660954617972672E-2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0.28912372348227211</v>
      </c>
      <c r="AC61" s="7">
        <f t="shared" si="51"/>
        <v>11.229833333333334</v>
      </c>
      <c r="AD61" s="1">
        <f t="shared" si="52"/>
        <v>0.28999999999999998</v>
      </c>
      <c r="AE61" s="15">
        <f t="shared" si="56"/>
        <v>20.900410958904082</v>
      </c>
      <c r="AF61" s="1">
        <f t="shared" si="53"/>
        <v>678596.88959033962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6">
        <v>4</v>
      </c>
      <c r="D62" s="8">
        <v>16.526401537999998</v>
      </c>
      <c r="E62" s="9">
        <f t="shared" si="54"/>
        <v>11.1210237664516</v>
      </c>
      <c r="F62" s="6" t="s">
        <v>110</v>
      </c>
      <c r="G62" s="1">
        <v>5</v>
      </c>
      <c r="H62" s="7">
        <f t="shared" si="40"/>
        <v>16.526401537999998</v>
      </c>
      <c r="I62" s="7">
        <f t="shared" si="41"/>
        <v>289.67640153799999</v>
      </c>
      <c r="J62" s="7">
        <f t="shared" si="42"/>
        <v>0.1331733135268271</v>
      </c>
      <c r="K62" s="7">
        <f t="shared" si="43"/>
        <v>11.229833333333334</v>
      </c>
      <c r="L62" s="7">
        <f t="shared" si="44"/>
        <v>3.0320550000000002</v>
      </c>
      <c r="M62" s="1" t="s">
        <v>112</v>
      </c>
      <c r="N62" s="7">
        <f>(O61-P61)*$C$22/100</f>
        <v>10.11320311829261</v>
      </c>
      <c r="O62" s="7">
        <f t="shared" si="55"/>
        <v>3.5643288483311899</v>
      </c>
      <c r="P62" s="7">
        <f t="shared" si="45"/>
        <v>0.47467348323152408</v>
      </c>
      <c r="Q62" s="12">
        <f t="shared" si="46"/>
        <v>0.13765531013714197</v>
      </c>
      <c r="R62" s="7">
        <f t="shared" si="47"/>
        <v>0.87929594999999994</v>
      </c>
      <c r="S62" s="13">
        <f t="shared" si="48"/>
        <v>0.15655173907845474</v>
      </c>
      <c r="T62" s="2">
        <v>0.27</v>
      </c>
      <c r="U62" s="14">
        <f t="shared" si="49"/>
        <v>4.2268969551182783E-2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0.2834128607837948</v>
      </c>
      <c r="AC62" s="7">
        <f t="shared" si="51"/>
        <v>11.229833333333334</v>
      </c>
      <c r="AD62" s="1">
        <f t="shared" si="52"/>
        <v>0.28999999999999998</v>
      </c>
      <c r="AE62" s="15">
        <f t="shared" si="56"/>
        <v>20.900410958904082</v>
      </c>
      <c r="AF62" s="1">
        <f t="shared" si="53"/>
        <v>665193.03044869495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6">
        <v>5</v>
      </c>
      <c r="D63" s="8">
        <v>20.526606356129001</v>
      </c>
      <c r="E63" s="9">
        <f t="shared" si="54"/>
        <v>16.526401537999998</v>
      </c>
      <c r="F63" s="6" t="s">
        <v>112</v>
      </c>
      <c r="G63" s="1">
        <v>6</v>
      </c>
      <c r="H63" s="7">
        <f t="shared" si="40"/>
        <v>20.526606356129001</v>
      </c>
      <c r="I63" s="7">
        <f t="shared" si="41"/>
        <v>293.67660635612896</v>
      </c>
      <c r="J63" s="7">
        <f t="shared" si="42"/>
        <v>0.21050160475566987</v>
      </c>
      <c r="K63" s="7">
        <f t="shared" si="43"/>
        <v>11.229833333333334</v>
      </c>
      <c r="L63" s="7">
        <f t="shared" si="44"/>
        <v>3.0320550000000002</v>
      </c>
      <c r="M63" s="1" t="s">
        <v>110</v>
      </c>
      <c r="O63" s="7">
        <f t="shared" si="55"/>
        <v>6.1217103650996654</v>
      </c>
      <c r="P63" s="7">
        <f t="shared" si="45"/>
        <v>1.2886298557028972</v>
      </c>
      <c r="Q63" s="12">
        <f t="shared" si="46"/>
        <v>0.37370265815384018</v>
      </c>
      <c r="R63" s="7">
        <f t="shared" si="47"/>
        <v>0.87929594999999994</v>
      </c>
      <c r="S63" s="13">
        <f t="shared" si="48"/>
        <v>0.4250021373962205</v>
      </c>
      <c r="T63" s="2">
        <v>0.27</v>
      </c>
      <c r="U63" s="14">
        <f t="shared" si="49"/>
        <v>0.11475057709697954</v>
      </c>
      <c r="V63" s="2">
        <v>220.1</v>
      </c>
      <c r="W63" s="2">
        <v>12.1</v>
      </c>
      <c r="X63" s="2">
        <v>4.5</v>
      </c>
      <c r="Y63" s="2">
        <v>1.5</v>
      </c>
      <c r="Z63" s="2">
        <v>6.8</v>
      </c>
      <c r="AA63" s="2">
        <v>30.2</v>
      </c>
      <c r="AB63" s="1">
        <f t="shared" si="50"/>
        <v>0.2974960371299431</v>
      </c>
      <c r="AC63" s="7">
        <f t="shared" si="51"/>
        <v>11.229833333333334</v>
      </c>
      <c r="AD63" s="1">
        <f t="shared" si="52"/>
        <v>0.28999999999999998</v>
      </c>
      <c r="AE63" s="15">
        <f t="shared" si="56"/>
        <v>20.900410958904082</v>
      </c>
      <c r="AF63" s="1">
        <f t="shared" si="53"/>
        <v>698247.39053006156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6">
        <v>6</v>
      </c>
      <c r="D64" s="8">
        <v>24.221302050666701</v>
      </c>
      <c r="E64" s="9">
        <f t="shared" si="54"/>
        <v>20.526606356129001</v>
      </c>
      <c r="F64" s="6" t="s">
        <v>110</v>
      </c>
      <c r="G64" s="1">
        <v>7</v>
      </c>
      <c r="H64" s="7">
        <f t="shared" si="40"/>
        <v>24.221302050666701</v>
      </c>
      <c r="I64" s="7">
        <f t="shared" si="41"/>
        <v>297.37130205066666</v>
      </c>
      <c r="J64" s="7">
        <f t="shared" si="42"/>
        <v>0.31780111165217084</v>
      </c>
      <c r="K64" s="7">
        <f t="shared" si="43"/>
        <v>11.229833333333334</v>
      </c>
      <c r="L64" s="7">
        <f t="shared" si="44"/>
        <v>3.0320550000000002</v>
      </c>
      <c r="M64" s="1" t="s">
        <v>110</v>
      </c>
      <c r="O64" s="7">
        <f t="shared" si="55"/>
        <v>7.8651355093967688</v>
      </c>
      <c r="P64" s="7">
        <f t="shared" si="45"/>
        <v>2.499548808181256</v>
      </c>
      <c r="Q64" s="12">
        <f t="shared" si="46"/>
        <v>0.72486915437256416</v>
      </c>
      <c r="R64" s="7">
        <f t="shared" si="47"/>
        <v>0.87929594999999994</v>
      </c>
      <c r="S64" s="13">
        <f t="shared" si="48"/>
        <v>0.82437449458576972</v>
      </c>
      <c r="T64" s="2">
        <v>0.27</v>
      </c>
      <c r="U64" s="14">
        <f t="shared" si="49"/>
        <v>0.22258111353815785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0.33364751036046408</v>
      </c>
      <c r="AC64" s="7">
        <f t="shared" si="51"/>
        <v>11.229833333333334</v>
      </c>
      <c r="AD64" s="1">
        <f t="shared" si="52"/>
        <v>0.28999999999999998</v>
      </c>
      <c r="AE64" s="15">
        <f t="shared" si="56"/>
        <v>20.900410958904082</v>
      </c>
      <c r="AF64" s="1">
        <f t="shared" si="53"/>
        <v>783097.83791939239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6">
        <v>7</v>
      </c>
      <c r="D65" s="8">
        <v>29.741939949999999</v>
      </c>
      <c r="E65" s="9">
        <f t="shared" si="54"/>
        <v>24.221302050666701</v>
      </c>
      <c r="F65" s="6" t="s">
        <v>110</v>
      </c>
      <c r="G65" s="1">
        <v>8</v>
      </c>
      <c r="H65" s="7">
        <f t="shared" si="40"/>
        <v>29.741939949999999</v>
      </c>
      <c r="I65" s="7">
        <f t="shared" si="41"/>
        <v>302.89193994999999</v>
      </c>
      <c r="J65" s="7">
        <f t="shared" si="42"/>
        <v>0.57721293861332101</v>
      </c>
      <c r="K65" s="7">
        <f t="shared" si="43"/>
        <v>11.229833333333334</v>
      </c>
      <c r="L65" s="7">
        <f t="shared" si="44"/>
        <v>3.0320550000000002</v>
      </c>
      <c r="M65" s="1" t="s">
        <v>110</v>
      </c>
      <c r="O65" s="7">
        <f t="shared" si="55"/>
        <v>8.3976417012155125</v>
      </c>
      <c r="P65" s="7">
        <f t="shared" si="45"/>
        <v>4.8472274437803744</v>
      </c>
      <c r="Q65" s="12">
        <f t="shared" si="46"/>
        <v>1.4056959586963085</v>
      </c>
      <c r="R65" s="7">
        <f t="shared" si="47"/>
        <v>0.87929594999999994</v>
      </c>
      <c r="S65" s="13">
        <f t="shared" si="48"/>
        <v>1.5986607907113737</v>
      </c>
      <c r="T65" s="2">
        <v>0.27</v>
      </c>
      <c r="U65" s="14">
        <f t="shared" si="49"/>
        <v>0.43163841349207094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0.37426734374150938</v>
      </c>
      <c r="AC65" s="7">
        <f t="shared" si="51"/>
        <v>11.229833333333334</v>
      </c>
      <c r="AD65" s="1">
        <f t="shared" si="52"/>
        <v>0.28999999999999998</v>
      </c>
      <c r="AE65" s="15">
        <f t="shared" si="56"/>
        <v>20.900410958904082</v>
      </c>
      <c r="AF65" s="1">
        <f t="shared" si="53"/>
        <v>878435.88993415667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6">
        <v>8</v>
      </c>
      <c r="D66" s="8">
        <v>29.140520926129</v>
      </c>
      <c r="E66" s="9">
        <f t="shared" si="54"/>
        <v>29.741939949999999</v>
      </c>
      <c r="F66" s="6" t="s">
        <v>110</v>
      </c>
      <c r="G66" s="1">
        <v>9</v>
      </c>
      <c r="H66" s="7">
        <f t="shared" si="40"/>
        <v>29.140520926129</v>
      </c>
      <c r="I66" s="7">
        <f t="shared" si="41"/>
        <v>302.29052092612898</v>
      </c>
      <c r="J66" s="7">
        <f t="shared" si="42"/>
        <v>0.54145249452653077</v>
      </c>
      <c r="K66" s="7">
        <f t="shared" si="43"/>
        <v>11.229833333333334</v>
      </c>
      <c r="L66" s="7">
        <f t="shared" si="44"/>
        <v>3.0320550000000002</v>
      </c>
      <c r="M66" s="1" t="s">
        <v>110</v>
      </c>
      <c r="O66" s="7">
        <f t="shared" si="55"/>
        <v>6.5824692574351378</v>
      </c>
      <c r="P66" s="7">
        <f t="shared" si="45"/>
        <v>3.5640943995824559</v>
      </c>
      <c r="Q66" s="12">
        <f t="shared" si="46"/>
        <v>1.033587375878912</v>
      </c>
      <c r="R66" s="7">
        <f t="shared" si="47"/>
        <v>0.87929594999999994</v>
      </c>
      <c r="S66" s="13">
        <f t="shared" si="48"/>
        <v>1.1754715529838526</v>
      </c>
      <c r="T66" s="2">
        <v>0.27</v>
      </c>
      <c r="U66" s="14">
        <f t="shared" si="49"/>
        <v>0.31737731930564023</v>
      </c>
      <c r="V66" s="2">
        <v>229.1</v>
      </c>
      <c r="W66" s="2">
        <v>15.1</v>
      </c>
      <c r="X66" s="2">
        <v>6</v>
      </c>
      <c r="Y66" s="2">
        <v>3</v>
      </c>
      <c r="Z66" s="2">
        <v>7</v>
      </c>
      <c r="AA66" s="2">
        <v>30.2</v>
      </c>
      <c r="AB66" s="1">
        <f t="shared" si="50"/>
        <v>0.35206641314108589</v>
      </c>
      <c r="AC66" s="7">
        <f t="shared" si="51"/>
        <v>11.229833333333334</v>
      </c>
      <c r="AD66" s="1">
        <f t="shared" si="52"/>
        <v>0.28999999999999998</v>
      </c>
      <c r="AE66" s="15">
        <f t="shared" si="56"/>
        <v>20.900410958904082</v>
      </c>
      <c r="AF66" s="1">
        <f t="shared" si="53"/>
        <v>826328.50050928944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6">
        <v>9</v>
      </c>
      <c r="D67" s="8">
        <v>24.6161307696667</v>
      </c>
      <c r="E67" s="9">
        <f t="shared" si="54"/>
        <v>29.140520926129</v>
      </c>
      <c r="F67" s="6" t="s">
        <v>110</v>
      </c>
      <c r="G67" s="1">
        <v>10</v>
      </c>
      <c r="H67" s="7">
        <f t="shared" si="40"/>
        <v>24.6161307696667</v>
      </c>
      <c r="I67" s="7">
        <f t="shared" si="41"/>
        <v>297.76613076966669</v>
      </c>
      <c r="J67" s="7">
        <f t="shared" si="42"/>
        <v>0.33190267751142377</v>
      </c>
      <c r="K67" s="7">
        <f t="shared" si="43"/>
        <v>11.229833333333334</v>
      </c>
      <c r="L67" s="7">
        <f t="shared" si="44"/>
        <v>3.0320550000000002</v>
      </c>
      <c r="M67" s="1" t="s">
        <v>110</v>
      </c>
      <c r="O67" s="7">
        <f t="shared" si="55"/>
        <v>6.0504298578526816</v>
      </c>
      <c r="P67" s="7">
        <f t="shared" si="45"/>
        <v>2.0081538699163684</v>
      </c>
      <c r="Q67" s="12">
        <f t="shared" si="46"/>
        <v>0.58236462227574681</v>
      </c>
      <c r="R67" s="7">
        <f t="shared" si="47"/>
        <v>0.87929594999999994</v>
      </c>
      <c r="S67" s="13">
        <f t="shared" si="48"/>
        <v>0.66230786378095663</v>
      </c>
      <c r="T67" s="2">
        <v>0.27</v>
      </c>
      <c r="U67" s="14">
        <f t="shared" si="49"/>
        <v>0.1788231232208583</v>
      </c>
      <c r="V67" s="2">
        <v>229.1</v>
      </c>
      <c r="W67" s="2">
        <v>15.1</v>
      </c>
      <c r="X67" s="2">
        <v>6</v>
      </c>
      <c r="Y67" s="2">
        <v>3</v>
      </c>
      <c r="Z67" s="2">
        <v>7</v>
      </c>
      <c r="AA67" s="2">
        <v>30.2</v>
      </c>
      <c r="AB67" s="1">
        <f t="shared" si="50"/>
        <v>0.32514533284181274</v>
      </c>
      <c r="AC67" s="7">
        <f t="shared" si="51"/>
        <v>11.229833333333334</v>
      </c>
      <c r="AD67" s="1">
        <f t="shared" si="52"/>
        <v>0.28999999999999998</v>
      </c>
      <c r="AE67" s="15">
        <f t="shared" si="56"/>
        <v>20.900410958904082</v>
      </c>
      <c r="AF67" s="1">
        <f t="shared" si="53"/>
        <v>763142.53591438243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6">
        <v>10</v>
      </c>
      <c r="D68" s="8">
        <v>20.6811148358065</v>
      </c>
      <c r="E68" s="9">
        <f t="shared" si="54"/>
        <v>24.6161307696667</v>
      </c>
      <c r="F68" s="6" t="s">
        <v>110</v>
      </c>
      <c r="G68" s="1">
        <v>11</v>
      </c>
      <c r="H68" s="7">
        <f t="shared" si="40"/>
        <v>20.6811148358065</v>
      </c>
      <c r="I68" s="7">
        <f t="shared" si="41"/>
        <v>293.83111483580649</v>
      </c>
      <c r="J68" s="7">
        <f t="shared" si="42"/>
        <v>0.21420370042971804</v>
      </c>
      <c r="K68" s="7">
        <f t="shared" si="43"/>
        <v>11.229833333333334</v>
      </c>
      <c r="L68" s="7">
        <f t="shared" si="44"/>
        <v>3.0320550000000002</v>
      </c>
      <c r="M68" s="1" t="s">
        <v>112</v>
      </c>
      <c r="N68" s="7">
        <f>(O67-P67)*$C$22/100</f>
        <v>3.8401621885394972</v>
      </c>
      <c r="O68" s="7">
        <f t="shared" si="55"/>
        <v>3.2341687993968167</v>
      </c>
      <c r="P68" s="7">
        <f t="shared" si="45"/>
        <v>0.69277092464513657</v>
      </c>
      <c r="Q68" s="12">
        <f t="shared" si="46"/>
        <v>0.2009035681470896</v>
      </c>
      <c r="R68" s="7">
        <f t="shared" si="47"/>
        <v>0.87929594999999994</v>
      </c>
      <c r="S68" s="13">
        <f t="shared" si="48"/>
        <v>0.22848230808647488</v>
      </c>
      <c r="T68" s="2">
        <v>0.27</v>
      </c>
      <c r="U68" s="14">
        <f t="shared" si="49"/>
        <v>6.1690223183348221E-2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0.23838641036452457</v>
      </c>
      <c r="AC68" s="7">
        <f t="shared" si="51"/>
        <v>11.229833333333334</v>
      </c>
      <c r="AD68" s="1">
        <f t="shared" si="52"/>
        <v>0.28999999999999998</v>
      </c>
      <c r="AE68" s="15">
        <f t="shared" si="56"/>
        <v>20.900410958904082</v>
      </c>
      <c r="AF68" s="1">
        <f t="shared" si="53"/>
        <v>559512.28991380788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6">
        <v>11</v>
      </c>
      <c r="D69" s="8">
        <v>13.5611605662</v>
      </c>
      <c r="E69" s="9">
        <f t="shared" si="54"/>
        <v>20.6811148358065</v>
      </c>
      <c r="F69" s="6" t="s">
        <v>112</v>
      </c>
      <c r="G69" s="1">
        <v>12</v>
      </c>
      <c r="H69" s="7">
        <f t="shared" si="40"/>
        <v>13.5611605662</v>
      </c>
      <c r="I69" s="7">
        <f t="shared" si="41"/>
        <v>286.71116056619996</v>
      </c>
      <c r="J69" s="7">
        <f t="shared" si="42"/>
        <v>9.4068266167020714E-2</v>
      </c>
      <c r="K69" s="7">
        <f t="shared" si="43"/>
        <v>11.229833333333334</v>
      </c>
      <c r="L69" s="7">
        <f t="shared" si="44"/>
        <v>3.0320550000000002</v>
      </c>
      <c r="M69" s="1" t="s">
        <v>110</v>
      </c>
      <c r="O69" s="7">
        <f t="shared" si="55"/>
        <v>5.5734528747516805</v>
      </c>
      <c r="P69" s="7">
        <f t="shared" si="45"/>
        <v>0.52428504849148783</v>
      </c>
      <c r="Q69" s="12">
        <f t="shared" si="46"/>
        <v>0.15204266406253145</v>
      </c>
      <c r="R69" s="7">
        <f t="shared" si="47"/>
        <v>0.87929594999999994</v>
      </c>
      <c r="S69" s="13">
        <f t="shared" si="48"/>
        <v>0.17291409571775174</v>
      </c>
      <c r="T69" s="2">
        <v>0.27</v>
      </c>
      <c r="U69" s="14">
        <f t="shared" si="49"/>
        <v>4.6686805843792971E-2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0.235471246375449</v>
      </c>
      <c r="AC69" s="7">
        <f t="shared" si="51"/>
        <v>11.229833333333334</v>
      </c>
      <c r="AD69" s="1">
        <f t="shared" si="52"/>
        <v>0.28999999999999998</v>
      </c>
      <c r="AE69" s="15">
        <f t="shared" si="56"/>
        <v>20.900410958904082</v>
      </c>
      <c r="AF69" s="1">
        <f t="shared" si="53"/>
        <v>552670.16298002913</v>
      </c>
      <c r="AG69" s="1">
        <f>SUM(AF58:AF69)</f>
        <v>8026895.4977560984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6">
        <v>12</v>
      </c>
      <c r="D70" s="8">
        <v>9.2756640448387095</v>
      </c>
      <c r="E70" s="9">
        <f t="shared" si="54"/>
        <v>13.5611605662</v>
      </c>
      <c r="F70" s="6" t="s">
        <v>110</v>
      </c>
    </row>
    <row r="72" spans="1:78" x14ac:dyDescent="0.15">
      <c r="S72" s="30" t="s">
        <v>80</v>
      </c>
      <c r="T72" s="30"/>
      <c r="U72" s="30"/>
      <c r="V72" s="30" t="s">
        <v>81</v>
      </c>
      <c r="W72" s="30"/>
      <c r="X72" s="30"/>
      <c r="Y72" s="30" t="s">
        <v>82</v>
      </c>
      <c r="Z72" s="30"/>
      <c r="AA72" s="30"/>
      <c r="AB72" s="30" t="s">
        <v>83</v>
      </c>
      <c r="AC72" s="30"/>
      <c r="AD72" s="30"/>
      <c r="AE72" s="30" t="s">
        <v>84</v>
      </c>
      <c r="AF72" s="30"/>
      <c r="AG72" s="30"/>
      <c r="AH72" s="30" t="s">
        <v>85</v>
      </c>
      <c r="AI72" s="30"/>
      <c r="AJ72" s="30"/>
      <c r="AK72" s="31" t="s">
        <v>115</v>
      </c>
      <c r="AL72" s="32"/>
      <c r="AM72" s="33"/>
      <c r="AN72" s="32" t="s">
        <v>116</v>
      </c>
      <c r="AO72" s="32"/>
      <c r="AP72" s="33"/>
      <c r="AQ72" s="30" t="s">
        <v>87</v>
      </c>
      <c r="AR72" s="30"/>
      <c r="AS72" s="30"/>
    </row>
    <row r="73" spans="1:78" x14ac:dyDescent="0.15">
      <c r="A73" s="34" t="s">
        <v>49</v>
      </c>
      <c r="B73" s="34"/>
      <c r="C73" s="6" t="s">
        <v>88</v>
      </c>
      <c r="D73" s="6" t="s">
        <v>89</v>
      </c>
      <c r="E73" s="6" t="s">
        <v>90</v>
      </c>
      <c r="F73" s="6" t="s">
        <v>91</v>
      </c>
      <c r="G73" s="1" t="s">
        <v>88</v>
      </c>
      <c r="H73" s="1" t="s">
        <v>90</v>
      </c>
      <c r="I73" s="1" t="s">
        <v>92</v>
      </c>
      <c r="J73" s="1" t="s">
        <v>93</v>
      </c>
      <c r="K73" s="10" t="s">
        <v>94</v>
      </c>
      <c r="L73" s="10" t="s">
        <v>95</v>
      </c>
      <c r="M73" s="1" t="s">
        <v>96</v>
      </c>
      <c r="N73" s="10" t="s">
        <v>97</v>
      </c>
      <c r="O73" s="1" t="s">
        <v>98</v>
      </c>
      <c r="P73" s="1" t="s">
        <v>99</v>
      </c>
      <c r="Q73" s="10" t="s">
        <v>100</v>
      </c>
      <c r="R73" s="10" t="s">
        <v>101</v>
      </c>
      <c r="S73" s="2" t="s">
        <v>102</v>
      </c>
      <c r="T73" s="2" t="s">
        <v>103</v>
      </c>
      <c r="U73" s="2"/>
      <c r="V73" s="2" t="s">
        <v>102</v>
      </c>
      <c r="W73" s="2" t="s">
        <v>103</v>
      </c>
      <c r="X73" s="2"/>
      <c r="Y73" s="2" t="s">
        <v>102</v>
      </c>
      <c r="Z73" s="2" t="s">
        <v>103</v>
      </c>
      <c r="AA73" s="2"/>
      <c r="AB73" s="2" t="s">
        <v>102</v>
      </c>
      <c r="AC73" s="2" t="s">
        <v>103</v>
      </c>
      <c r="AD73" s="2"/>
      <c r="AE73" s="2" t="s">
        <v>102</v>
      </c>
      <c r="AF73" s="2" t="s">
        <v>103</v>
      </c>
      <c r="AG73" s="2"/>
      <c r="AH73" s="2" t="s">
        <v>102</v>
      </c>
      <c r="AI73" s="2" t="s">
        <v>103</v>
      </c>
      <c r="AJ73" s="2"/>
      <c r="AK73" s="2" t="s">
        <v>102</v>
      </c>
      <c r="AL73" s="2" t="s">
        <v>103</v>
      </c>
      <c r="AM73" s="2"/>
      <c r="AN73" s="2" t="s">
        <v>102</v>
      </c>
      <c r="AO73" s="2" t="s">
        <v>103</v>
      </c>
      <c r="AP73" s="2"/>
      <c r="AQ73" s="16" t="s">
        <v>102</v>
      </c>
      <c r="AR73" s="16" t="s">
        <v>103</v>
      </c>
      <c r="AS73" s="16"/>
      <c r="AT73" s="1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pans="1:78" x14ac:dyDescent="0.15">
      <c r="A74" s="1" t="s">
        <v>108</v>
      </c>
      <c r="B74" s="1">
        <f>F8</f>
        <v>625.46400000000006</v>
      </c>
      <c r="C74" s="6" t="s">
        <v>109</v>
      </c>
      <c r="D74" s="6">
        <v>7</v>
      </c>
      <c r="E74" s="6"/>
      <c r="F74" s="6"/>
      <c r="G74" s="1">
        <v>1</v>
      </c>
      <c r="H74" s="7">
        <f t="shared" ref="H74:H85" si="57">E75</f>
        <v>7</v>
      </c>
      <c r="I74" s="7">
        <f t="shared" ref="I74:I85" si="58">H74+273.15</f>
        <v>280.14999999999998</v>
      </c>
      <c r="J74" s="7">
        <f t="shared" ref="J74:J85" si="59">EXP(($C$16*(I74-$C$14))/($C$17*I74*$C$14))</f>
        <v>4.2464371534154055E-2</v>
      </c>
      <c r="K74" s="7">
        <f t="shared" ref="K74:K85" si="60">$B$74/12</f>
        <v>52.122000000000007</v>
      </c>
      <c r="L74" s="7">
        <f t="shared" ref="L74:L85" si="61">K74*$B$75/100</f>
        <v>0.52122000000000002</v>
      </c>
      <c r="M74" s="1" t="s">
        <v>110</v>
      </c>
      <c r="O74" s="7">
        <f>L74</f>
        <v>0.52122000000000002</v>
      </c>
      <c r="P74" s="7">
        <f t="shared" ref="P74:P85" si="62">O74*J74</f>
        <v>2.2133279731031779E-2</v>
      </c>
      <c r="Q74" s="12">
        <f t="shared" ref="Q74:Q85" si="63">P74*$B$76</f>
        <v>5.7546527300682626E-3</v>
      </c>
      <c r="R74" s="7">
        <f t="shared" ref="R74:R85" si="64">L74*$B$76</f>
        <v>0.1355172</v>
      </c>
      <c r="S74" s="13">
        <f t="shared" ref="S74:S85" si="65">Q74/R74</f>
        <v>4.2464371534154062E-2</v>
      </c>
      <c r="T74" s="2">
        <v>0.01</v>
      </c>
      <c r="U74" s="14">
        <f t="shared" ref="U74:U85" si="66">S74*T74</f>
        <v>4.2464371534154061E-4</v>
      </c>
      <c r="V74" s="13"/>
      <c r="W74" s="2"/>
      <c r="X74" s="2"/>
      <c r="Y74" s="2"/>
      <c r="Z74" s="2"/>
      <c r="AA74" s="2"/>
      <c r="AB74" s="2"/>
      <c r="AC74" s="2"/>
      <c r="AD74" s="2"/>
      <c r="AE74" s="13">
        <v>1E-3</v>
      </c>
      <c r="AF74" s="2">
        <v>0.49</v>
      </c>
      <c r="AG74" s="14">
        <f t="shared" ref="AG74:AG85" si="67">AF74*AE74</f>
        <v>4.8999999999999998E-4</v>
      </c>
      <c r="AH74" s="17"/>
      <c r="AI74" s="2"/>
      <c r="AJ74" s="14"/>
      <c r="AK74" s="13"/>
      <c r="AL74" s="2"/>
      <c r="AM74" s="2"/>
      <c r="AN74" s="13"/>
      <c r="AO74" s="2"/>
      <c r="AP74" s="14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5.914643715341541E-3</v>
      </c>
      <c r="AU74" s="7">
        <f t="shared" ref="AU74:AU85" si="70">$B$74/12</f>
        <v>52.122000000000007</v>
      </c>
      <c r="AV74" s="1">
        <f t="shared" ref="AV74:AV85" si="71">$B$76</f>
        <v>0.26</v>
      </c>
      <c r="AW74" s="1">
        <f t="shared" ref="AW74:AW85" si="72">$E$8</f>
        <v>0</v>
      </c>
      <c r="AX74" s="1">
        <f t="shared" ref="AX74:AX85" si="73">AW74*10000*AV74*0.67*AU74*AT74</f>
        <v>0</v>
      </c>
    </row>
    <row r="75" spans="1:78" x14ac:dyDescent="0.15">
      <c r="A75" s="1" t="s">
        <v>111</v>
      </c>
      <c r="B75" s="1">
        <v>1</v>
      </c>
      <c r="C75" s="6">
        <v>1</v>
      </c>
      <c r="D75" s="8">
        <v>4.5944905055483902</v>
      </c>
      <c r="E75" s="9">
        <f t="shared" ref="E75:E86" si="74">D74</f>
        <v>7</v>
      </c>
      <c r="F75" s="6" t="s">
        <v>110</v>
      </c>
      <c r="G75" s="1">
        <v>2</v>
      </c>
      <c r="H75" s="7">
        <f t="shared" si="57"/>
        <v>4.5944905055483902</v>
      </c>
      <c r="I75" s="7">
        <f t="shared" si="58"/>
        <v>277.74449050554836</v>
      </c>
      <c r="J75" s="7">
        <f t="shared" si="59"/>
        <v>3.142649610596266E-2</v>
      </c>
      <c r="K75" s="7">
        <f t="shared" si="60"/>
        <v>52.122000000000007</v>
      </c>
      <c r="L75" s="7">
        <f t="shared" si="61"/>
        <v>0.52122000000000002</v>
      </c>
      <c r="M75" s="1" t="s">
        <v>110</v>
      </c>
      <c r="O75" s="7">
        <f t="shared" ref="O75:O85" si="75">L75+O74-P74-N75</f>
        <v>1.0203067202689682</v>
      </c>
      <c r="P75" s="7">
        <f t="shared" si="62"/>
        <v>3.2064665171420259E-2</v>
      </c>
      <c r="Q75" s="12">
        <f t="shared" si="63"/>
        <v>8.3368129445692673E-3</v>
      </c>
      <c r="R75" s="7">
        <f t="shared" si="64"/>
        <v>0.1355172</v>
      </c>
      <c r="S75" s="13">
        <f t="shared" si="65"/>
        <v>6.1518485805265068E-2</v>
      </c>
      <c r="T75" s="2">
        <v>0.01</v>
      </c>
      <c r="U75" s="14">
        <f t="shared" si="66"/>
        <v>6.151848580526507E-4</v>
      </c>
      <c r="V75" s="13"/>
      <c r="W75" s="2"/>
      <c r="X75" s="2"/>
      <c r="Y75" s="2"/>
      <c r="Z75" s="2"/>
      <c r="AA75" s="2"/>
      <c r="AB75" s="2"/>
      <c r="AC75" s="2"/>
      <c r="AD75" s="2"/>
      <c r="AE75" s="13">
        <v>1E-3</v>
      </c>
      <c r="AF75" s="2">
        <v>0.49</v>
      </c>
      <c r="AG75" s="14">
        <f t="shared" si="67"/>
        <v>4.8999999999999998E-4</v>
      </c>
      <c r="AH75" s="17"/>
      <c r="AI75" s="2"/>
      <c r="AJ75" s="14"/>
      <c r="AK75" s="13"/>
      <c r="AL75" s="2"/>
      <c r="AM75" s="2"/>
      <c r="AN75" s="13"/>
      <c r="AO75" s="2"/>
      <c r="AP75" s="14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6.1051848580526511E-3</v>
      </c>
      <c r="AU75" s="7">
        <f t="shared" si="70"/>
        <v>52.122000000000007</v>
      </c>
      <c r="AV75" s="1">
        <f t="shared" si="71"/>
        <v>0.26</v>
      </c>
      <c r="AW75" s="1">
        <f t="shared" si="72"/>
        <v>0</v>
      </c>
      <c r="AX75" s="1">
        <f t="shared" si="73"/>
        <v>0</v>
      </c>
    </row>
    <row r="76" spans="1:78" x14ac:dyDescent="0.15">
      <c r="A76" s="1" t="s">
        <v>73</v>
      </c>
      <c r="B76" s="1">
        <f>H8</f>
        <v>0.26</v>
      </c>
      <c r="C76" s="6">
        <v>2</v>
      </c>
      <c r="D76" s="8">
        <v>6.7776304601724098</v>
      </c>
      <c r="E76" s="9">
        <f t="shared" si="74"/>
        <v>4.5944905055483902</v>
      </c>
      <c r="F76" s="6" t="s">
        <v>110</v>
      </c>
      <c r="G76" s="1">
        <v>3</v>
      </c>
      <c r="H76" s="7">
        <f t="shared" si="57"/>
        <v>6.7776304601724098</v>
      </c>
      <c r="I76" s="7">
        <f t="shared" si="58"/>
        <v>279.9276304601724</v>
      </c>
      <c r="J76" s="7">
        <f t="shared" si="59"/>
        <v>4.1307998678737155E-2</v>
      </c>
      <c r="K76" s="7">
        <f t="shared" si="60"/>
        <v>52.122000000000007</v>
      </c>
      <c r="L76" s="7">
        <f t="shared" si="61"/>
        <v>0.52122000000000002</v>
      </c>
      <c r="M76" s="1" t="s">
        <v>110</v>
      </c>
      <c r="O76" s="7">
        <f t="shared" si="75"/>
        <v>1.5094620550975479</v>
      </c>
      <c r="P76" s="7">
        <f t="shared" si="62"/>
        <v>6.2352856577573383E-2</v>
      </c>
      <c r="Q76" s="12">
        <f t="shared" si="63"/>
        <v>1.6211742710169081E-2</v>
      </c>
      <c r="R76" s="7">
        <f t="shared" si="64"/>
        <v>0.1355172</v>
      </c>
      <c r="S76" s="13">
        <f t="shared" si="65"/>
        <v>0.11962867230262343</v>
      </c>
      <c r="T76" s="2">
        <v>0.01</v>
      </c>
      <c r="U76" s="14">
        <f t="shared" si="66"/>
        <v>1.1962867230262343E-3</v>
      </c>
      <c r="V76" s="13"/>
      <c r="W76" s="2"/>
      <c r="X76" s="2"/>
      <c r="Y76" s="2"/>
      <c r="Z76" s="2"/>
      <c r="AA76" s="2"/>
      <c r="AB76" s="2"/>
      <c r="AC76" s="2"/>
      <c r="AD76" s="2"/>
      <c r="AE76" s="13">
        <v>1E-3</v>
      </c>
      <c r="AF76" s="2">
        <v>0.49</v>
      </c>
      <c r="AG76" s="14">
        <f t="shared" si="67"/>
        <v>4.8999999999999998E-4</v>
      </c>
      <c r="AH76" s="17"/>
      <c r="AI76" s="2"/>
      <c r="AJ76" s="14"/>
      <c r="AK76" s="13"/>
      <c r="AL76" s="2"/>
      <c r="AM76" s="2"/>
      <c r="AN76" s="13"/>
      <c r="AO76" s="2"/>
      <c r="AP76" s="14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6.6862867230262349E-3</v>
      </c>
      <c r="AU76" s="7">
        <f t="shared" si="70"/>
        <v>52.122000000000007</v>
      </c>
      <c r="AV76" s="1">
        <f t="shared" si="71"/>
        <v>0.26</v>
      </c>
      <c r="AW76" s="1">
        <f t="shared" si="72"/>
        <v>0</v>
      </c>
      <c r="AX76" s="1">
        <f t="shared" si="73"/>
        <v>0</v>
      </c>
    </row>
    <row r="77" spans="1:78" x14ac:dyDescent="0.15">
      <c r="C77" s="6">
        <v>3</v>
      </c>
      <c r="D77" s="8">
        <v>11.1210237664516</v>
      </c>
      <c r="E77" s="9">
        <f t="shared" si="74"/>
        <v>6.7776304601724098</v>
      </c>
      <c r="F77" s="6" t="s">
        <v>110</v>
      </c>
      <c r="G77" s="1">
        <v>4</v>
      </c>
      <c r="H77" s="7">
        <f t="shared" si="57"/>
        <v>11.1210237664516</v>
      </c>
      <c r="I77" s="7">
        <f t="shared" si="58"/>
        <v>284.27102376645155</v>
      </c>
      <c r="J77" s="7">
        <f t="shared" si="59"/>
        <v>7.0281684501692837E-2</v>
      </c>
      <c r="K77" s="7">
        <f t="shared" si="60"/>
        <v>52.122000000000007</v>
      </c>
      <c r="L77" s="7">
        <f t="shared" si="61"/>
        <v>0.52122000000000002</v>
      </c>
      <c r="M77" s="1" t="s">
        <v>110</v>
      </c>
      <c r="O77" s="7">
        <f t="shared" si="75"/>
        <v>1.9683291985199747</v>
      </c>
      <c r="P77" s="7">
        <f t="shared" si="62"/>
        <v>0.13833749172585078</v>
      </c>
      <c r="Q77" s="12">
        <f t="shared" si="63"/>
        <v>3.5967747848721206E-2</v>
      </c>
      <c r="R77" s="7">
        <f t="shared" si="64"/>
        <v>0.1355172</v>
      </c>
      <c r="S77" s="13">
        <f t="shared" si="65"/>
        <v>0.26541094302952839</v>
      </c>
      <c r="T77" s="2">
        <v>0.01</v>
      </c>
      <c r="U77" s="14">
        <f t="shared" si="66"/>
        <v>2.6541094302952838E-3</v>
      </c>
      <c r="V77" s="13"/>
      <c r="W77" s="2"/>
      <c r="X77" s="2"/>
      <c r="Y77" s="2"/>
      <c r="Z77" s="2"/>
      <c r="AA77" s="2"/>
      <c r="AB77" s="2"/>
      <c r="AC77" s="2"/>
      <c r="AD77" s="2"/>
      <c r="AE77" s="13">
        <v>1E-3</v>
      </c>
      <c r="AF77" s="2">
        <v>0.49</v>
      </c>
      <c r="AG77" s="14">
        <f t="shared" si="67"/>
        <v>4.8999999999999998E-4</v>
      </c>
      <c r="AH77" s="17"/>
      <c r="AI77" s="2"/>
      <c r="AJ77" s="14"/>
      <c r="AK77" s="13"/>
      <c r="AL77" s="2"/>
      <c r="AM77" s="2"/>
      <c r="AN77" s="13"/>
      <c r="AO77" s="2"/>
      <c r="AP77" s="14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8.1441094302952838E-3</v>
      </c>
      <c r="AU77" s="7">
        <f t="shared" si="70"/>
        <v>52.122000000000007</v>
      </c>
      <c r="AV77" s="1">
        <f t="shared" si="71"/>
        <v>0.26</v>
      </c>
      <c r="AW77" s="1">
        <f t="shared" si="72"/>
        <v>0</v>
      </c>
      <c r="AX77" s="1">
        <f t="shared" si="73"/>
        <v>0</v>
      </c>
    </row>
    <row r="78" spans="1:78" x14ac:dyDescent="0.15">
      <c r="C78" s="6">
        <v>4</v>
      </c>
      <c r="D78" s="8">
        <v>16.526401537999998</v>
      </c>
      <c r="E78" s="9">
        <f t="shared" si="74"/>
        <v>11.1210237664516</v>
      </c>
      <c r="F78" s="6" t="s">
        <v>110</v>
      </c>
      <c r="G78" s="1">
        <v>5</v>
      </c>
      <c r="H78" s="7">
        <f t="shared" si="57"/>
        <v>16.526401537999998</v>
      </c>
      <c r="I78" s="7">
        <f t="shared" si="58"/>
        <v>289.67640153799999</v>
      </c>
      <c r="J78" s="7">
        <f t="shared" si="59"/>
        <v>0.1331733135268271</v>
      </c>
      <c r="K78" s="7">
        <f t="shared" si="60"/>
        <v>52.122000000000007</v>
      </c>
      <c r="L78" s="7">
        <f t="shared" si="61"/>
        <v>0.52122000000000002</v>
      </c>
      <c r="M78" s="1" t="s">
        <v>112</v>
      </c>
      <c r="N78" s="7">
        <f>(O77-P77)*$C$22/100</f>
        <v>1.7384921214544176</v>
      </c>
      <c r="O78" s="7">
        <f t="shared" si="75"/>
        <v>0.61271958533970672</v>
      </c>
      <c r="P78" s="7">
        <f t="shared" si="62"/>
        <v>8.1597897442472256E-2</v>
      </c>
      <c r="Q78" s="12">
        <f t="shared" si="63"/>
        <v>2.1215453335042787E-2</v>
      </c>
      <c r="R78" s="7">
        <f t="shared" si="64"/>
        <v>0.1355172</v>
      </c>
      <c r="S78" s="13">
        <f t="shared" si="65"/>
        <v>0.15655173907845488</v>
      </c>
      <c r="T78" s="2">
        <v>0.01</v>
      </c>
      <c r="U78" s="14">
        <f t="shared" si="66"/>
        <v>1.5655173907845488E-3</v>
      </c>
      <c r="V78" s="13"/>
      <c r="W78" s="2"/>
      <c r="X78" s="2"/>
      <c r="Y78" s="2"/>
      <c r="Z78" s="2"/>
      <c r="AA78" s="2"/>
      <c r="AB78" s="2"/>
      <c r="AC78" s="2"/>
      <c r="AD78" s="2"/>
      <c r="AE78" s="13">
        <v>5.0000000000000001E-3</v>
      </c>
      <c r="AF78" s="2">
        <v>0.49</v>
      </c>
      <c r="AG78" s="14">
        <f t="shared" si="67"/>
        <v>2.4499999999999999E-3</v>
      </c>
      <c r="AH78" s="17"/>
      <c r="AI78" s="2"/>
      <c r="AJ78" s="14"/>
      <c r="AK78" s="13"/>
      <c r="AL78" s="2"/>
      <c r="AM78" s="2"/>
      <c r="AN78" s="13"/>
      <c r="AO78" s="2"/>
      <c r="AP78" s="14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1.151551739078455E-2</v>
      </c>
      <c r="AU78" s="7">
        <f t="shared" si="70"/>
        <v>52.122000000000007</v>
      </c>
      <c r="AV78" s="1">
        <f t="shared" si="71"/>
        <v>0.26</v>
      </c>
      <c r="AW78" s="1">
        <f t="shared" si="72"/>
        <v>0</v>
      </c>
      <c r="AX78" s="1">
        <f t="shared" si="73"/>
        <v>0</v>
      </c>
    </row>
    <row r="79" spans="1:78" x14ac:dyDescent="0.15">
      <c r="C79" s="6">
        <v>5</v>
      </c>
      <c r="D79" s="8">
        <v>20.526606356129001</v>
      </c>
      <c r="E79" s="9">
        <f t="shared" si="74"/>
        <v>16.526401537999998</v>
      </c>
      <c r="F79" s="6" t="s">
        <v>112</v>
      </c>
      <c r="G79" s="1">
        <v>6</v>
      </c>
      <c r="H79" s="7">
        <f t="shared" si="57"/>
        <v>20.526606356129001</v>
      </c>
      <c r="I79" s="7">
        <f t="shared" si="58"/>
        <v>293.67660635612896</v>
      </c>
      <c r="J79" s="7">
        <f t="shared" si="59"/>
        <v>0.21050160475566987</v>
      </c>
      <c r="K79" s="7">
        <f t="shared" si="60"/>
        <v>52.122000000000007</v>
      </c>
      <c r="L79" s="7">
        <f t="shared" si="61"/>
        <v>0.52122000000000002</v>
      </c>
      <c r="M79" s="1" t="s">
        <v>110</v>
      </c>
      <c r="O79" s="7">
        <f t="shared" si="75"/>
        <v>1.0523416878972345</v>
      </c>
      <c r="P79" s="7">
        <f t="shared" si="62"/>
        <v>0.22151961405365814</v>
      </c>
      <c r="Q79" s="12">
        <f t="shared" si="63"/>
        <v>5.7595099653951119E-2</v>
      </c>
      <c r="R79" s="7">
        <f t="shared" si="64"/>
        <v>0.1355172</v>
      </c>
      <c r="S79" s="13">
        <f t="shared" si="65"/>
        <v>0.42500213739622067</v>
      </c>
      <c r="T79" s="2">
        <v>0.01</v>
      </c>
      <c r="U79" s="14">
        <f t="shared" si="66"/>
        <v>4.2500213739622072E-3</v>
      </c>
      <c r="V79" s="13"/>
      <c r="W79" s="2"/>
      <c r="X79" s="2"/>
      <c r="Y79" s="2"/>
      <c r="Z79" s="2"/>
      <c r="AA79" s="2"/>
      <c r="AB79" s="2"/>
      <c r="AC79" s="2"/>
      <c r="AD79" s="2"/>
      <c r="AE79" s="13">
        <v>5.0000000000000001E-3</v>
      </c>
      <c r="AF79" s="2">
        <v>0.49</v>
      </c>
      <c r="AG79" s="14">
        <f t="shared" si="67"/>
        <v>2.4499999999999999E-3</v>
      </c>
      <c r="AH79" s="17"/>
      <c r="AI79" s="2"/>
      <c r="AJ79" s="14"/>
      <c r="AK79" s="13"/>
      <c r="AL79" s="2"/>
      <c r="AM79" s="2"/>
      <c r="AN79" s="13"/>
      <c r="AO79" s="2"/>
      <c r="AP79" s="14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1.4200021373962209E-2</v>
      </c>
      <c r="AU79" s="7">
        <f t="shared" si="70"/>
        <v>52.122000000000007</v>
      </c>
      <c r="AV79" s="1">
        <f t="shared" si="71"/>
        <v>0.26</v>
      </c>
      <c r="AW79" s="1">
        <f t="shared" si="72"/>
        <v>0</v>
      </c>
      <c r="AX79" s="1">
        <f t="shared" si="73"/>
        <v>0</v>
      </c>
    </row>
    <row r="80" spans="1:78" x14ac:dyDescent="0.15">
      <c r="C80" s="6">
        <v>6</v>
      </c>
      <c r="D80" s="8">
        <v>24.221302050666701</v>
      </c>
      <c r="E80" s="9">
        <f t="shared" si="74"/>
        <v>20.526606356129001</v>
      </c>
      <c r="F80" s="6" t="s">
        <v>110</v>
      </c>
      <c r="G80" s="1">
        <v>7</v>
      </c>
      <c r="H80" s="7">
        <f t="shared" si="57"/>
        <v>24.221302050666701</v>
      </c>
      <c r="I80" s="7">
        <f t="shared" si="58"/>
        <v>297.37130205066666</v>
      </c>
      <c r="J80" s="7">
        <f t="shared" si="59"/>
        <v>0.31780111165217084</v>
      </c>
      <c r="K80" s="7">
        <f t="shared" si="60"/>
        <v>52.122000000000007</v>
      </c>
      <c r="L80" s="7">
        <f t="shared" si="61"/>
        <v>0.52122000000000002</v>
      </c>
      <c r="M80" s="1" t="s">
        <v>110</v>
      </c>
      <c r="O80" s="7">
        <f t="shared" si="75"/>
        <v>1.3520420738435763</v>
      </c>
      <c r="P80" s="7">
        <f t="shared" si="62"/>
        <v>0.42968047406799503</v>
      </c>
      <c r="Q80" s="12">
        <f t="shared" si="63"/>
        <v>0.11171692325767871</v>
      </c>
      <c r="R80" s="7">
        <f t="shared" si="64"/>
        <v>0.1355172</v>
      </c>
      <c r="S80" s="13">
        <f t="shared" si="65"/>
        <v>0.82437449458576995</v>
      </c>
      <c r="T80" s="2">
        <v>0.01</v>
      </c>
      <c r="U80" s="14">
        <f t="shared" si="66"/>
        <v>8.2437449458577002E-3</v>
      </c>
      <c r="V80" s="13"/>
      <c r="W80" s="2"/>
      <c r="X80" s="2"/>
      <c r="Y80" s="2"/>
      <c r="Z80" s="2"/>
      <c r="AA80" s="2"/>
      <c r="AB80" s="2"/>
      <c r="AC80" s="2"/>
      <c r="AD80" s="2"/>
      <c r="AE80" s="13">
        <v>5.0000000000000001E-3</v>
      </c>
      <c r="AF80" s="2">
        <v>0.49</v>
      </c>
      <c r="AG80" s="14">
        <f t="shared" si="67"/>
        <v>2.4499999999999999E-3</v>
      </c>
      <c r="AH80" s="17"/>
      <c r="AI80" s="2"/>
      <c r="AJ80" s="14"/>
      <c r="AK80" s="13"/>
      <c r="AL80" s="2"/>
      <c r="AM80" s="2"/>
      <c r="AN80" s="13"/>
      <c r="AO80" s="2"/>
      <c r="AP80" s="14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1.8193744945857702E-2</v>
      </c>
      <c r="AU80" s="7">
        <f t="shared" si="70"/>
        <v>52.122000000000007</v>
      </c>
      <c r="AV80" s="1">
        <f t="shared" si="71"/>
        <v>0.26</v>
      </c>
      <c r="AW80" s="1">
        <f t="shared" si="72"/>
        <v>0</v>
      </c>
      <c r="AX80" s="1">
        <f t="shared" si="73"/>
        <v>0</v>
      </c>
    </row>
    <row r="81" spans="1:53" x14ac:dyDescent="0.15">
      <c r="C81" s="6">
        <v>7</v>
      </c>
      <c r="D81" s="8">
        <v>29.741939949999999</v>
      </c>
      <c r="E81" s="9">
        <f t="shared" si="74"/>
        <v>24.221302050666701</v>
      </c>
      <c r="F81" s="6" t="s">
        <v>110</v>
      </c>
      <c r="G81" s="1">
        <v>8</v>
      </c>
      <c r="H81" s="7">
        <f t="shared" si="57"/>
        <v>29.741939949999999</v>
      </c>
      <c r="I81" s="7">
        <f t="shared" si="58"/>
        <v>302.89193994999999</v>
      </c>
      <c r="J81" s="7">
        <f t="shared" si="59"/>
        <v>0.57721293861332101</v>
      </c>
      <c r="K81" s="7">
        <f t="shared" si="60"/>
        <v>52.122000000000007</v>
      </c>
      <c r="L81" s="7">
        <f t="shared" si="61"/>
        <v>0.52122000000000002</v>
      </c>
      <c r="M81" s="1" t="s">
        <v>110</v>
      </c>
      <c r="O81" s="7">
        <f t="shared" si="75"/>
        <v>1.4435815997755812</v>
      </c>
      <c r="P81" s="7">
        <f t="shared" si="62"/>
        <v>0.83325397733458229</v>
      </c>
      <c r="Q81" s="12">
        <f t="shared" si="63"/>
        <v>0.2166460341069914</v>
      </c>
      <c r="R81" s="7">
        <f t="shared" si="64"/>
        <v>0.1355172</v>
      </c>
      <c r="S81" s="13">
        <f t="shared" si="65"/>
        <v>1.5986607907113739</v>
      </c>
      <c r="T81" s="2">
        <v>0.01</v>
      </c>
      <c r="U81" s="14">
        <f t="shared" si="66"/>
        <v>1.5986607907113738E-2</v>
      </c>
      <c r="V81" s="13"/>
      <c r="W81" s="2"/>
      <c r="X81" s="2"/>
      <c r="Y81" s="2"/>
      <c r="Z81" s="2"/>
      <c r="AA81" s="2"/>
      <c r="AB81" s="2"/>
      <c r="AC81" s="2"/>
      <c r="AD81" s="2"/>
      <c r="AE81" s="13">
        <v>5.0000000000000001E-3</v>
      </c>
      <c r="AF81" s="2">
        <v>0.49</v>
      </c>
      <c r="AG81" s="14">
        <f t="shared" si="67"/>
        <v>2.4499999999999999E-3</v>
      </c>
      <c r="AH81" s="17"/>
      <c r="AI81" s="2"/>
      <c r="AJ81" s="14"/>
      <c r="AK81" s="13"/>
      <c r="AL81" s="2"/>
      <c r="AM81" s="2"/>
      <c r="AN81" s="13"/>
      <c r="AO81" s="2"/>
      <c r="AP81" s="14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2.5936607907113739E-2</v>
      </c>
      <c r="AU81" s="7">
        <f t="shared" si="70"/>
        <v>52.122000000000007</v>
      </c>
      <c r="AV81" s="1">
        <f t="shared" si="71"/>
        <v>0.26</v>
      </c>
      <c r="AW81" s="1">
        <f t="shared" si="72"/>
        <v>0</v>
      </c>
      <c r="AX81" s="1">
        <f t="shared" si="73"/>
        <v>0</v>
      </c>
    </row>
    <row r="82" spans="1:53" x14ac:dyDescent="0.15">
      <c r="C82" s="6">
        <v>8</v>
      </c>
      <c r="D82" s="8">
        <v>29.140520926129</v>
      </c>
      <c r="E82" s="9">
        <f t="shared" si="74"/>
        <v>29.741939949999999</v>
      </c>
      <c r="F82" s="6" t="s">
        <v>110</v>
      </c>
      <c r="G82" s="1">
        <v>9</v>
      </c>
      <c r="H82" s="7">
        <f t="shared" si="57"/>
        <v>29.140520926129</v>
      </c>
      <c r="I82" s="7">
        <f t="shared" si="58"/>
        <v>302.29052092612898</v>
      </c>
      <c r="J82" s="7">
        <f t="shared" si="59"/>
        <v>0.54145249452653077</v>
      </c>
      <c r="K82" s="7">
        <f t="shared" si="60"/>
        <v>52.122000000000007</v>
      </c>
      <c r="L82" s="7">
        <f t="shared" si="61"/>
        <v>0.52122000000000002</v>
      </c>
      <c r="M82" s="1" t="s">
        <v>110</v>
      </c>
      <c r="O82" s="7">
        <f t="shared" si="75"/>
        <v>1.131547622440999</v>
      </c>
      <c r="P82" s="7">
        <f t="shared" si="62"/>
        <v>0.61267928284624396</v>
      </c>
      <c r="Q82" s="12">
        <f t="shared" si="63"/>
        <v>0.15929661354002345</v>
      </c>
      <c r="R82" s="7">
        <f t="shared" si="64"/>
        <v>0.1355172</v>
      </c>
      <c r="S82" s="13">
        <f t="shared" si="65"/>
        <v>1.1754715529838533</v>
      </c>
      <c r="T82" s="2">
        <v>0.01</v>
      </c>
      <c r="U82" s="14">
        <f t="shared" si="66"/>
        <v>1.1754715529838533E-2</v>
      </c>
      <c r="V82" s="13"/>
      <c r="W82" s="2"/>
      <c r="X82" s="2"/>
      <c r="Y82" s="2"/>
      <c r="Z82" s="2"/>
      <c r="AA82" s="2"/>
      <c r="AB82" s="2"/>
      <c r="AC82" s="2"/>
      <c r="AD82" s="2"/>
      <c r="AE82" s="13">
        <v>5.0000000000000001E-3</v>
      </c>
      <c r="AF82" s="2">
        <v>0.49</v>
      </c>
      <c r="AG82" s="14">
        <f t="shared" si="67"/>
        <v>2.4499999999999999E-3</v>
      </c>
      <c r="AH82" s="17"/>
      <c r="AI82" s="2"/>
      <c r="AJ82" s="14"/>
      <c r="AK82" s="13"/>
      <c r="AL82" s="2"/>
      <c r="AM82" s="2"/>
      <c r="AN82" s="13"/>
      <c r="AO82" s="2"/>
      <c r="AP82" s="14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2.1704715529838534E-2</v>
      </c>
      <c r="AU82" s="7">
        <f t="shared" si="70"/>
        <v>52.122000000000007</v>
      </c>
      <c r="AV82" s="1">
        <f t="shared" si="71"/>
        <v>0.26</v>
      </c>
      <c r="AW82" s="1">
        <f t="shared" si="72"/>
        <v>0</v>
      </c>
      <c r="AX82" s="1">
        <f t="shared" si="73"/>
        <v>0</v>
      </c>
    </row>
    <row r="83" spans="1:53" x14ac:dyDescent="0.15">
      <c r="C83" s="6">
        <v>9</v>
      </c>
      <c r="D83" s="8">
        <v>24.6161307696667</v>
      </c>
      <c r="E83" s="9">
        <f t="shared" si="74"/>
        <v>29.140520926129</v>
      </c>
      <c r="F83" s="6" t="s">
        <v>110</v>
      </c>
      <c r="G83" s="1">
        <v>10</v>
      </c>
      <c r="H83" s="7">
        <f t="shared" si="57"/>
        <v>24.6161307696667</v>
      </c>
      <c r="I83" s="7">
        <f t="shared" si="58"/>
        <v>297.76613076966669</v>
      </c>
      <c r="J83" s="7">
        <f t="shared" si="59"/>
        <v>0.33190267751142377</v>
      </c>
      <c r="K83" s="7">
        <f t="shared" si="60"/>
        <v>52.122000000000007</v>
      </c>
      <c r="L83" s="7">
        <f t="shared" si="61"/>
        <v>0.52122000000000002</v>
      </c>
      <c r="M83" s="1" t="s">
        <v>110</v>
      </c>
      <c r="O83" s="7">
        <f t="shared" si="75"/>
        <v>1.0400883395947551</v>
      </c>
      <c r="P83" s="7">
        <f t="shared" si="62"/>
        <v>0.34520810475991021</v>
      </c>
      <c r="Q83" s="12">
        <f t="shared" si="63"/>
        <v>8.9754107237576652E-2</v>
      </c>
      <c r="R83" s="7">
        <f t="shared" si="64"/>
        <v>0.1355172</v>
      </c>
      <c r="S83" s="13">
        <f t="shared" si="65"/>
        <v>0.66230786378095663</v>
      </c>
      <c r="T83" s="2">
        <v>0.01</v>
      </c>
      <c r="U83" s="14">
        <f t="shared" si="66"/>
        <v>6.6230786378095666E-3</v>
      </c>
      <c r="V83" s="13"/>
      <c r="W83" s="2"/>
      <c r="X83" s="2"/>
      <c r="Y83" s="2"/>
      <c r="Z83" s="2"/>
      <c r="AA83" s="2"/>
      <c r="AB83" s="2"/>
      <c r="AC83" s="2"/>
      <c r="AD83" s="2"/>
      <c r="AE83" s="13">
        <v>5.0000000000000001E-3</v>
      </c>
      <c r="AF83" s="2">
        <v>0.49</v>
      </c>
      <c r="AG83" s="14">
        <f t="shared" si="67"/>
        <v>2.4499999999999999E-3</v>
      </c>
      <c r="AH83" s="17"/>
      <c r="AI83" s="2"/>
      <c r="AJ83" s="14"/>
      <c r="AK83" s="13"/>
      <c r="AL83" s="2"/>
      <c r="AM83" s="2"/>
      <c r="AN83" s="13"/>
      <c r="AO83" s="2"/>
      <c r="AP83" s="14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1.6573078637809567E-2</v>
      </c>
      <c r="AU83" s="7">
        <f t="shared" si="70"/>
        <v>52.122000000000007</v>
      </c>
      <c r="AV83" s="1">
        <f t="shared" si="71"/>
        <v>0.26</v>
      </c>
      <c r="AW83" s="1">
        <f t="shared" si="72"/>
        <v>0</v>
      </c>
      <c r="AX83" s="1">
        <f t="shared" si="73"/>
        <v>0</v>
      </c>
    </row>
    <row r="84" spans="1:53" x14ac:dyDescent="0.15">
      <c r="C84" s="6">
        <v>10</v>
      </c>
      <c r="D84" s="8">
        <v>20.6811148358065</v>
      </c>
      <c r="E84" s="9">
        <f t="shared" si="74"/>
        <v>24.6161307696667</v>
      </c>
      <c r="F84" s="6" t="s">
        <v>110</v>
      </c>
      <c r="G84" s="1">
        <v>11</v>
      </c>
      <c r="H84" s="7">
        <f t="shared" si="57"/>
        <v>20.6811148358065</v>
      </c>
      <c r="I84" s="7">
        <f t="shared" si="58"/>
        <v>293.83111483580649</v>
      </c>
      <c r="J84" s="7">
        <f t="shared" si="59"/>
        <v>0.21420370042971804</v>
      </c>
      <c r="K84" s="7">
        <f t="shared" si="60"/>
        <v>52.122000000000007</v>
      </c>
      <c r="L84" s="7">
        <f t="shared" si="61"/>
        <v>0.52122000000000002</v>
      </c>
      <c r="M84" s="1" t="s">
        <v>112</v>
      </c>
      <c r="N84" s="7">
        <f>(O83-P83)*$C$22/100</f>
        <v>0.6601362230931026</v>
      </c>
      <c r="O84" s="7">
        <f t="shared" si="75"/>
        <v>0.55596401174174226</v>
      </c>
      <c r="P84" s="7">
        <f t="shared" si="62"/>
        <v>0.1190895486208324</v>
      </c>
      <c r="Q84" s="12">
        <f t="shared" si="63"/>
        <v>3.0963282641416425E-2</v>
      </c>
      <c r="R84" s="7">
        <f t="shared" si="64"/>
        <v>0.1355172</v>
      </c>
      <c r="S84" s="13">
        <f t="shared" si="65"/>
        <v>0.22848230808647482</v>
      </c>
      <c r="T84" s="2">
        <v>0.01</v>
      </c>
      <c r="U84" s="14">
        <f t="shared" si="66"/>
        <v>2.2848230808647481E-3</v>
      </c>
      <c r="V84" s="13"/>
      <c r="W84" s="2"/>
      <c r="X84" s="2"/>
      <c r="Y84" s="2"/>
      <c r="Z84" s="2"/>
      <c r="AA84" s="2"/>
      <c r="AB84" s="2"/>
      <c r="AC84" s="2"/>
      <c r="AD84" s="2"/>
      <c r="AE84" s="13">
        <v>1E-3</v>
      </c>
      <c r="AF84" s="2">
        <v>0.49</v>
      </c>
      <c r="AG84" s="14">
        <f t="shared" si="67"/>
        <v>4.8999999999999998E-4</v>
      </c>
      <c r="AH84" s="17"/>
      <c r="AI84" s="2"/>
      <c r="AJ84" s="14"/>
      <c r="AK84" s="13"/>
      <c r="AL84" s="2"/>
      <c r="AM84" s="2"/>
      <c r="AN84" s="13"/>
      <c r="AO84" s="2"/>
      <c r="AP84" s="14"/>
      <c r="AQ84" s="2">
        <v>0.01</v>
      </c>
      <c r="AR84" s="2">
        <v>0.5</v>
      </c>
      <c r="AS84" s="2">
        <f t="shared" si="68"/>
        <v>5.0000000000000001E-3</v>
      </c>
      <c r="AT84" s="1">
        <f t="shared" si="69"/>
        <v>7.7748230808647482E-3</v>
      </c>
      <c r="AU84" s="7">
        <f t="shared" si="70"/>
        <v>52.122000000000007</v>
      </c>
      <c r="AV84" s="1">
        <f t="shared" si="71"/>
        <v>0.26</v>
      </c>
      <c r="AW84" s="1">
        <f t="shared" si="72"/>
        <v>0</v>
      </c>
      <c r="AX84" s="1">
        <f t="shared" si="73"/>
        <v>0</v>
      </c>
    </row>
    <row r="85" spans="1:53" x14ac:dyDescent="0.15">
      <c r="C85" s="6">
        <v>11</v>
      </c>
      <c r="D85" s="8">
        <v>13.5611605662</v>
      </c>
      <c r="E85" s="9">
        <f t="shared" si="74"/>
        <v>20.6811148358065</v>
      </c>
      <c r="F85" s="6" t="s">
        <v>112</v>
      </c>
      <c r="G85" s="1">
        <v>12</v>
      </c>
      <c r="H85" s="7">
        <f t="shared" si="57"/>
        <v>13.5611605662</v>
      </c>
      <c r="I85" s="7">
        <f t="shared" si="58"/>
        <v>286.71116056619996</v>
      </c>
      <c r="J85" s="7">
        <f t="shared" si="59"/>
        <v>9.4068266167020714E-2</v>
      </c>
      <c r="K85" s="7">
        <f t="shared" si="60"/>
        <v>52.122000000000007</v>
      </c>
      <c r="L85" s="7">
        <f t="shared" si="61"/>
        <v>0.52122000000000002</v>
      </c>
      <c r="M85" s="1" t="s">
        <v>110</v>
      </c>
      <c r="O85" s="7">
        <f t="shared" si="75"/>
        <v>0.95809446312090973</v>
      </c>
      <c r="P85" s="7">
        <f t="shared" si="62"/>
        <v>9.0126284970006548E-2</v>
      </c>
      <c r="Q85" s="12">
        <f t="shared" si="63"/>
        <v>2.3432834092201704E-2</v>
      </c>
      <c r="R85" s="7">
        <f t="shared" si="64"/>
        <v>0.1355172</v>
      </c>
      <c r="S85" s="13">
        <f t="shared" si="65"/>
        <v>0.17291409571775171</v>
      </c>
      <c r="T85" s="2">
        <v>0.01</v>
      </c>
      <c r="U85" s="14">
        <f t="shared" si="66"/>
        <v>1.729140957177517E-3</v>
      </c>
      <c r="V85" s="13"/>
      <c r="W85" s="2"/>
      <c r="X85" s="2"/>
      <c r="Y85" s="2"/>
      <c r="Z85" s="2"/>
      <c r="AA85" s="2"/>
      <c r="AB85" s="2"/>
      <c r="AC85" s="2"/>
      <c r="AD85" s="2"/>
      <c r="AE85" s="13">
        <v>1E-3</v>
      </c>
      <c r="AF85" s="2">
        <v>0.49</v>
      </c>
      <c r="AG85" s="14">
        <f t="shared" si="67"/>
        <v>4.8999999999999998E-4</v>
      </c>
      <c r="AH85" s="17"/>
      <c r="AI85" s="2"/>
      <c r="AJ85" s="14"/>
      <c r="AK85" s="13"/>
      <c r="AL85" s="2"/>
      <c r="AM85" s="2"/>
      <c r="AN85" s="13"/>
      <c r="AO85" s="2"/>
      <c r="AP85" s="14"/>
      <c r="AQ85" s="2">
        <v>0.01</v>
      </c>
      <c r="AR85" s="2">
        <v>0.5</v>
      </c>
      <c r="AS85" s="2">
        <f t="shared" si="68"/>
        <v>5.0000000000000001E-3</v>
      </c>
      <c r="AT85" s="1">
        <f t="shared" si="69"/>
        <v>7.2191409571775176E-3</v>
      </c>
      <c r="AU85" s="7">
        <f t="shared" si="70"/>
        <v>52.122000000000007</v>
      </c>
      <c r="AV85" s="1">
        <f t="shared" si="71"/>
        <v>0.26</v>
      </c>
      <c r="AW85" s="1">
        <f t="shared" si="72"/>
        <v>0</v>
      </c>
      <c r="AX85" s="1">
        <f t="shared" si="73"/>
        <v>0</v>
      </c>
      <c r="AY85" s="1">
        <f>SUM(AX74:AX85)</f>
        <v>0</v>
      </c>
    </row>
    <row r="86" spans="1:53" x14ac:dyDescent="0.15">
      <c r="C86" s="6">
        <v>12</v>
      </c>
      <c r="D86" s="8">
        <v>9.2756640448387095</v>
      </c>
      <c r="E86" s="9">
        <f t="shared" si="74"/>
        <v>13.5611605662</v>
      </c>
      <c r="F86" s="6" t="s">
        <v>110</v>
      </c>
    </row>
    <row r="88" spans="1:53" x14ac:dyDescent="0.15">
      <c r="S88" s="30" t="s">
        <v>80</v>
      </c>
      <c r="T88" s="30"/>
      <c r="U88" s="30"/>
      <c r="V88" s="30" t="s">
        <v>81</v>
      </c>
      <c r="W88" s="30"/>
      <c r="X88" s="30"/>
      <c r="Y88" s="30" t="s">
        <v>82</v>
      </c>
      <c r="Z88" s="30"/>
      <c r="AA88" s="30"/>
      <c r="AB88" s="30" t="s">
        <v>83</v>
      </c>
      <c r="AC88" s="30"/>
      <c r="AD88" s="30"/>
      <c r="AE88" s="30" t="s">
        <v>84</v>
      </c>
      <c r="AF88" s="30"/>
      <c r="AG88" s="30"/>
      <c r="AH88" s="30" t="s">
        <v>85</v>
      </c>
      <c r="AI88" s="30"/>
      <c r="AJ88" s="30"/>
      <c r="AK88" s="31" t="s">
        <v>115</v>
      </c>
      <c r="AL88" s="32"/>
      <c r="AM88" s="33"/>
      <c r="AN88" s="32" t="s">
        <v>116</v>
      </c>
      <c r="AO88" s="32"/>
      <c r="AP88" s="33"/>
      <c r="AQ88" s="30" t="s">
        <v>87</v>
      </c>
      <c r="AR88" s="30"/>
      <c r="AS88" s="30"/>
    </row>
    <row r="89" spans="1:53" x14ac:dyDescent="0.15">
      <c r="A89" s="34" t="s">
        <v>117</v>
      </c>
      <c r="B89" s="34"/>
      <c r="C89" s="6" t="s">
        <v>88</v>
      </c>
      <c r="D89" s="6" t="s">
        <v>89</v>
      </c>
      <c r="E89" s="6" t="s">
        <v>90</v>
      </c>
      <c r="F89" s="6" t="s">
        <v>91</v>
      </c>
      <c r="G89" s="1" t="s">
        <v>88</v>
      </c>
      <c r="H89" s="1" t="s">
        <v>90</v>
      </c>
      <c r="I89" s="1" t="s">
        <v>92</v>
      </c>
      <c r="J89" s="1" t="s">
        <v>93</v>
      </c>
      <c r="K89" s="10" t="s">
        <v>94</v>
      </c>
      <c r="L89" s="10" t="s">
        <v>95</v>
      </c>
      <c r="M89" s="1" t="s">
        <v>96</v>
      </c>
      <c r="N89" s="10" t="s">
        <v>97</v>
      </c>
      <c r="O89" s="1" t="s">
        <v>98</v>
      </c>
      <c r="P89" s="1" t="s">
        <v>99</v>
      </c>
      <c r="Q89" s="10" t="s">
        <v>100</v>
      </c>
      <c r="R89" s="10" t="s">
        <v>101</v>
      </c>
      <c r="S89" s="2" t="s">
        <v>102</v>
      </c>
      <c r="T89" s="2" t="s">
        <v>103</v>
      </c>
      <c r="U89" s="2"/>
      <c r="V89" s="2" t="s">
        <v>102</v>
      </c>
      <c r="W89" s="2" t="s">
        <v>103</v>
      </c>
      <c r="X89" s="2"/>
      <c r="Y89" s="2" t="s">
        <v>102</v>
      </c>
      <c r="Z89" s="2" t="s">
        <v>103</v>
      </c>
      <c r="AA89" s="2"/>
      <c r="AB89" s="2" t="s">
        <v>102</v>
      </c>
      <c r="AC89" s="2" t="s">
        <v>103</v>
      </c>
      <c r="AD89" s="2"/>
      <c r="AE89" s="2" t="s">
        <v>102</v>
      </c>
      <c r="AF89" s="2" t="s">
        <v>103</v>
      </c>
      <c r="AG89" s="2"/>
      <c r="AH89" s="2" t="s">
        <v>102</v>
      </c>
      <c r="AI89" s="2" t="s">
        <v>103</v>
      </c>
      <c r="AJ89" s="2"/>
      <c r="AK89" s="2" t="s">
        <v>102</v>
      </c>
      <c r="AL89" s="2" t="s">
        <v>103</v>
      </c>
      <c r="AM89" s="2"/>
      <c r="AN89" s="2" t="s">
        <v>102</v>
      </c>
      <c r="AO89" s="2" t="s">
        <v>103</v>
      </c>
      <c r="AP89" s="2"/>
      <c r="AQ89" s="16" t="s">
        <v>102</v>
      </c>
      <c r="AR89" s="16" t="s">
        <v>103</v>
      </c>
      <c r="AS89" s="16"/>
      <c r="AT89" s="1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pans="1:53" x14ac:dyDescent="0.15">
      <c r="A90" s="1" t="s">
        <v>108</v>
      </c>
      <c r="B90" s="1">
        <f>F9</f>
        <v>341.64</v>
      </c>
      <c r="C90" s="6" t="s">
        <v>109</v>
      </c>
      <c r="D90" s="6">
        <v>7</v>
      </c>
      <c r="E90" s="6"/>
      <c r="F90" s="6"/>
      <c r="G90" s="1">
        <v>1</v>
      </c>
      <c r="H90" s="7">
        <f t="shared" ref="H90:H101" si="76">E91</f>
        <v>7</v>
      </c>
      <c r="I90" s="7">
        <f t="shared" ref="I90:I101" si="77">H90+273.15</f>
        <v>280.14999999999998</v>
      </c>
      <c r="J90" s="7">
        <f t="shared" ref="J90:J101" si="78">EXP(($C$16*(I90-$C$14))/($C$17*I90*$C$14))</f>
        <v>4.2464371534154055E-2</v>
      </c>
      <c r="K90" s="7">
        <f t="shared" ref="K90:K101" si="79">$B$90/12</f>
        <v>28.47</v>
      </c>
      <c r="L90" s="7">
        <f t="shared" ref="L90:L101" si="80">K90*$B$75/100</f>
        <v>0.28470000000000001</v>
      </c>
      <c r="M90" s="1" t="s">
        <v>110</v>
      </c>
      <c r="O90" s="7">
        <f>L90</f>
        <v>0.28470000000000001</v>
      </c>
      <c r="P90" s="7">
        <f t="shared" ref="P90:P101" si="81">O90*J90</f>
        <v>1.2089606575773661E-2</v>
      </c>
      <c r="Q90" s="12">
        <f t="shared" ref="Q90:Q101" si="82">P90*$B$76</f>
        <v>3.1432977097011518E-3</v>
      </c>
      <c r="R90" s="7">
        <f t="shared" ref="R90:R101" si="83">L90*$B$76</f>
        <v>7.4022000000000004E-2</v>
      </c>
      <c r="S90" s="13">
        <f t="shared" ref="S90:S101" si="84">Q90/R90</f>
        <v>4.2464371534154055E-2</v>
      </c>
      <c r="T90" s="2">
        <v>0.01</v>
      </c>
      <c r="U90" s="14">
        <f t="shared" ref="U90:U101" si="85">S90*T90</f>
        <v>4.2464371534154055E-4</v>
      </c>
      <c r="V90" s="13"/>
      <c r="W90" s="2"/>
      <c r="X90" s="2"/>
      <c r="Y90" s="2"/>
      <c r="Z90" s="2"/>
      <c r="AA90" s="2"/>
      <c r="AB90" s="2"/>
      <c r="AC90" s="2"/>
      <c r="AD90" s="2"/>
      <c r="AE90" s="13">
        <v>1E-3</v>
      </c>
      <c r="AF90" s="2">
        <v>0.49</v>
      </c>
      <c r="AG90" s="14">
        <f t="shared" ref="AG90:AG101" si="86">AF90*AE90</f>
        <v>4.8999999999999998E-4</v>
      </c>
      <c r="AH90" s="17"/>
      <c r="AI90" s="2"/>
      <c r="AJ90" s="14"/>
      <c r="AK90" s="13"/>
      <c r="AL90" s="2"/>
      <c r="AM90" s="2"/>
      <c r="AN90" s="13"/>
      <c r="AO90" s="2"/>
      <c r="AP90" s="14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5.914643715341541E-3</v>
      </c>
      <c r="AU90" s="7">
        <f t="shared" ref="AU90:AU101" si="89">$B$90/12</f>
        <v>28.47</v>
      </c>
      <c r="AV90" s="1">
        <f t="shared" ref="AV90:AV101" si="90">$B$76</f>
        <v>0.26</v>
      </c>
      <c r="AW90" s="1">
        <f t="shared" ref="AW90:AW101" si="91">$E$9</f>
        <v>0</v>
      </c>
      <c r="AX90" s="1">
        <f t="shared" ref="AX90:AX101" si="92">AW90*10000*AV90*0.67*AU90*AT90</f>
        <v>0</v>
      </c>
      <c r="AZ90" s="1">
        <f t="shared" ref="AZ90:AZ101" si="93">$E$10</f>
        <v>0</v>
      </c>
      <c r="BA90" s="1">
        <f t="shared" ref="BA90:BA101" si="94">AZ90*10000*AV90*0.67*AU90*AT90</f>
        <v>0</v>
      </c>
    </row>
    <row r="91" spans="1:53" x14ac:dyDescent="0.15">
      <c r="A91" s="1" t="s">
        <v>111</v>
      </c>
      <c r="B91" s="1">
        <v>1</v>
      </c>
      <c r="C91" s="6">
        <v>1</v>
      </c>
      <c r="D91" s="8">
        <v>4.5944905055483902</v>
      </c>
      <c r="E91" s="9">
        <f t="shared" ref="E91:E102" si="95">D90</f>
        <v>7</v>
      </c>
      <c r="F91" s="6" t="s">
        <v>110</v>
      </c>
      <c r="G91" s="1">
        <v>2</v>
      </c>
      <c r="H91" s="7">
        <f t="shared" si="76"/>
        <v>4.5944905055483902</v>
      </c>
      <c r="I91" s="7">
        <f t="shared" si="77"/>
        <v>277.74449050554836</v>
      </c>
      <c r="J91" s="7">
        <f t="shared" si="78"/>
        <v>3.142649610596266E-2</v>
      </c>
      <c r="K91" s="7">
        <f t="shared" si="79"/>
        <v>28.47</v>
      </c>
      <c r="L91" s="7">
        <f t="shared" si="80"/>
        <v>0.28470000000000001</v>
      </c>
      <c r="M91" s="1" t="s">
        <v>110</v>
      </c>
      <c r="O91" s="7">
        <f t="shared" ref="O91:O101" si="96">L91+O90-P90-N91</f>
        <v>0.55731039342422639</v>
      </c>
      <c r="P91" s="7">
        <f t="shared" si="81"/>
        <v>1.7514312908758968E-2</v>
      </c>
      <c r="Q91" s="12">
        <f t="shared" si="82"/>
        <v>4.5537213562773316E-3</v>
      </c>
      <c r="R91" s="7">
        <f t="shared" si="83"/>
        <v>7.4022000000000004E-2</v>
      </c>
      <c r="S91" s="13">
        <f t="shared" si="84"/>
        <v>6.1518485805265075E-2</v>
      </c>
      <c r="T91" s="2">
        <v>0.01</v>
      </c>
      <c r="U91" s="14">
        <f t="shared" si="85"/>
        <v>6.1518485805265081E-4</v>
      </c>
      <c r="V91" s="13"/>
      <c r="W91" s="2"/>
      <c r="X91" s="2"/>
      <c r="Y91" s="2"/>
      <c r="Z91" s="2"/>
      <c r="AA91" s="2"/>
      <c r="AB91" s="2"/>
      <c r="AC91" s="2"/>
      <c r="AD91" s="2"/>
      <c r="AE91" s="13">
        <v>1E-3</v>
      </c>
      <c r="AF91" s="2">
        <v>0.49</v>
      </c>
      <c r="AG91" s="14">
        <f t="shared" si="86"/>
        <v>4.8999999999999998E-4</v>
      </c>
      <c r="AH91" s="17"/>
      <c r="AI91" s="2"/>
      <c r="AJ91" s="14"/>
      <c r="AK91" s="13"/>
      <c r="AL91" s="2"/>
      <c r="AM91" s="2"/>
      <c r="AN91" s="13"/>
      <c r="AO91" s="2"/>
      <c r="AP91" s="14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6.1051848580526511E-3</v>
      </c>
      <c r="AU91" s="7">
        <f t="shared" si="89"/>
        <v>28.47</v>
      </c>
      <c r="AV91" s="1">
        <f t="shared" si="90"/>
        <v>0.26</v>
      </c>
      <c r="AW91" s="1">
        <f t="shared" si="91"/>
        <v>0</v>
      </c>
      <c r="AX91" s="1">
        <f t="shared" si="92"/>
        <v>0</v>
      </c>
      <c r="AZ91" s="1">
        <f t="shared" si="93"/>
        <v>0</v>
      </c>
      <c r="BA91" s="1">
        <f t="shared" si="94"/>
        <v>0</v>
      </c>
    </row>
    <row r="92" spans="1:53" x14ac:dyDescent="0.15">
      <c r="A92" s="1" t="s">
        <v>73</v>
      </c>
      <c r="B92" s="1">
        <f>H9</f>
        <v>0.26</v>
      </c>
      <c r="C92" s="6">
        <v>2</v>
      </c>
      <c r="D92" s="8">
        <v>6.7776304601724098</v>
      </c>
      <c r="E92" s="9">
        <f t="shared" si="95"/>
        <v>4.5944905055483902</v>
      </c>
      <c r="F92" s="6" t="s">
        <v>110</v>
      </c>
      <c r="G92" s="1">
        <v>3</v>
      </c>
      <c r="H92" s="7">
        <f t="shared" si="76"/>
        <v>6.7776304601724098</v>
      </c>
      <c r="I92" s="7">
        <f t="shared" si="77"/>
        <v>279.9276304601724</v>
      </c>
      <c r="J92" s="7">
        <f t="shared" si="78"/>
        <v>4.1307998678737155E-2</v>
      </c>
      <c r="K92" s="7">
        <f t="shared" si="79"/>
        <v>28.47</v>
      </c>
      <c r="L92" s="7">
        <f t="shared" si="80"/>
        <v>0.28470000000000001</v>
      </c>
      <c r="M92" s="1" t="s">
        <v>110</v>
      </c>
      <c r="O92" s="7">
        <f t="shared" si="96"/>
        <v>0.82449608051546752</v>
      </c>
      <c r="P92" s="7">
        <f t="shared" si="81"/>
        <v>3.4058283004556898E-2</v>
      </c>
      <c r="Q92" s="12">
        <f t="shared" si="82"/>
        <v>8.855153581184794E-3</v>
      </c>
      <c r="R92" s="7">
        <f t="shared" si="83"/>
        <v>7.4022000000000004E-2</v>
      </c>
      <c r="S92" s="13">
        <f t="shared" si="84"/>
        <v>0.11962867230262346</v>
      </c>
      <c r="T92" s="2">
        <v>0.01</v>
      </c>
      <c r="U92" s="14">
        <f t="shared" si="85"/>
        <v>1.1962867230262346E-3</v>
      </c>
      <c r="V92" s="13"/>
      <c r="W92" s="2"/>
      <c r="X92" s="2"/>
      <c r="Y92" s="2"/>
      <c r="Z92" s="2"/>
      <c r="AA92" s="2"/>
      <c r="AB92" s="2"/>
      <c r="AC92" s="2"/>
      <c r="AD92" s="2"/>
      <c r="AE92" s="13">
        <v>1E-3</v>
      </c>
      <c r="AF92" s="2">
        <v>0.49</v>
      </c>
      <c r="AG92" s="14">
        <f t="shared" si="86"/>
        <v>4.8999999999999998E-4</v>
      </c>
      <c r="AH92" s="17"/>
      <c r="AI92" s="2"/>
      <c r="AJ92" s="14"/>
      <c r="AK92" s="13"/>
      <c r="AL92" s="2"/>
      <c r="AM92" s="2"/>
      <c r="AN92" s="13"/>
      <c r="AO92" s="2"/>
      <c r="AP92" s="14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6.6862867230262349E-3</v>
      </c>
      <c r="AU92" s="7">
        <f t="shared" si="89"/>
        <v>28.47</v>
      </c>
      <c r="AV92" s="1">
        <f t="shared" si="90"/>
        <v>0.26</v>
      </c>
      <c r="AW92" s="1">
        <f t="shared" si="91"/>
        <v>0</v>
      </c>
      <c r="AX92" s="1">
        <f t="shared" si="92"/>
        <v>0</v>
      </c>
      <c r="AZ92" s="1">
        <f t="shared" si="93"/>
        <v>0</v>
      </c>
      <c r="BA92" s="1">
        <f t="shared" si="94"/>
        <v>0</v>
      </c>
    </row>
    <row r="93" spans="1:53" x14ac:dyDescent="0.15">
      <c r="C93" s="6">
        <v>3</v>
      </c>
      <c r="D93" s="8">
        <v>11.1210237664516</v>
      </c>
      <c r="E93" s="9">
        <f t="shared" si="95"/>
        <v>6.7776304601724098</v>
      </c>
      <c r="F93" s="6" t="s">
        <v>110</v>
      </c>
      <c r="G93" s="1">
        <v>4</v>
      </c>
      <c r="H93" s="7">
        <f t="shared" si="76"/>
        <v>11.1210237664516</v>
      </c>
      <c r="I93" s="7">
        <f t="shared" si="77"/>
        <v>284.27102376645155</v>
      </c>
      <c r="J93" s="7">
        <f t="shared" si="78"/>
        <v>7.0281684501692837E-2</v>
      </c>
      <c r="K93" s="7">
        <f t="shared" si="79"/>
        <v>28.47</v>
      </c>
      <c r="L93" s="7">
        <f t="shared" si="80"/>
        <v>0.28470000000000001</v>
      </c>
      <c r="M93" s="1" t="s">
        <v>110</v>
      </c>
      <c r="O93" s="7">
        <f t="shared" si="96"/>
        <v>1.0751377975109107</v>
      </c>
      <c r="P93" s="7">
        <f t="shared" si="81"/>
        <v>7.5562495480506739E-2</v>
      </c>
      <c r="Q93" s="12">
        <f t="shared" si="82"/>
        <v>1.9646248824931753E-2</v>
      </c>
      <c r="R93" s="7">
        <f t="shared" si="83"/>
        <v>7.4022000000000004E-2</v>
      </c>
      <c r="S93" s="13">
        <f t="shared" si="84"/>
        <v>0.26541094302952839</v>
      </c>
      <c r="T93" s="2">
        <v>0.01</v>
      </c>
      <c r="U93" s="14">
        <f t="shared" si="85"/>
        <v>2.6541094302952838E-3</v>
      </c>
      <c r="V93" s="13"/>
      <c r="W93" s="2"/>
      <c r="X93" s="2"/>
      <c r="Y93" s="2"/>
      <c r="Z93" s="2"/>
      <c r="AA93" s="2"/>
      <c r="AB93" s="2"/>
      <c r="AC93" s="2"/>
      <c r="AD93" s="2"/>
      <c r="AE93" s="13">
        <v>1E-3</v>
      </c>
      <c r="AF93" s="2">
        <v>0.49</v>
      </c>
      <c r="AG93" s="14">
        <f t="shared" si="86"/>
        <v>4.8999999999999998E-4</v>
      </c>
      <c r="AH93" s="17"/>
      <c r="AI93" s="2"/>
      <c r="AJ93" s="14"/>
      <c r="AK93" s="13"/>
      <c r="AL93" s="2"/>
      <c r="AM93" s="2"/>
      <c r="AN93" s="13"/>
      <c r="AO93" s="2"/>
      <c r="AP93" s="14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8.1441094302952838E-3</v>
      </c>
      <c r="AU93" s="7">
        <f t="shared" si="89"/>
        <v>28.47</v>
      </c>
      <c r="AV93" s="1">
        <f t="shared" si="90"/>
        <v>0.26</v>
      </c>
      <c r="AW93" s="1">
        <f t="shared" si="91"/>
        <v>0</v>
      </c>
      <c r="AX93" s="1">
        <f t="shared" si="92"/>
        <v>0</v>
      </c>
      <c r="AZ93" s="1">
        <f t="shared" si="93"/>
        <v>0</v>
      </c>
      <c r="BA93" s="1">
        <f t="shared" si="94"/>
        <v>0</v>
      </c>
    </row>
    <row r="94" spans="1:53" x14ac:dyDescent="0.15">
      <c r="C94" s="6">
        <v>4</v>
      </c>
      <c r="D94" s="8">
        <v>16.526401537999998</v>
      </c>
      <c r="E94" s="9">
        <f t="shared" si="95"/>
        <v>11.1210237664516</v>
      </c>
      <c r="F94" s="6" t="s">
        <v>110</v>
      </c>
      <c r="G94" s="1">
        <v>5</v>
      </c>
      <c r="H94" s="7">
        <f t="shared" si="76"/>
        <v>16.526401537999998</v>
      </c>
      <c r="I94" s="7">
        <f t="shared" si="77"/>
        <v>289.67640153799999</v>
      </c>
      <c r="J94" s="7">
        <f t="shared" si="78"/>
        <v>0.1331733135268271</v>
      </c>
      <c r="K94" s="7">
        <f t="shared" si="79"/>
        <v>28.47</v>
      </c>
      <c r="L94" s="7">
        <f t="shared" si="80"/>
        <v>0.28470000000000001</v>
      </c>
      <c r="M94" s="1" t="s">
        <v>112</v>
      </c>
      <c r="N94" s="7">
        <f>(O93-P93)*$C$22/100</f>
        <v>0.94959653692888368</v>
      </c>
      <c r="O94" s="7">
        <f t="shared" si="96"/>
        <v>0.33467876510152017</v>
      </c>
      <c r="P94" s="7">
        <f t="shared" si="81"/>
        <v>4.4570280115636067E-2</v>
      </c>
      <c r="Q94" s="12">
        <f t="shared" si="82"/>
        <v>1.1588272830065378E-2</v>
      </c>
      <c r="R94" s="7">
        <f t="shared" si="83"/>
        <v>7.4022000000000004E-2</v>
      </c>
      <c r="S94" s="13">
        <f t="shared" si="84"/>
        <v>0.15655173907845474</v>
      </c>
      <c r="T94" s="2">
        <v>0.01</v>
      </c>
      <c r="U94" s="14">
        <f t="shared" si="85"/>
        <v>1.5655173907845475E-3</v>
      </c>
      <c r="V94" s="13"/>
      <c r="W94" s="2"/>
      <c r="X94" s="2"/>
      <c r="Y94" s="2"/>
      <c r="Z94" s="2"/>
      <c r="AA94" s="2"/>
      <c r="AB94" s="2"/>
      <c r="AC94" s="2"/>
      <c r="AD94" s="2"/>
      <c r="AE94" s="13">
        <v>5.0000000000000001E-3</v>
      </c>
      <c r="AF94" s="2">
        <v>0.49</v>
      </c>
      <c r="AG94" s="14">
        <f t="shared" si="86"/>
        <v>2.4499999999999999E-3</v>
      </c>
      <c r="AH94" s="17"/>
      <c r="AI94" s="2"/>
      <c r="AJ94" s="14"/>
      <c r="AK94" s="13"/>
      <c r="AL94" s="2"/>
      <c r="AM94" s="2"/>
      <c r="AN94" s="13"/>
      <c r="AO94" s="2"/>
      <c r="AP94" s="14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1.1515517390784547E-2</v>
      </c>
      <c r="AU94" s="7">
        <f t="shared" si="89"/>
        <v>28.47</v>
      </c>
      <c r="AV94" s="1">
        <f t="shared" si="90"/>
        <v>0.26</v>
      </c>
      <c r="AW94" s="1">
        <f t="shared" si="91"/>
        <v>0</v>
      </c>
      <c r="AX94" s="1">
        <f t="shared" si="92"/>
        <v>0</v>
      </c>
      <c r="AZ94" s="1">
        <f t="shared" si="93"/>
        <v>0</v>
      </c>
      <c r="BA94" s="1">
        <f t="shared" si="94"/>
        <v>0</v>
      </c>
    </row>
    <row r="95" spans="1:53" x14ac:dyDescent="0.15">
      <c r="C95" s="6">
        <v>5</v>
      </c>
      <c r="D95" s="8">
        <v>20.526606356129001</v>
      </c>
      <c r="E95" s="9">
        <f t="shared" si="95"/>
        <v>16.526401537999998</v>
      </c>
      <c r="F95" s="6" t="s">
        <v>112</v>
      </c>
      <c r="G95" s="1">
        <v>6</v>
      </c>
      <c r="H95" s="7">
        <f t="shared" si="76"/>
        <v>20.526606356129001</v>
      </c>
      <c r="I95" s="7">
        <f t="shared" si="77"/>
        <v>293.67660635612896</v>
      </c>
      <c r="J95" s="7">
        <f t="shared" si="78"/>
        <v>0.21050160475566987</v>
      </c>
      <c r="K95" s="7">
        <f t="shared" si="79"/>
        <v>28.47</v>
      </c>
      <c r="L95" s="7">
        <f t="shared" si="80"/>
        <v>0.28470000000000001</v>
      </c>
      <c r="M95" s="1" t="s">
        <v>110</v>
      </c>
      <c r="O95" s="7">
        <f t="shared" si="96"/>
        <v>0.57480848498588411</v>
      </c>
      <c r="P95" s="7">
        <f t="shared" si="81"/>
        <v>0.12099810851670398</v>
      </c>
      <c r="Q95" s="12">
        <f t="shared" si="82"/>
        <v>3.1459508214343034E-2</v>
      </c>
      <c r="R95" s="7">
        <f t="shared" si="83"/>
        <v>7.4022000000000004E-2</v>
      </c>
      <c r="S95" s="13">
        <f t="shared" si="84"/>
        <v>0.42500213739622045</v>
      </c>
      <c r="T95" s="2">
        <v>0.01</v>
      </c>
      <c r="U95" s="14">
        <f t="shared" si="85"/>
        <v>4.2500213739622046E-3</v>
      </c>
      <c r="V95" s="13"/>
      <c r="W95" s="2"/>
      <c r="X95" s="2"/>
      <c r="Y95" s="2"/>
      <c r="Z95" s="2"/>
      <c r="AA95" s="2"/>
      <c r="AB95" s="2"/>
      <c r="AC95" s="2"/>
      <c r="AD95" s="2"/>
      <c r="AE95" s="13">
        <v>5.0000000000000001E-3</v>
      </c>
      <c r="AF95" s="2">
        <v>0.49</v>
      </c>
      <c r="AG95" s="14">
        <f t="shared" si="86"/>
        <v>2.4499999999999999E-3</v>
      </c>
      <c r="AH95" s="17"/>
      <c r="AI95" s="2"/>
      <c r="AJ95" s="14"/>
      <c r="AK95" s="13"/>
      <c r="AL95" s="2"/>
      <c r="AM95" s="2"/>
      <c r="AN95" s="13"/>
      <c r="AO95" s="2"/>
      <c r="AP95" s="14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1.4200021373962205E-2</v>
      </c>
      <c r="AU95" s="7">
        <f t="shared" si="89"/>
        <v>28.47</v>
      </c>
      <c r="AV95" s="1">
        <f t="shared" si="90"/>
        <v>0.26</v>
      </c>
      <c r="AW95" s="1">
        <f t="shared" si="91"/>
        <v>0</v>
      </c>
      <c r="AX95" s="1">
        <f t="shared" si="92"/>
        <v>0</v>
      </c>
      <c r="AZ95" s="1">
        <f t="shared" si="93"/>
        <v>0</v>
      </c>
      <c r="BA95" s="1">
        <f t="shared" si="94"/>
        <v>0</v>
      </c>
    </row>
    <row r="96" spans="1:53" x14ac:dyDescent="0.15">
      <c r="C96" s="6">
        <v>6</v>
      </c>
      <c r="D96" s="8">
        <v>24.221302050666701</v>
      </c>
      <c r="E96" s="9">
        <f t="shared" si="95"/>
        <v>20.526606356129001</v>
      </c>
      <c r="F96" s="6" t="s">
        <v>110</v>
      </c>
      <c r="G96" s="1">
        <v>7</v>
      </c>
      <c r="H96" s="7">
        <f t="shared" si="76"/>
        <v>24.221302050666701</v>
      </c>
      <c r="I96" s="7">
        <f t="shared" si="77"/>
        <v>297.37130205066666</v>
      </c>
      <c r="J96" s="7">
        <f t="shared" si="78"/>
        <v>0.31780111165217084</v>
      </c>
      <c r="K96" s="7">
        <f t="shared" si="79"/>
        <v>28.47</v>
      </c>
      <c r="L96" s="7">
        <f t="shared" si="80"/>
        <v>0.28470000000000001</v>
      </c>
      <c r="M96" s="1" t="s">
        <v>110</v>
      </c>
      <c r="O96" s="7">
        <f t="shared" si="96"/>
        <v>0.73851037646918005</v>
      </c>
      <c r="P96" s="7">
        <f t="shared" si="81"/>
        <v>0.23469941860856861</v>
      </c>
      <c r="Q96" s="12">
        <f t="shared" si="82"/>
        <v>6.1021848838227838E-2</v>
      </c>
      <c r="R96" s="7">
        <f t="shared" si="83"/>
        <v>7.4022000000000004E-2</v>
      </c>
      <c r="S96" s="13">
        <f t="shared" si="84"/>
        <v>0.82437449458576961</v>
      </c>
      <c r="T96" s="2">
        <v>0.01</v>
      </c>
      <c r="U96" s="14">
        <f t="shared" si="85"/>
        <v>8.2437449458576968E-3</v>
      </c>
      <c r="V96" s="13"/>
      <c r="W96" s="2"/>
      <c r="X96" s="2"/>
      <c r="Y96" s="2"/>
      <c r="Z96" s="2"/>
      <c r="AA96" s="2"/>
      <c r="AB96" s="2"/>
      <c r="AC96" s="2"/>
      <c r="AD96" s="2"/>
      <c r="AE96" s="13">
        <v>5.0000000000000001E-3</v>
      </c>
      <c r="AF96" s="2">
        <v>0.49</v>
      </c>
      <c r="AG96" s="14">
        <f t="shared" si="86"/>
        <v>2.4499999999999999E-3</v>
      </c>
      <c r="AH96" s="17"/>
      <c r="AI96" s="2"/>
      <c r="AJ96" s="14"/>
      <c r="AK96" s="13"/>
      <c r="AL96" s="2"/>
      <c r="AM96" s="2"/>
      <c r="AN96" s="13"/>
      <c r="AO96" s="2"/>
      <c r="AP96" s="14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1.8193744945857696E-2</v>
      </c>
      <c r="AU96" s="7">
        <f t="shared" si="89"/>
        <v>28.47</v>
      </c>
      <c r="AV96" s="1">
        <f t="shared" si="90"/>
        <v>0.26</v>
      </c>
      <c r="AW96" s="1">
        <f t="shared" si="91"/>
        <v>0</v>
      </c>
      <c r="AX96" s="1">
        <f t="shared" si="92"/>
        <v>0</v>
      </c>
      <c r="AZ96" s="1">
        <f t="shared" si="93"/>
        <v>0</v>
      </c>
      <c r="BA96" s="1">
        <f t="shared" si="94"/>
        <v>0</v>
      </c>
    </row>
    <row r="97" spans="3:54" x14ac:dyDescent="0.15">
      <c r="C97" s="6">
        <v>7</v>
      </c>
      <c r="D97" s="8">
        <v>29.741939949999999</v>
      </c>
      <c r="E97" s="9">
        <f t="shared" si="95"/>
        <v>24.221302050666701</v>
      </c>
      <c r="F97" s="6" t="s">
        <v>110</v>
      </c>
      <c r="G97" s="1">
        <v>8</v>
      </c>
      <c r="H97" s="7">
        <f t="shared" si="76"/>
        <v>29.741939949999999</v>
      </c>
      <c r="I97" s="7">
        <f t="shared" si="77"/>
        <v>302.89193994999999</v>
      </c>
      <c r="J97" s="7">
        <f t="shared" si="78"/>
        <v>0.57721293861332101</v>
      </c>
      <c r="K97" s="7">
        <f t="shared" si="79"/>
        <v>28.47</v>
      </c>
      <c r="L97" s="7">
        <f t="shared" si="80"/>
        <v>0.28470000000000001</v>
      </c>
      <c r="M97" s="1" t="s">
        <v>110</v>
      </c>
      <c r="O97" s="7">
        <f t="shared" si="96"/>
        <v>0.78851095786061143</v>
      </c>
      <c r="P97" s="7">
        <f t="shared" si="81"/>
        <v>0.45513872711552805</v>
      </c>
      <c r="Q97" s="12">
        <f t="shared" si="82"/>
        <v>0.1183360690500373</v>
      </c>
      <c r="R97" s="7">
        <f t="shared" si="83"/>
        <v>7.4022000000000004E-2</v>
      </c>
      <c r="S97" s="13">
        <f t="shared" si="84"/>
        <v>1.5986607907113735</v>
      </c>
      <c r="T97" s="2">
        <v>0.01</v>
      </c>
      <c r="U97" s="14">
        <f t="shared" si="85"/>
        <v>1.5986607907113735E-2</v>
      </c>
      <c r="V97" s="13"/>
      <c r="W97" s="2"/>
      <c r="X97" s="2"/>
      <c r="Y97" s="2"/>
      <c r="Z97" s="2"/>
      <c r="AA97" s="2"/>
      <c r="AB97" s="2"/>
      <c r="AC97" s="2"/>
      <c r="AD97" s="2"/>
      <c r="AE97" s="13">
        <v>5.0000000000000001E-3</v>
      </c>
      <c r="AF97" s="2">
        <v>0.49</v>
      </c>
      <c r="AG97" s="14">
        <f t="shared" si="86"/>
        <v>2.4499999999999999E-3</v>
      </c>
      <c r="AH97" s="17"/>
      <c r="AI97" s="2"/>
      <c r="AJ97" s="14"/>
      <c r="AK97" s="13"/>
      <c r="AL97" s="2"/>
      <c r="AM97" s="2"/>
      <c r="AN97" s="13"/>
      <c r="AO97" s="2"/>
      <c r="AP97" s="14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2.5936607907113735E-2</v>
      </c>
      <c r="AU97" s="7">
        <f t="shared" si="89"/>
        <v>28.47</v>
      </c>
      <c r="AV97" s="1">
        <f t="shared" si="90"/>
        <v>0.26</v>
      </c>
      <c r="AW97" s="1">
        <f t="shared" si="91"/>
        <v>0</v>
      </c>
      <c r="AX97" s="1">
        <f t="shared" si="92"/>
        <v>0</v>
      </c>
      <c r="AZ97" s="1">
        <f t="shared" si="93"/>
        <v>0</v>
      </c>
      <c r="BA97" s="1">
        <f t="shared" si="94"/>
        <v>0</v>
      </c>
    </row>
    <row r="98" spans="3:54" x14ac:dyDescent="0.15">
      <c r="C98" s="6">
        <v>8</v>
      </c>
      <c r="D98" s="8">
        <v>29.140520926129</v>
      </c>
      <c r="E98" s="9">
        <f t="shared" si="95"/>
        <v>29.741939949999999</v>
      </c>
      <c r="F98" s="6" t="s">
        <v>110</v>
      </c>
      <c r="G98" s="1">
        <v>9</v>
      </c>
      <c r="H98" s="7">
        <f t="shared" si="76"/>
        <v>29.140520926129</v>
      </c>
      <c r="I98" s="7">
        <f t="shared" si="77"/>
        <v>302.29052092612898</v>
      </c>
      <c r="J98" s="7">
        <f t="shared" si="78"/>
        <v>0.54145249452653077</v>
      </c>
      <c r="K98" s="7">
        <f t="shared" si="79"/>
        <v>28.47</v>
      </c>
      <c r="L98" s="7">
        <f t="shared" si="80"/>
        <v>0.28470000000000001</v>
      </c>
      <c r="M98" s="1" t="s">
        <v>110</v>
      </c>
      <c r="O98" s="7">
        <f t="shared" si="96"/>
        <v>0.61807223074508344</v>
      </c>
      <c r="P98" s="7">
        <f t="shared" si="81"/>
        <v>0.33465675113450294</v>
      </c>
      <c r="Q98" s="12">
        <f t="shared" si="82"/>
        <v>8.7010755294970765E-2</v>
      </c>
      <c r="R98" s="7">
        <f t="shared" si="83"/>
        <v>7.4022000000000004E-2</v>
      </c>
      <c r="S98" s="13">
        <f t="shared" si="84"/>
        <v>1.1754715529838529</v>
      </c>
      <c r="T98" s="2">
        <v>0.01</v>
      </c>
      <c r="U98" s="14">
        <f t="shared" si="85"/>
        <v>1.175471552983853E-2</v>
      </c>
      <c r="V98" s="13"/>
      <c r="W98" s="2"/>
      <c r="X98" s="2"/>
      <c r="Y98" s="2"/>
      <c r="Z98" s="2"/>
      <c r="AA98" s="2"/>
      <c r="AB98" s="2"/>
      <c r="AC98" s="2"/>
      <c r="AD98" s="2"/>
      <c r="AE98" s="13">
        <v>5.0000000000000001E-3</v>
      </c>
      <c r="AF98" s="2">
        <v>0.49</v>
      </c>
      <c r="AG98" s="14">
        <f t="shared" si="86"/>
        <v>2.4499999999999999E-3</v>
      </c>
      <c r="AH98" s="17"/>
      <c r="AI98" s="2"/>
      <c r="AJ98" s="14"/>
      <c r="AK98" s="13"/>
      <c r="AL98" s="2"/>
      <c r="AM98" s="2"/>
      <c r="AN98" s="13"/>
      <c r="AO98" s="2"/>
      <c r="AP98" s="14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2.170471552983853E-2</v>
      </c>
      <c r="AU98" s="7">
        <f t="shared" si="89"/>
        <v>28.47</v>
      </c>
      <c r="AV98" s="1">
        <f t="shared" si="90"/>
        <v>0.26</v>
      </c>
      <c r="AW98" s="1">
        <f t="shared" si="91"/>
        <v>0</v>
      </c>
      <c r="AX98" s="1">
        <f t="shared" si="92"/>
        <v>0</v>
      </c>
      <c r="AZ98" s="1">
        <f t="shared" si="93"/>
        <v>0</v>
      </c>
      <c r="BA98" s="1">
        <f t="shared" si="94"/>
        <v>0</v>
      </c>
    </row>
    <row r="99" spans="3:54" x14ac:dyDescent="0.15">
      <c r="C99" s="6">
        <v>9</v>
      </c>
      <c r="D99" s="8">
        <v>24.6161307696667</v>
      </c>
      <c r="E99" s="9">
        <f t="shared" si="95"/>
        <v>29.140520926129</v>
      </c>
      <c r="F99" s="6" t="s">
        <v>110</v>
      </c>
      <c r="G99" s="1">
        <v>10</v>
      </c>
      <c r="H99" s="7">
        <f t="shared" si="76"/>
        <v>24.6161307696667</v>
      </c>
      <c r="I99" s="7">
        <f t="shared" si="77"/>
        <v>297.76613076966669</v>
      </c>
      <c r="J99" s="7">
        <f t="shared" si="78"/>
        <v>0.33190267751142377</v>
      </c>
      <c r="K99" s="7">
        <f t="shared" si="79"/>
        <v>28.47</v>
      </c>
      <c r="L99" s="7">
        <f t="shared" si="80"/>
        <v>0.28470000000000001</v>
      </c>
      <c r="M99" s="1" t="s">
        <v>110</v>
      </c>
      <c r="O99" s="7">
        <f t="shared" si="96"/>
        <v>0.56811547961058051</v>
      </c>
      <c r="P99" s="7">
        <f t="shared" si="81"/>
        <v>0.18855904881843835</v>
      </c>
      <c r="Q99" s="12">
        <f t="shared" si="82"/>
        <v>4.9025352692793976E-2</v>
      </c>
      <c r="R99" s="7">
        <f t="shared" si="83"/>
        <v>7.4022000000000004E-2</v>
      </c>
      <c r="S99" s="13">
        <f t="shared" si="84"/>
        <v>0.66230786378095663</v>
      </c>
      <c r="T99" s="2">
        <v>0.01</v>
      </c>
      <c r="U99" s="14">
        <f t="shared" si="85"/>
        <v>6.6230786378095666E-3</v>
      </c>
      <c r="V99" s="13"/>
      <c r="W99" s="2"/>
      <c r="X99" s="2"/>
      <c r="Y99" s="2"/>
      <c r="Z99" s="2"/>
      <c r="AA99" s="2"/>
      <c r="AB99" s="2"/>
      <c r="AC99" s="2"/>
      <c r="AD99" s="2"/>
      <c r="AE99" s="13">
        <v>5.0000000000000001E-3</v>
      </c>
      <c r="AF99" s="2">
        <v>0.49</v>
      </c>
      <c r="AG99" s="14">
        <f t="shared" si="86"/>
        <v>2.4499999999999999E-3</v>
      </c>
      <c r="AH99" s="17"/>
      <c r="AI99" s="2"/>
      <c r="AJ99" s="14"/>
      <c r="AK99" s="13"/>
      <c r="AL99" s="2"/>
      <c r="AM99" s="2"/>
      <c r="AN99" s="13"/>
      <c r="AO99" s="2"/>
      <c r="AP99" s="14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1.6573078637809567E-2</v>
      </c>
      <c r="AU99" s="7">
        <f t="shared" si="89"/>
        <v>28.47</v>
      </c>
      <c r="AV99" s="1">
        <f t="shared" si="90"/>
        <v>0.26</v>
      </c>
      <c r="AW99" s="1">
        <f t="shared" si="91"/>
        <v>0</v>
      </c>
      <c r="AX99" s="1">
        <f t="shared" si="92"/>
        <v>0</v>
      </c>
      <c r="AZ99" s="1">
        <f t="shared" si="93"/>
        <v>0</v>
      </c>
      <c r="BA99" s="1">
        <f t="shared" si="94"/>
        <v>0</v>
      </c>
    </row>
    <row r="100" spans="3:54" x14ac:dyDescent="0.15">
      <c r="C100" s="6">
        <v>10</v>
      </c>
      <c r="D100" s="8">
        <v>20.6811148358065</v>
      </c>
      <c r="E100" s="9">
        <f t="shared" si="95"/>
        <v>24.6161307696667</v>
      </c>
      <c r="F100" s="6" t="s">
        <v>110</v>
      </c>
      <c r="G100" s="1">
        <v>11</v>
      </c>
      <c r="H100" s="7">
        <f t="shared" si="76"/>
        <v>20.6811148358065</v>
      </c>
      <c r="I100" s="7">
        <f t="shared" si="77"/>
        <v>293.83111483580649</v>
      </c>
      <c r="J100" s="7">
        <f t="shared" si="78"/>
        <v>0.21420370042971804</v>
      </c>
      <c r="K100" s="7">
        <f t="shared" si="79"/>
        <v>28.47</v>
      </c>
      <c r="L100" s="7">
        <f t="shared" si="80"/>
        <v>0.28470000000000001</v>
      </c>
      <c r="M100" s="1" t="s">
        <v>112</v>
      </c>
      <c r="N100" s="7">
        <f>(O99-P99)*$C$22/100</f>
        <v>0.3605786092525351</v>
      </c>
      <c r="O100" s="7">
        <f t="shared" si="96"/>
        <v>0.30367782153960704</v>
      </c>
      <c r="P100" s="7">
        <f t="shared" si="81"/>
        <v>6.5048913112219359E-2</v>
      </c>
      <c r="Q100" s="12">
        <f t="shared" si="82"/>
        <v>1.6912717409177033E-2</v>
      </c>
      <c r="R100" s="7">
        <f t="shared" si="83"/>
        <v>7.4022000000000004E-2</v>
      </c>
      <c r="S100" s="13">
        <f t="shared" si="84"/>
        <v>0.22848230808647474</v>
      </c>
      <c r="T100" s="2">
        <v>0.01</v>
      </c>
      <c r="U100" s="14">
        <f t="shared" si="85"/>
        <v>2.2848230808647473E-3</v>
      </c>
      <c r="V100" s="13"/>
      <c r="W100" s="2"/>
      <c r="X100" s="2"/>
      <c r="Y100" s="2"/>
      <c r="Z100" s="2"/>
      <c r="AA100" s="2"/>
      <c r="AB100" s="2"/>
      <c r="AC100" s="2"/>
      <c r="AD100" s="2"/>
      <c r="AE100" s="13">
        <v>1E-3</v>
      </c>
      <c r="AF100" s="2">
        <v>0.49</v>
      </c>
      <c r="AG100" s="14">
        <f t="shared" si="86"/>
        <v>4.8999999999999998E-4</v>
      </c>
      <c r="AH100" s="17"/>
      <c r="AI100" s="2"/>
      <c r="AJ100" s="14"/>
      <c r="AK100" s="13"/>
      <c r="AL100" s="2"/>
      <c r="AM100" s="2"/>
      <c r="AN100" s="13"/>
      <c r="AO100" s="2"/>
      <c r="AP100" s="14"/>
      <c r="AQ100" s="2">
        <v>0.01</v>
      </c>
      <c r="AR100" s="2">
        <v>0.5</v>
      </c>
      <c r="AS100" s="2">
        <f t="shared" si="87"/>
        <v>5.0000000000000001E-3</v>
      </c>
      <c r="AT100" s="1">
        <f t="shared" si="88"/>
        <v>7.7748230808647473E-3</v>
      </c>
      <c r="AU100" s="7">
        <f t="shared" si="89"/>
        <v>28.47</v>
      </c>
      <c r="AV100" s="1">
        <f t="shared" si="90"/>
        <v>0.26</v>
      </c>
      <c r="AW100" s="1">
        <f t="shared" si="91"/>
        <v>0</v>
      </c>
      <c r="AX100" s="1">
        <f t="shared" si="92"/>
        <v>0</v>
      </c>
      <c r="AZ100" s="1">
        <f t="shared" si="93"/>
        <v>0</v>
      </c>
      <c r="BA100" s="1">
        <f t="shared" si="94"/>
        <v>0</v>
      </c>
    </row>
    <row r="101" spans="3:54" x14ac:dyDescent="0.15">
      <c r="C101" s="6">
        <v>11</v>
      </c>
      <c r="D101" s="8">
        <v>13.5611605662</v>
      </c>
      <c r="E101" s="9">
        <f t="shared" si="95"/>
        <v>20.6811148358065</v>
      </c>
      <c r="F101" s="6" t="s">
        <v>112</v>
      </c>
      <c r="G101" s="1">
        <v>12</v>
      </c>
      <c r="H101" s="7">
        <f t="shared" si="76"/>
        <v>13.5611605662</v>
      </c>
      <c r="I101" s="7">
        <f t="shared" si="77"/>
        <v>286.71116056619996</v>
      </c>
      <c r="J101" s="7">
        <f t="shared" si="78"/>
        <v>9.4068266167020714E-2</v>
      </c>
      <c r="K101" s="7">
        <f t="shared" si="79"/>
        <v>28.47</v>
      </c>
      <c r="L101" s="7">
        <f t="shared" si="80"/>
        <v>0.28470000000000001</v>
      </c>
      <c r="M101" s="1" t="s">
        <v>110</v>
      </c>
      <c r="O101" s="7">
        <f t="shared" si="96"/>
        <v>0.52332890842738766</v>
      </c>
      <c r="P101" s="7">
        <f t="shared" si="81"/>
        <v>4.9228643050843915E-2</v>
      </c>
      <c r="Q101" s="12">
        <f t="shared" si="82"/>
        <v>1.2799447193219418E-2</v>
      </c>
      <c r="R101" s="7">
        <f t="shared" si="83"/>
        <v>7.4022000000000004E-2</v>
      </c>
      <c r="S101" s="13">
        <f t="shared" si="84"/>
        <v>0.17291409571775171</v>
      </c>
      <c r="T101" s="2">
        <v>0.01</v>
      </c>
      <c r="U101" s="14">
        <f t="shared" si="85"/>
        <v>1.729140957177517E-3</v>
      </c>
      <c r="V101" s="13"/>
      <c r="W101" s="2"/>
      <c r="X101" s="2"/>
      <c r="Y101" s="2"/>
      <c r="Z101" s="2"/>
      <c r="AA101" s="2"/>
      <c r="AB101" s="2"/>
      <c r="AC101" s="2"/>
      <c r="AD101" s="2"/>
      <c r="AE101" s="13">
        <v>1E-3</v>
      </c>
      <c r="AF101" s="2">
        <v>0.49</v>
      </c>
      <c r="AG101" s="14">
        <f t="shared" si="86"/>
        <v>4.8999999999999998E-4</v>
      </c>
      <c r="AH101" s="17"/>
      <c r="AI101" s="2"/>
      <c r="AJ101" s="14"/>
      <c r="AK101" s="13"/>
      <c r="AL101" s="2"/>
      <c r="AM101" s="2"/>
      <c r="AN101" s="13"/>
      <c r="AO101" s="2"/>
      <c r="AP101" s="14"/>
      <c r="AQ101" s="2">
        <v>0.01</v>
      </c>
      <c r="AR101" s="2">
        <v>0.5</v>
      </c>
      <c r="AS101" s="2">
        <f t="shared" si="87"/>
        <v>5.0000000000000001E-3</v>
      </c>
      <c r="AT101" s="1">
        <f t="shared" si="88"/>
        <v>7.2191409571775176E-3</v>
      </c>
      <c r="AU101" s="7">
        <f t="shared" si="89"/>
        <v>28.47</v>
      </c>
      <c r="AV101" s="1">
        <f t="shared" si="90"/>
        <v>0.26</v>
      </c>
      <c r="AW101" s="1">
        <f t="shared" si="91"/>
        <v>0</v>
      </c>
      <c r="AX101" s="1">
        <f t="shared" si="92"/>
        <v>0</v>
      </c>
      <c r="AY101" s="1">
        <f>SUM(AX90:AX101)</f>
        <v>0</v>
      </c>
      <c r="AZ101" s="1">
        <f t="shared" si="93"/>
        <v>0</v>
      </c>
      <c r="BA101" s="1">
        <f t="shared" si="94"/>
        <v>0</v>
      </c>
      <c r="BB101" s="1">
        <f>SUM(BA90:BA101)</f>
        <v>0</v>
      </c>
    </row>
    <row r="102" spans="3:54" x14ac:dyDescent="0.15">
      <c r="C102" s="6">
        <v>12</v>
      </c>
      <c r="D102" s="8">
        <v>9.2756640448387095</v>
      </c>
      <c r="E102" s="9">
        <f t="shared" si="95"/>
        <v>13.5611605662</v>
      </c>
      <c r="F102" s="6" t="s">
        <v>110</v>
      </c>
    </row>
    <row r="103" spans="3:54" x14ac:dyDescent="0.15">
      <c r="D103" s="8"/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A102"/>
  <sheetViews>
    <sheetView workbookViewId="0">
      <pane xSplit="4" topLeftCell="E1" activePane="topRight" state="frozen"/>
      <selection activeCell="K16" sqref="K16"/>
      <selection pane="topRight"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10" style="1"/>
    <col min="32" max="32" width="23.125" style="1" customWidth="1"/>
    <col min="33" max="33" width="14.37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73</v>
      </c>
    </row>
    <row r="2" spans="1:12" x14ac:dyDescent="0.15">
      <c r="A2" s="28" t="s">
        <v>41</v>
      </c>
      <c r="B2" s="3" t="s">
        <v>42</v>
      </c>
      <c r="C2" s="2"/>
      <c r="D2" s="2"/>
      <c r="E2" s="35">
        <v>47.27</v>
      </c>
      <c r="F2" s="2">
        <v>1166.8320000000001</v>
      </c>
      <c r="G2" s="39">
        <f>(F2+F3+F4)/3</f>
        <v>1338.1873333333333</v>
      </c>
      <c r="H2" s="2">
        <v>0.13</v>
      </c>
      <c r="I2" s="28">
        <f>(H2+H3+H4)/3</f>
        <v>0.12</v>
      </c>
    </row>
    <row r="3" spans="1:12" x14ac:dyDescent="0.15">
      <c r="A3" s="28"/>
      <c r="B3" s="3" t="s">
        <v>43</v>
      </c>
      <c r="C3" s="2"/>
      <c r="D3" s="2"/>
      <c r="E3" s="36"/>
      <c r="F3" s="2">
        <v>1192.0899999999999</v>
      </c>
      <c r="G3" s="40"/>
      <c r="H3" s="2">
        <v>0.13</v>
      </c>
      <c r="I3" s="28"/>
    </row>
    <row r="4" spans="1:12" x14ac:dyDescent="0.15">
      <c r="A4" s="28"/>
      <c r="B4" s="3" t="s">
        <v>44</v>
      </c>
      <c r="C4" s="2"/>
      <c r="D4" s="2"/>
      <c r="E4" s="37"/>
      <c r="F4" s="2">
        <v>1655.64</v>
      </c>
      <c r="G4" s="41"/>
      <c r="H4" s="2">
        <v>0.1</v>
      </c>
      <c r="I4" s="28"/>
    </row>
    <row r="5" spans="1:12" x14ac:dyDescent="0.15">
      <c r="A5" s="28" t="s">
        <v>45</v>
      </c>
      <c r="B5" s="3" t="s">
        <v>46</v>
      </c>
      <c r="C5" s="2"/>
      <c r="D5" s="2"/>
      <c r="E5" s="35">
        <v>917.568765570506</v>
      </c>
      <c r="F5" s="2">
        <v>91.103999999999999</v>
      </c>
      <c r="G5" s="39">
        <f>(F5+F6)/2</f>
        <v>92.509250000000009</v>
      </c>
      <c r="H5" s="2">
        <v>0.18</v>
      </c>
      <c r="I5" s="28">
        <f>(H5+H6)/2</f>
        <v>0.155</v>
      </c>
    </row>
    <row r="6" spans="1:12" x14ac:dyDescent="0.15">
      <c r="A6" s="28"/>
      <c r="B6" s="3" t="s">
        <v>47</v>
      </c>
      <c r="C6" s="2"/>
      <c r="D6" s="2"/>
      <c r="E6" s="37"/>
      <c r="F6" s="2">
        <v>93.914500000000004</v>
      </c>
      <c r="G6" s="41"/>
      <c r="H6" s="2">
        <v>0.13</v>
      </c>
      <c r="I6" s="28"/>
    </row>
    <row r="7" spans="1:12" x14ac:dyDescent="0.15">
      <c r="A7" s="28" t="s">
        <v>48</v>
      </c>
      <c r="B7" s="29"/>
      <c r="C7" s="2"/>
      <c r="D7" s="2"/>
      <c r="E7" s="4">
        <v>3801.0206708613</v>
      </c>
      <c r="F7" s="2">
        <v>122.786</v>
      </c>
      <c r="G7" s="2"/>
      <c r="H7" s="2">
        <v>0.28999999999999998</v>
      </c>
    </row>
    <row r="8" spans="1:12" x14ac:dyDescent="0.15">
      <c r="A8" s="28" t="s">
        <v>49</v>
      </c>
      <c r="B8" s="29"/>
      <c r="C8" s="2"/>
      <c r="D8" s="2"/>
      <c r="E8" s="2">
        <v>0.21</v>
      </c>
      <c r="F8" s="2">
        <v>625.46400000000006</v>
      </c>
      <c r="G8" s="2"/>
      <c r="H8" s="2">
        <v>0.26</v>
      </c>
    </row>
    <row r="9" spans="1:12" x14ac:dyDescent="0.15">
      <c r="A9" s="28" t="s">
        <v>50</v>
      </c>
      <c r="B9" s="29"/>
      <c r="C9" s="2"/>
      <c r="D9" s="2"/>
      <c r="E9" s="2">
        <v>2.2749999999999999</v>
      </c>
      <c r="F9" s="2">
        <v>341.64</v>
      </c>
      <c r="G9" s="2"/>
      <c r="H9" s="2">
        <v>0.26</v>
      </c>
    </row>
    <row r="10" spans="1:12" x14ac:dyDescent="0.15">
      <c r="A10" s="28" t="s">
        <v>51</v>
      </c>
      <c r="B10" s="29"/>
      <c r="C10" s="2"/>
      <c r="D10" s="2"/>
      <c r="E10" s="2">
        <v>0.69</v>
      </c>
      <c r="F10" s="2">
        <v>341.64</v>
      </c>
      <c r="G10" s="2"/>
      <c r="H10" s="2">
        <v>0.26</v>
      </c>
    </row>
    <row r="11" spans="1:12" x14ac:dyDescent="0.15">
      <c r="A11" s="28" t="s">
        <v>52</v>
      </c>
      <c r="B11" s="29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55</v>
      </c>
      <c r="B14" s="2" t="s">
        <v>56</v>
      </c>
      <c r="C14" s="2">
        <v>308.16000000000003</v>
      </c>
      <c r="G14" s="38" t="s">
        <v>57</v>
      </c>
      <c r="H14" s="5" t="s">
        <v>58</v>
      </c>
      <c r="I14" s="5">
        <f>(AV38+AV53+AY69+AY85+AY101+BB101+AG69)</f>
        <v>110001046.49404657</v>
      </c>
      <c r="J14" s="5" t="s">
        <v>35</v>
      </c>
      <c r="K14" s="5">
        <f>I14/(10000*1000)</f>
        <v>11.000104649404657</v>
      </c>
      <c r="L14" s="5" t="s">
        <v>59</v>
      </c>
    </row>
    <row r="15" spans="1:12" x14ac:dyDescent="0.15">
      <c r="A15" s="2" t="s">
        <v>60</v>
      </c>
      <c r="B15" s="2" t="s">
        <v>56</v>
      </c>
      <c r="C15" s="2"/>
      <c r="G15" s="38"/>
      <c r="H15" s="5" t="s">
        <v>61</v>
      </c>
      <c r="I15" s="5">
        <v>63155423.717824601</v>
      </c>
      <c r="J15" s="5" t="s">
        <v>35</v>
      </c>
      <c r="K15" s="5">
        <f>I15/(10000*1000)</f>
        <v>6.3155423717824597</v>
      </c>
      <c r="L15" s="5" t="s">
        <v>59</v>
      </c>
    </row>
    <row r="16" spans="1:12" x14ac:dyDescent="0.15">
      <c r="A16" s="2" t="s">
        <v>62</v>
      </c>
      <c r="B16" s="2" t="s">
        <v>63</v>
      </c>
      <c r="C16" s="2">
        <v>19347</v>
      </c>
      <c r="K16" s="1">
        <v>11.000104649404657</v>
      </c>
    </row>
    <row r="17" spans="1:47" x14ac:dyDescent="0.15">
      <c r="A17" s="2" t="s">
        <v>64</v>
      </c>
      <c r="B17" s="2" t="s">
        <v>65</v>
      </c>
      <c r="C17" s="2">
        <v>1.9870000000000001</v>
      </c>
      <c r="AF17" s="1" t="s">
        <v>122</v>
      </c>
    </row>
    <row r="18" spans="1:47" x14ac:dyDescent="0.15">
      <c r="A18" s="2" t="s">
        <v>67</v>
      </c>
      <c r="B18" s="2" t="s">
        <v>68</v>
      </c>
      <c r="C18" s="2">
        <v>1</v>
      </c>
    </row>
    <row r="19" spans="1:47" x14ac:dyDescent="0.15">
      <c r="A19" s="2" t="s">
        <v>70</v>
      </c>
      <c r="B19" s="2" t="s">
        <v>68</v>
      </c>
      <c r="C19" s="2">
        <v>3</v>
      </c>
    </row>
    <row r="20" spans="1:47" x14ac:dyDescent="0.15">
      <c r="A20" s="2" t="s">
        <v>73</v>
      </c>
      <c r="B20" s="2" t="s">
        <v>74</v>
      </c>
      <c r="C20" s="2">
        <v>0.13</v>
      </c>
    </row>
    <row r="21" spans="1:47" x14ac:dyDescent="0.15">
      <c r="A21" s="2" t="s">
        <v>75</v>
      </c>
      <c r="B21" s="2" t="s">
        <v>76</v>
      </c>
      <c r="C21" s="2">
        <v>1</v>
      </c>
    </row>
    <row r="22" spans="1:47" x14ac:dyDescent="0.15">
      <c r="A22" s="2" t="s">
        <v>77</v>
      </c>
      <c r="B22" s="2" t="s">
        <v>72</v>
      </c>
      <c r="C22" s="2">
        <v>95</v>
      </c>
    </row>
    <row r="23" spans="1:47" x14ac:dyDescent="0.15">
      <c r="A23" s="2" t="s">
        <v>78</v>
      </c>
      <c r="B23" s="2" t="s">
        <v>79</v>
      </c>
      <c r="C23" s="2">
        <v>0.66200000000000003</v>
      </c>
    </row>
    <row r="25" spans="1:47" x14ac:dyDescent="0.15">
      <c r="S25" s="30" t="s">
        <v>80</v>
      </c>
      <c r="T25" s="30"/>
      <c r="U25" s="30"/>
      <c r="V25" s="30" t="s">
        <v>81</v>
      </c>
      <c r="W25" s="30"/>
      <c r="X25" s="30"/>
      <c r="Y25" s="30" t="s">
        <v>82</v>
      </c>
      <c r="Z25" s="30"/>
      <c r="AA25" s="30"/>
      <c r="AB25" s="30" t="s">
        <v>83</v>
      </c>
      <c r="AC25" s="30"/>
      <c r="AD25" s="30"/>
      <c r="AE25" s="30" t="s">
        <v>84</v>
      </c>
      <c r="AF25" s="30"/>
      <c r="AG25" s="30"/>
      <c r="AH25" s="30" t="s">
        <v>85</v>
      </c>
      <c r="AI25" s="30"/>
      <c r="AJ25" s="30"/>
      <c r="AK25" s="31" t="s">
        <v>86</v>
      </c>
      <c r="AL25" s="32"/>
      <c r="AM25" s="33"/>
      <c r="AN25" s="30" t="s">
        <v>87</v>
      </c>
      <c r="AO25" s="30"/>
      <c r="AP25" s="30"/>
    </row>
    <row r="26" spans="1:47" x14ac:dyDescent="0.15">
      <c r="A26" s="34" t="s">
        <v>41</v>
      </c>
      <c r="B26" s="34"/>
      <c r="C26" s="6" t="s">
        <v>88</v>
      </c>
      <c r="D26" s="6" t="s">
        <v>89</v>
      </c>
      <c r="E26" s="6" t="s">
        <v>90</v>
      </c>
      <c r="F26" s="6" t="s">
        <v>91</v>
      </c>
      <c r="G26" s="1" t="s">
        <v>88</v>
      </c>
      <c r="H26" s="1" t="s">
        <v>90</v>
      </c>
      <c r="I26" s="1" t="s">
        <v>92</v>
      </c>
      <c r="J26" s="1" t="s">
        <v>93</v>
      </c>
      <c r="K26" s="10" t="s">
        <v>94</v>
      </c>
      <c r="L26" s="10" t="s">
        <v>95</v>
      </c>
      <c r="M26" s="1" t="s">
        <v>96</v>
      </c>
      <c r="N26" s="10" t="s">
        <v>97</v>
      </c>
      <c r="O26" s="1" t="s">
        <v>98</v>
      </c>
      <c r="P26" s="1" t="s">
        <v>99</v>
      </c>
      <c r="Q26" s="10" t="s">
        <v>100</v>
      </c>
      <c r="R26" s="10" t="s">
        <v>101</v>
      </c>
      <c r="S26" s="2" t="s">
        <v>102</v>
      </c>
      <c r="T26" s="2" t="s">
        <v>103</v>
      </c>
      <c r="U26" s="2"/>
      <c r="V26" s="2" t="s">
        <v>102</v>
      </c>
      <c r="W26" s="2" t="s">
        <v>103</v>
      </c>
      <c r="X26" s="2"/>
      <c r="Y26" s="2" t="s">
        <v>102</v>
      </c>
      <c r="Z26" s="2" t="s">
        <v>103</v>
      </c>
      <c r="AA26" s="2"/>
      <c r="AB26" s="2" t="s">
        <v>102</v>
      </c>
      <c r="AC26" s="2" t="s">
        <v>103</v>
      </c>
      <c r="AD26" s="2"/>
      <c r="AE26" s="2" t="s">
        <v>102</v>
      </c>
      <c r="AF26" s="2" t="s">
        <v>103</v>
      </c>
      <c r="AG26" s="2"/>
      <c r="AH26" s="2" t="s">
        <v>102</v>
      </c>
      <c r="AI26" s="2" t="s">
        <v>103</v>
      </c>
      <c r="AJ26" s="2"/>
      <c r="AK26" s="2" t="s">
        <v>102</v>
      </c>
      <c r="AL26" s="2" t="s">
        <v>103</v>
      </c>
      <c r="AM26" s="2"/>
      <c r="AN26" s="16" t="s">
        <v>102</v>
      </c>
      <c r="AO26" s="16" t="s">
        <v>103</v>
      </c>
      <c r="AP26" s="16"/>
      <c r="AQ26" s="1" t="s">
        <v>104</v>
      </c>
      <c r="AR26" s="1" t="s">
        <v>105</v>
      </c>
      <c r="AS26" s="1" t="s">
        <v>73</v>
      </c>
      <c r="AT26" s="1" t="s">
        <v>106</v>
      </c>
      <c r="AU26" s="1" t="s">
        <v>107</v>
      </c>
    </row>
    <row r="27" spans="1:47" x14ac:dyDescent="0.15">
      <c r="A27" s="1" t="s">
        <v>108</v>
      </c>
      <c r="B27" s="1">
        <f>G2</f>
        <v>1338.1873333333333</v>
      </c>
      <c r="C27" s="6" t="s">
        <v>109</v>
      </c>
      <c r="D27" s="6">
        <v>4</v>
      </c>
      <c r="E27" s="6"/>
      <c r="F27" s="6"/>
      <c r="G27" s="1">
        <v>1</v>
      </c>
      <c r="H27" s="7">
        <f t="shared" ref="H27:H38" si="0">E28</f>
        <v>4</v>
      </c>
      <c r="I27" s="7">
        <f t="shared" ref="I27:I38" si="1">H27+273.15</f>
        <v>277.14999999999998</v>
      </c>
      <c r="J27" s="7">
        <f t="shared" ref="J27:J38" si="2">EXP(($C$16*(I27-$C$14))/($C$17*I27*$C$14))</f>
        <v>2.9149984769781857E-2</v>
      </c>
      <c r="K27" s="7">
        <f t="shared" ref="K27:K38" si="3">$B$27/12</f>
        <v>111.51561111111111</v>
      </c>
      <c r="L27" s="7">
        <f t="shared" ref="L27:L38" si="4">K27*$B$28/100</f>
        <v>1.1151561111111112</v>
      </c>
      <c r="M27" s="1" t="s">
        <v>110</v>
      </c>
      <c r="O27" s="7">
        <f>L27</f>
        <v>1.1151561111111112</v>
      </c>
      <c r="P27" s="7">
        <f t="shared" ref="P27:P38" si="5">O27*J27</f>
        <v>3.2506783654818058E-2</v>
      </c>
      <c r="Q27" s="12">
        <f t="shared" ref="Q27:Q38" si="6">P27*$B$29</f>
        <v>3.900814038578167E-3</v>
      </c>
      <c r="R27" s="7">
        <f t="shared" ref="R27:R38" si="7">L27*$B$29</f>
        <v>0.13381873333333336</v>
      </c>
      <c r="S27" s="13">
        <f t="shared" ref="S27:S38" si="8">Q27/R27</f>
        <v>2.9149984769781857E-2</v>
      </c>
      <c r="T27" s="2">
        <v>0.01</v>
      </c>
      <c r="U27" s="14">
        <f t="shared" ref="U27:U38" si="9">S27*T27</f>
        <v>2.9149984769781859E-4</v>
      </c>
      <c r="V27" s="13"/>
      <c r="W27" s="2"/>
      <c r="X27" s="14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3"/>
      <c r="AF27" s="2"/>
      <c r="AG27" s="14"/>
      <c r="AH27" s="13"/>
      <c r="AI27" s="2"/>
      <c r="AJ27" s="14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2.2191499847697818E-2</v>
      </c>
      <c r="AR27" s="7">
        <f t="shared" ref="AR27:AR38" si="15">$B$27/12</f>
        <v>111.51561111111111</v>
      </c>
      <c r="AS27" s="1">
        <f t="shared" ref="AS27:AS38" si="16">$B$29</f>
        <v>0.12</v>
      </c>
      <c r="AT27" s="1">
        <f>$E$2/12</f>
        <v>3.9391666666666669</v>
      </c>
      <c r="AU27" s="1">
        <f t="shared" ref="AU27:AU38" si="17">AT27*10000*AS27*0.67*AR27*AQ27</f>
        <v>7837.5934012315047</v>
      </c>
    </row>
    <row r="28" spans="1:47" x14ac:dyDescent="0.15">
      <c r="A28" s="1" t="s">
        <v>111</v>
      </c>
      <c r="B28" s="1">
        <v>1</v>
      </c>
      <c r="C28" s="6">
        <v>1</v>
      </c>
      <c r="D28" s="18">
        <v>1.8427847864193501</v>
      </c>
      <c r="E28" s="9">
        <f t="shared" ref="E28:E39" si="18">D27</f>
        <v>4</v>
      </c>
      <c r="F28" s="6" t="s">
        <v>110</v>
      </c>
      <c r="G28" s="1">
        <v>2</v>
      </c>
      <c r="H28" s="7">
        <f t="shared" si="0"/>
        <v>1.8427847864193501</v>
      </c>
      <c r="I28" s="7">
        <f t="shared" si="1"/>
        <v>274.99278478641935</v>
      </c>
      <c r="J28" s="7">
        <f t="shared" si="2"/>
        <v>2.212832134618363E-2</v>
      </c>
      <c r="K28" s="7">
        <f t="shared" si="3"/>
        <v>111.51561111111111</v>
      </c>
      <c r="L28" s="7">
        <f t="shared" si="4"/>
        <v>1.1151561111111112</v>
      </c>
      <c r="M28" s="1" t="s">
        <v>110</v>
      </c>
      <c r="O28" s="7">
        <f t="shared" ref="O28:O38" si="19">L28+O27-P27-N28</f>
        <v>2.1978054385674044</v>
      </c>
      <c r="P28" s="7">
        <f t="shared" si="5"/>
        <v>4.8633745001009566E-2</v>
      </c>
      <c r="Q28" s="12">
        <f t="shared" si="6"/>
        <v>5.8360494001211474E-3</v>
      </c>
      <c r="R28" s="7">
        <f t="shared" si="7"/>
        <v>0.13381873333333336</v>
      </c>
      <c r="S28" s="13">
        <f t="shared" si="8"/>
        <v>4.3611602462145162E-2</v>
      </c>
      <c r="T28" s="2">
        <v>0.01</v>
      </c>
      <c r="U28" s="14">
        <f t="shared" si="9"/>
        <v>4.3611602462145164E-4</v>
      </c>
      <c r="V28" s="13"/>
      <c r="W28" s="2"/>
      <c r="X28" s="14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3"/>
      <c r="AF28" s="2"/>
      <c r="AG28" s="14"/>
      <c r="AH28" s="13"/>
      <c r="AI28" s="2"/>
      <c r="AJ28" s="14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2.233611602462145E-2</v>
      </c>
      <c r="AR28" s="7">
        <f t="shared" si="15"/>
        <v>111.51561111111111</v>
      </c>
      <c r="AS28" s="1">
        <f t="shared" si="16"/>
        <v>0.12</v>
      </c>
      <c r="AT28" s="1">
        <f t="shared" ref="AT28:AT38" si="20">$E$2/12</f>
        <v>3.9391666666666669</v>
      </c>
      <c r="AU28" s="1">
        <f t="shared" si="17"/>
        <v>7888.6689392414137</v>
      </c>
    </row>
    <row r="29" spans="1:47" x14ac:dyDescent="0.15">
      <c r="A29" s="1" t="s">
        <v>73</v>
      </c>
      <c r="B29" s="1">
        <f>I2</f>
        <v>0.12</v>
      </c>
      <c r="C29" s="6">
        <v>2</v>
      </c>
      <c r="D29" s="18">
        <v>5.2555384468965496</v>
      </c>
      <c r="E29" s="9">
        <f t="shared" si="18"/>
        <v>1.8427847864193501</v>
      </c>
      <c r="F29" s="6" t="s">
        <v>110</v>
      </c>
      <c r="G29" s="1">
        <v>3</v>
      </c>
      <c r="H29" s="7">
        <f t="shared" si="0"/>
        <v>5.2555384468965496</v>
      </c>
      <c r="I29" s="7">
        <f t="shared" si="1"/>
        <v>278.40553844689651</v>
      </c>
      <c r="J29" s="7">
        <f t="shared" si="2"/>
        <v>3.4154354302041348E-2</v>
      </c>
      <c r="K29" s="7">
        <f t="shared" si="3"/>
        <v>111.51561111111111</v>
      </c>
      <c r="L29" s="7">
        <f t="shared" si="4"/>
        <v>1.1151561111111112</v>
      </c>
      <c r="M29" s="1" t="s">
        <v>110</v>
      </c>
      <c r="O29" s="7">
        <f t="shared" si="19"/>
        <v>3.2643278046775062</v>
      </c>
      <c r="P29" s="7">
        <f t="shared" si="5"/>
        <v>0.11149100839896037</v>
      </c>
      <c r="Q29" s="12">
        <f t="shared" si="6"/>
        <v>1.3378921007875244E-2</v>
      </c>
      <c r="R29" s="7">
        <f t="shared" si="7"/>
        <v>0.13381873333333336</v>
      </c>
      <c r="S29" s="13">
        <f t="shared" si="8"/>
        <v>9.9977937876225914E-2</v>
      </c>
      <c r="T29" s="2">
        <v>0.01</v>
      </c>
      <c r="U29" s="14">
        <f t="shared" si="9"/>
        <v>9.9977937876225909E-4</v>
      </c>
      <c r="V29" s="13"/>
      <c r="W29" s="2"/>
      <c r="X29" s="14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3"/>
      <c r="AF29" s="2"/>
      <c r="AG29" s="14"/>
      <c r="AH29" s="13"/>
      <c r="AI29" s="2"/>
      <c r="AJ29" s="14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2.289977937876226E-2</v>
      </c>
      <c r="AR29" s="7">
        <f t="shared" si="15"/>
        <v>111.51561111111111</v>
      </c>
      <c r="AS29" s="1">
        <f t="shared" si="16"/>
        <v>0.12</v>
      </c>
      <c r="AT29" s="1">
        <f t="shared" si="20"/>
        <v>3.9391666666666669</v>
      </c>
      <c r="AU29" s="1">
        <f t="shared" si="17"/>
        <v>8087.7435495764303</v>
      </c>
    </row>
    <row r="30" spans="1:47" x14ac:dyDescent="0.15">
      <c r="C30" s="6">
        <v>3</v>
      </c>
      <c r="D30" s="18">
        <v>10.2803298127742</v>
      </c>
      <c r="E30" s="9">
        <f t="shared" si="18"/>
        <v>5.2555384468965496</v>
      </c>
      <c r="F30" s="6" t="s">
        <v>110</v>
      </c>
      <c r="G30" s="1">
        <v>4</v>
      </c>
      <c r="H30" s="7">
        <f t="shared" si="0"/>
        <v>10.2803298127742</v>
      </c>
      <c r="I30" s="7">
        <f t="shared" si="1"/>
        <v>283.43032981277418</v>
      </c>
      <c r="J30" s="7">
        <f t="shared" si="2"/>
        <v>6.349211094615019E-2</v>
      </c>
      <c r="K30" s="7">
        <f t="shared" si="3"/>
        <v>111.51561111111111</v>
      </c>
      <c r="L30" s="7">
        <f t="shared" si="4"/>
        <v>1.1151561111111112</v>
      </c>
      <c r="M30" s="1" t="s">
        <v>110</v>
      </c>
      <c r="O30" s="7">
        <f t="shared" si="19"/>
        <v>4.2679929073896563</v>
      </c>
      <c r="P30" s="7">
        <f t="shared" si="5"/>
        <v>0.2709838791933662</v>
      </c>
      <c r="Q30" s="12">
        <f t="shared" si="6"/>
        <v>3.2518065503203943E-2</v>
      </c>
      <c r="R30" s="7">
        <f t="shared" si="7"/>
        <v>0.13381873333333336</v>
      </c>
      <c r="S30" s="13">
        <f t="shared" si="8"/>
        <v>0.24300084669164859</v>
      </c>
      <c r="T30" s="2">
        <v>0.01</v>
      </c>
      <c r="U30" s="14">
        <f t="shared" si="9"/>
        <v>2.4300084669164859E-3</v>
      </c>
      <c r="V30" s="13"/>
      <c r="W30" s="2"/>
      <c r="X30" s="14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3"/>
      <c r="AF30" s="2"/>
      <c r="AG30" s="14"/>
      <c r="AH30" s="13"/>
      <c r="AI30" s="2"/>
      <c r="AJ30" s="14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2.4330008466916485E-2</v>
      </c>
      <c r="AR30" s="7">
        <f t="shared" si="15"/>
        <v>111.51561111111111</v>
      </c>
      <c r="AS30" s="1">
        <f t="shared" si="16"/>
        <v>0.12</v>
      </c>
      <c r="AT30" s="1">
        <f t="shared" si="20"/>
        <v>3.9391666666666669</v>
      </c>
      <c r="AU30" s="1">
        <f t="shared" si="17"/>
        <v>8592.8718257406854</v>
      </c>
    </row>
    <row r="31" spans="1:47" x14ac:dyDescent="0.15">
      <c r="C31" s="6">
        <v>4</v>
      </c>
      <c r="D31" s="18">
        <v>16.726239055000001</v>
      </c>
      <c r="E31" s="9">
        <f t="shared" si="18"/>
        <v>10.2803298127742</v>
      </c>
      <c r="F31" s="6" t="s">
        <v>110</v>
      </c>
      <c r="G31" s="1">
        <v>5</v>
      </c>
      <c r="H31" s="7">
        <f t="shared" si="0"/>
        <v>16.726239055000001</v>
      </c>
      <c r="I31" s="7">
        <f t="shared" si="1"/>
        <v>289.87623905499999</v>
      </c>
      <c r="J31" s="7">
        <f t="shared" si="2"/>
        <v>0.13629526216242971</v>
      </c>
      <c r="K31" s="7">
        <f t="shared" si="3"/>
        <v>111.51561111111111</v>
      </c>
      <c r="L31" s="7">
        <f t="shared" si="4"/>
        <v>1.1151561111111112</v>
      </c>
      <c r="M31" s="1" t="s">
        <v>112</v>
      </c>
      <c r="N31" s="7">
        <f>(O30-P30)*C22/100</f>
        <v>3.7971585767864751</v>
      </c>
      <c r="O31" s="7">
        <f t="shared" si="19"/>
        <v>1.3150065625209262</v>
      </c>
      <c r="P31" s="7">
        <f t="shared" si="5"/>
        <v>0.17922916418410514</v>
      </c>
      <c r="Q31" s="12">
        <f t="shared" si="6"/>
        <v>2.1507499702092616E-2</v>
      </c>
      <c r="R31" s="7">
        <f t="shared" si="7"/>
        <v>0.13381873333333336</v>
      </c>
      <c r="S31" s="13">
        <f t="shared" si="8"/>
        <v>0.16072114244661767</v>
      </c>
      <c r="T31" s="2">
        <v>0.01</v>
      </c>
      <c r="U31" s="14">
        <f t="shared" si="9"/>
        <v>1.6072114244661767E-3</v>
      </c>
      <c r="V31" s="13"/>
      <c r="W31" s="2"/>
      <c r="X31" s="14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3"/>
      <c r="AF31" s="2"/>
      <c r="AG31" s="14"/>
      <c r="AH31" s="13"/>
      <c r="AI31" s="2"/>
      <c r="AJ31" s="14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3.1057211424466175E-2</v>
      </c>
      <c r="AR31" s="7">
        <f t="shared" si="15"/>
        <v>111.51561111111111</v>
      </c>
      <c r="AS31" s="1">
        <f t="shared" si="16"/>
        <v>0.12</v>
      </c>
      <c r="AT31" s="1">
        <f t="shared" si="20"/>
        <v>3.9391666666666669</v>
      </c>
      <c r="AU31" s="1">
        <f t="shared" si="17"/>
        <v>10968.785210175865</v>
      </c>
    </row>
    <row r="32" spans="1:47" x14ac:dyDescent="0.15">
      <c r="C32" s="6">
        <v>5</v>
      </c>
      <c r="D32" s="18">
        <v>19.992658583870998</v>
      </c>
      <c r="E32" s="9">
        <f t="shared" si="18"/>
        <v>16.726239055000001</v>
      </c>
      <c r="F32" s="6" t="s">
        <v>112</v>
      </c>
      <c r="G32" s="1">
        <v>6</v>
      </c>
      <c r="H32" s="7">
        <f t="shared" si="0"/>
        <v>19.992658583870998</v>
      </c>
      <c r="I32" s="7">
        <f t="shared" si="1"/>
        <v>293.14265858387097</v>
      </c>
      <c r="J32" s="7">
        <f t="shared" si="2"/>
        <v>0.19816561457164064</v>
      </c>
      <c r="K32" s="7">
        <f t="shared" si="3"/>
        <v>111.51561111111111</v>
      </c>
      <c r="L32" s="7">
        <f t="shared" si="4"/>
        <v>1.1151561111111112</v>
      </c>
      <c r="M32" s="1" t="s">
        <v>110</v>
      </c>
      <c r="O32" s="7">
        <f t="shared" si="19"/>
        <v>2.2509335094479321</v>
      </c>
      <c r="P32" s="7">
        <f t="shared" si="5"/>
        <v>0.44605762225964934</v>
      </c>
      <c r="Q32" s="12">
        <f t="shared" si="6"/>
        <v>5.3526914671157923E-2</v>
      </c>
      <c r="R32" s="7">
        <f t="shared" si="7"/>
        <v>0.13381873333333336</v>
      </c>
      <c r="S32" s="13">
        <f t="shared" si="8"/>
        <v>0.39999567577602174</v>
      </c>
      <c r="T32" s="2">
        <v>0.01</v>
      </c>
      <c r="U32" s="14">
        <f t="shared" si="9"/>
        <v>3.9999567577602172E-3</v>
      </c>
      <c r="V32" s="13"/>
      <c r="W32" s="2"/>
      <c r="X32" s="14"/>
      <c r="Y32" s="2">
        <v>0.05</v>
      </c>
      <c r="Z32" s="2">
        <v>0.21</v>
      </c>
      <c r="AA32" s="2">
        <f t="shared" si="10"/>
        <v>1.0500000000000001E-2</v>
      </c>
      <c r="AB32" s="2">
        <v>0.02</v>
      </c>
      <c r="AC32" s="2">
        <v>0.28999999999999998</v>
      </c>
      <c r="AD32" s="2">
        <f t="shared" si="11"/>
        <v>5.7999999999999996E-3</v>
      </c>
      <c r="AE32" s="13"/>
      <c r="AF32" s="2"/>
      <c r="AG32" s="14"/>
      <c r="AH32" s="13"/>
      <c r="AI32" s="2"/>
      <c r="AJ32" s="14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3.6999956757760216E-2</v>
      </c>
      <c r="AR32" s="7">
        <f t="shared" si="15"/>
        <v>111.51561111111111</v>
      </c>
      <c r="AS32" s="1">
        <f t="shared" si="16"/>
        <v>0.12</v>
      </c>
      <c r="AT32" s="1">
        <f t="shared" si="20"/>
        <v>3.9391666666666669</v>
      </c>
      <c r="AU32" s="1">
        <f t="shared" si="17"/>
        <v>13067.643869080646</v>
      </c>
    </row>
    <row r="33" spans="1:48" x14ac:dyDescent="0.15">
      <c r="C33" s="6">
        <v>6</v>
      </c>
      <c r="D33" s="18">
        <v>24.210865324666699</v>
      </c>
      <c r="E33" s="9">
        <f t="shared" si="18"/>
        <v>19.992658583870998</v>
      </c>
      <c r="F33" s="6" t="s">
        <v>110</v>
      </c>
      <c r="G33" s="1">
        <v>7</v>
      </c>
      <c r="H33" s="7">
        <f t="shared" si="0"/>
        <v>24.210865324666699</v>
      </c>
      <c r="I33" s="7">
        <f t="shared" si="1"/>
        <v>297.36086532466669</v>
      </c>
      <c r="J33" s="7">
        <f t="shared" si="2"/>
        <v>0.31743610307528825</v>
      </c>
      <c r="K33" s="7">
        <f t="shared" si="3"/>
        <v>111.51561111111111</v>
      </c>
      <c r="L33" s="7">
        <f t="shared" si="4"/>
        <v>1.1151561111111112</v>
      </c>
      <c r="M33" s="1" t="s">
        <v>110</v>
      </c>
      <c r="O33" s="7">
        <f t="shared" si="19"/>
        <v>2.9200319982993941</v>
      </c>
      <c r="P33" s="7">
        <f t="shared" si="5"/>
        <v>0.92692357839530637</v>
      </c>
      <c r="Q33" s="12">
        <f t="shared" si="6"/>
        <v>0.11123082940743675</v>
      </c>
      <c r="R33" s="7">
        <f t="shared" si="7"/>
        <v>0.13381873333333336</v>
      </c>
      <c r="S33" s="13">
        <f t="shared" si="8"/>
        <v>0.83120521795979285</v>
      </c>
      <c r="T33" s="2">
        <v>0.01</v>
      </c>
      <c r="U33" s="14">
        <f t="shared" si="9"/>
        <v>8.3120521795979289E-3</v>
      </c>
      <c r="V33" s="13"/>
      <c r="W33" s="2"/>
      <c r="X33" s="14"/>
      <c r="Y33" s="2">
        <v>0.05</v>
      </c>
      <c r="Z33" s="2">
        <v>0.21</v>
      </c>
      <c r="AA33" s="2">
        <f t="shared" si="10"/>
        <v>1.0500000000000001E-2</v>
      </c>
      <c r="AB33" s="2">
        <v>0.02</v>
      </c>
      <c r="AC33" s="2">
        <v>0.28999999999999998</v>
      </c>
      <c r="AD33" s="2">
        <f t="shared" si="11"/>
        <v>5.7999999999999996E-3</v>
      </c>
      <c r="AE33" s="13"/>
      <c r="AF33" s="2"/>
      <c r="AG33" s="14"/>
      <c r="AH33" s="13"/>
      <c r="AI33" s="2"/>
      <c r="AJ33" s="14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4.1312052179597929E-2</v>
      </c>
      <c r="AR33" s="7">
        <f t="shared" si="15"/>
        <v>111.51561111111111</v>
      </c>
      <c r="AS33" s="1">
        <f t="shared" si="16"/>
        <v>0.12</v>
      </c>
      <c r="AT33" s="1">
        <f t="shared" si="20"/>
        <v>3.9391666666666669</v>
      </c>
      <c r="AU33" s="1">
        <f t="shared" si="17"/>
        <v>14590.589630098324</v>
      </c>
    </row>
    <row r="34" spans="1:48" x14ac:dyDescent="0.15">
      <c r="C34" s="6">
        <v>7</v>
      </c>
      <c r="D34" s="18">
        <v>28.3168877503226</v>
      </c>
      <c r="E34" s="9">
        <f t="shared" si="18"/>
        <v>24.210865324666699</v>
      </c>
      <c r="F34" s="6" t="s">
        <v>110</v>
      </c>
      <c r="G34" s="1">
        <v>8</v>
      </c>
      <c r="H34" s="7">
        <f t="shared" si="0"/>
        <v>28.3168877503226</v>
      </c>
      <c r="I34" s="7">
        <f t="shared" si="1"/>
        <v>301.4668877503226</v>
      </c>
      <c r="J34" s="7">
        <f t="shared" si="2"/>
        <v>0.49584073202727974</v>
      </c>
      <c r="K34" s="7">
        <f t="shared" si="3"/>
        <v>111.51561111111111</v>
      </c>
      <c r="L34" s="7">
        <f t="shared" si="4"/>
        <v>1.1151561111111112</v>
      </c>
      <c r="M34" s="1" t="s">
        <v>110</v>
      </c>
      <c r="O34" s="7">
        <f t="shared" si="19"/>
        <v>3.1082645310151991</v>
      </c>
      <c r="P34" s="7">
        <f t="shared" si="5"/>
        <v>1.5412041603930056</v>
      </c>
      <c r="Q34" s="12">
        <f t="shared" si="6"/>
        <v>0.18494449924716067</v>
      </c>
      <c r="R34" s="7">
        <f t="shared" si="7"/>
        <v>0.13381873333333336</v>
      </c>
      <c r="S34" s="13">
        <f t="shared" si="8"/>
        <v>1.3820523826546505</v>
      </c>
      <c r="T34" s="2">
        <v>0.01</v>
      </c>
      <c r="U34" s="14">
        <f t="shared" si="9"/>
        <v>1.3820523826546504E-2</v>
      </c>
      <c r="V34" s="13"/>
      <c r="W34" s="2"/>
      <c r="X34" s="14"/>
      <c r="Y34" s="2">
        <v>0.05</v>
      </c>
      <c r="Z34" s="2">
        <v>0.21</v>
      </c>
      <c r="AA34" s="2">
        <f t="shared" si="10"/>
        <v>1.0500000000000001E-2</v>
      </c>
      <c r="AB34" s="2">
        <v>0.02</v>
      </c>
      <c r="AC34" s="2">
        <v>0.28999999999999998</v>
      </c>
      <c r="AD34" s="2">
        <f t="shared" si="11"/>
        <v>5.7999999999999996E-3</v>
      </c>
      <c r="AE34" s="13"/>
      <c r="AF34" s="2"/>
      <c r="AG34" s="14"/>
      <c r="AH34" s="13"/>
      <c r="AI34" s="2"/>
      <c r="AJ34" s="14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4.6820523826546508E-2</v>
      </c>
      <c r="AR34" s="7">
        <f t="shared" si="15"/>
        <v>111.51561111111111</v>
      </c>
      <c r="AS34" s="1">
        <f t="shared" si="16"/>
        <v>0.12</v>
      </c>
      <c r="AT34" s="1">
        <f t="shared" si="20"/>
        <v>3.9391666666666669</v>
      </c>
      <c r="AU34" s="1">
        <f t="shared" si="17"/>
        <v>16536.071518537417</v>
      </c>
    </row>
    <row r="35" spans="1:48" x14ac:dyDescent="0.15">
      <c r="C35" s="6">
        <v>8</v>
      </c>
      <c r="D35" s="18">
        <v>28.258891131612899</v>
      </c>
      <c r="E35" s="9">
        <f t="shared" si="18"/>
        <v>28.3168877503226</v>
      </c>
      <c r="F35" s="6" t="s">
        <v>110</v>
      </c>
      <c r="G35" s="1">
        <v>9</v>
      </c>
      <c r="H35" s="7">
        <f t="shared" si="0"/>
        <v>28.258891131612899</v>
      </c>
      <c r="I35" s="7">
        <f t="shared" si="1"/>
        <v>301.4088911316129</v>
      </c>
      <c r="J35" s="7">
        <f t="shared" si="2"/>
        <v>0.49276876784230106</v>
      </c>
      <c r="K35" s="7">
        <f t="shared" si="3"/>
        <v>111.51561111111111</v>
      </c>
      <c r="L35" s="7">
        <f t="shared" si="4"/>
        <v>1.1151561111111112</v>
      </c>
      <c r="M35" s="1" t="s">
        <v>110</v>
      </c>
      <c r="O35" s="7">
        <f t="shared" si="19"/>
        <v>2.6822164817333047</v>
      </c>
      <c r="P35" s="7">
        <f t="shared" si="5"/>
        <v>1.3217125107900323</v>
      </c>
      <c r="Q35" s="12">
        <f t="shared" si="6"/>
        <v>0.15860550129480386</v>
      </c>
      <c r="R35" s="7">
        <f t="shared" si="7"/>
        <v>0.13381873333333336</v>
      </c>
      <c r="S35" s="13">
        <f t="shared" si="8"/>
        <v>1.1852264428458483</v>
      </c>
      <c r="T35" s="2">
        <v>0.01</v>
      </c>
      <c r="U35" s="14">
        <f t="shared" si="9"/>
        <v>1.1852264428458483E-2</v>
      </c>
      <c r="V35" s="13"/>
      <c r="W35" s="2"/>
      <c r="X35" s="14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3"/>
      <c r="AF35" s="2"/>
      <c r="AG35" s="14"/>
      <c r="AH35" s="13"/>
      <c r="AI35" s="2"/>
      <c r="AJ35" s="14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4.1302264428458482E-2</v>
      </c>
      <c r="AR35" s="7">
        <f t="shared" si="15"/>
        <v>111.51561111111111</v>
      </c>
      <c r="AS35" s="1">
        <f t="shared" si="16"/>
        <v>0.12</v>
      </c>
      <c r="AT35" s="1">
        <f t="shared" si="20"/>
        <v>3.9391666666666669</v>
      </c>
      <c r="AU35" s="1">
        <f t="shared" si="17"/>
        <v>14587.13279237803</v>
      </c>
    </row>
    <row r="36" spans="1:48" x14ac:dyDescent="0.15">
      <c r="C36" s="6">
        <v>9</v>
      </c>
      <c r="D36" s="18">
        <v>23.6463735733333</v>
      </c>
      <c r="E36" s="9">
        <f t="shared" si="18"/>
        <v>28.258891131612899</v>
      </c>
      <c r="F36" s="6" t="s">
        <v>110</v>
      </c>
      <c r="G36" s="1">
        <v>10</v>
      </c>
      <c r="H36" s="7">
        <f t="shared" si="0"/>
        <v>23.6463735733333</v>
      </c>
      <c r="I36" s="7">
        <f t="shared" si="1"/>
        <v>296.79637357333326</v>
      </c>
      <c r="J36" s="7">
        <f t="shared" si="2"/>
        <v>0.29826998841231123</v>
      </c>
      <c r="K36" s="7">
        <f t="shared" si="3"/>
        <v>111.51561111111111</v>
      </c>
      <c r="L36" s="7">
        <f t="shared" si="4"/>
        <v>1.1151561111111112</v>
      </c>
      <c r="M36" s="1" t="s">
        <v>110</v>
      </c>
      <c r="O36" s="7">
        <f t="shared" si="19"/>
        <v>2.4756600820543837</v>
      </c>
      <c r="P36" s="7">
        <f t="shared" si="5"/>
        <v>0.73841510398718246</v>
      </c>
      <c r="Q36" s="12">
        <f t="shared" si="6"/>
        <v>8.8609812478461891E-2</v>
      </c>
      <c r="R36" s="7">
        <f t="shared" si="7"/>
        <v>0.13381873333333336</v>
      </c>
      <c r="S36" s="13">
        <f t="shared" si="8"/>
        <v>0.66216298922618611</v>
      </c>
      <c r="T36" s="2">
        <v>0.01</v>
      </c>
      <c r="U36" s="14">
        <f t="shared" si="9"/>
        <v>6.6216298922618612E-3</v>
      </c>
      <c r="V36" s="13"/>
      <c r="W36" s="2"/>
      <c r="X36" s="14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3"/>
      <c r="AF36" s="2"/>
      <c r="AG36" s="14"/>
      <c r="AH36" s="13"/>
      <c r="AI36" s="2"/>
      <c r="AJ36" s="14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3.6071629892261856E-2</v>
      </c>
      <c r="AR36" s="7">
        <f t="shared" si="15"/>
        <v>111.51561111111111</v>
      </c>
      <c r="AS36" s="1">
        <f t="shared" si="16"/>
        <v>0.12</v>
      </c>
      <c r="AT36" s="1">
        <f t="shared" si="20"/>
        <v>3.9391666666666669</v>
      </c>
      <c r="AU36" s="1">
        <f t="shared" si="17"/>
        <v>12739.777408266791</v>
      </c>
    </row>
    <row r="37" spans="1:48" x14ac:dyDescent="0.15">
      <c r="C37" s="6">
        <v>10</v>
      </c>
      <c r="D37" s="18">
        <v>17.843142622903201</v>
      </c>
      <c r="E37" s="9">
        <f t="shared" si="18"/>
        <v>23.6463735733333</v>
      </c>
      <c r="F37" s="6" t="s">
        <v>110</v>
      </c>
      <c r="G37" s="1">
        <v>11</v>
      </c>
      <c r="H37" s="7">
        <f t="shared" si="0"/>
        <v>17.843142622903201</v>
      </c>
      <c r="I37" s="7">
        <f t="shared" si="1"/>
        <v>290.99314262290318</v>
      </c>
      <c r="J37" s="7">
        <f t="shared" si="2"/>
        <v>0.15505009528387984</v>
      </c>
      <c r="K37" s="7">
        <f t="shared" si="3"/>
        <v>111.51561111111111</v>
      </c>
      <c r="L37" s="7">
        <f t="shared" si="4"/>
        <v>1.1151561111111112</v>
      </c>
      <c r="M37" s="1" t="s">
        <v>112</v>
      </c>
      <c r="N37" s="7">
        <f>(O36-P36)*C22/100</f>
        <v>1.6503827291638413</v>
      </c>
      <c r="O37" s="7">
        <f t="shared" si="19"/>
        <v>1.2020183600144709</v>
      </c>
      <c r="P37" s="7">
        <f t="shared" si="5"/>
        <v>0.1863730612532167</v>
      </c>
      <c r="Q37" s="12">
        <f t="shared" si="6"/>
        <v>2.2364767350386002E-2</v>
      </c>
      <c r="R37" s="7">
        <f t="shared" si="7"/>
        <v>0.13381873333333336</v>
      </c>
      <c r="S37" s="13">
        <f t="shared" si="8"/>
        <v>0.1671273280899834</v>
      </c>
      <c r="T37" s="2">
        <v>0.01</v>
      </c>
      <c r="U37" s="14">
        <f t="shared" si="9"/>
        <v>1.671273280899834E-3</v>
      </c>
      <c r="V37" s="13"/>
      <c r="W37" s="2"/>
      <c r="X37" s="14"/>
      <c r="Y37" s="2">
        <v>0.02</v>
      </c>
      <c r="Z37" s="2">
        <v>0.21</v>
      </c>
      <c r="AA37" s="2">
        <f t="shared" si="10"/>
        <v>4.1999999999999997E-3</v>
      </c>
      <c r="AB37" s="2">
        <v>0.01</v>
      </c>
      <c r="AC37" s="2">
        <v>0.28999999999999998</v>
      </c>
      <c r="AD37" s="2">
        <f t="shared" si="11"/>
        <v>2.8999999999999998E-3</v>
      </c>
      <c r="AE37" s="13"/>
      <c r="AF37" s="2"/>
      <c r="AG37" s="14"/>
      <c r="AH37" s="13"/>
      <c r="AI37" s="2"/>
      <c r="AJ37" s="14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2.5471273280899834E-2</v>
      </c>
      <c r="AR37" s="7">
        <f t="shared" si="15"/>
        <v>111.51561111111111</v>
      </c>
      <c r="AS37" s="1">
        <f t="shared" si="16"/>
        <v>0.12</v>
      </c>
      <c r="AT37" s="1">
        <f t="shared" si="20"/>
        <v>3.9391666666666669</v>
      </c>
      <c r="AU37" s="1">
        <f t="shared" si="17"/>
        <v>8995.9437062590059</v>
      </c>
    </row>
    <row r="38" spans="1:48" x14ac:dyDescent="0.15">
      <c r="C38" s="6">
        <v>11</v>
      </c>
      <c r="D38" s="18">
        <v>10.6170263198333</v>
      </c>
      <c r="E38" s="9">
        <f t="shared" si="18"/>
        <v>17.843142622903201</v>
      </c>
      <c r="F38" s="6" t="s">
        <v>112</v>
      </c>
      <c r="G38" s="1">
        <v>12</v>
      </c>
      <c r="H38" s="7">
        <f t="shared" si="0"/>
        <v>10.6170263198333</v>
      </c>
      <c r="I38" s="7">
        <f t="shared" si="1"/>
        <v>283.76702631983329</v>
      </c>
      <c r="J38" s="7">
        <f t="shared" si="2"/>
        <v>6.6133589692568787E-2</v>
      </c>
      <c r="K38" s="7">
        <f t="shared" si="3"/>
        <v>111.51561111111111</v>
      </c>
      <c r="L38" s="7">
        <f t="shared" si="4"/>
        <v>1.1151561111111112</v>
      </c>
      <c r="M38" s="1" t="s">
        <v>110</v>
      </c>
      <c r="O38" s="7">
        <f t="shared" si="19"/>
        <v>2.1308014098723653</v>
      </c>
      <c r="P38" s="7">
        <f t="shared" si="5"/>
        <v>0.1409175461568461</v>
      </c>
      <c r="Q38" s="12">
        <f t="shared" si="6"/>
        <v>1.6910105538821531E-2</v>
      </c>
      <c r="R38" s="7">
        <f t="shared" si="7"/>
        <v>0.13381873333333336</v>
      </c>
      <c r="S38" s="13">
        <f t="shared" si="8"/>
        <v>0.12636575700279279</v>
      </c>
      <c r="T38" s="2">
        <v>0.01</v>
      </c>
      <c r="U38" s="14">
        <f t="shared" si="9"/>
        <v>1.2636575700279279E-3</v>
      </c>
      <c r="V38" s="13"/>
      <c r="W38" s="2"/>
      <c r="X38" s="14"/>
      <c r="Y38" s="2">
        <v>0.02</v>
      </c>
      <c r="Z38" s="2">
        <v>0.21</v>
      </c>
      <c r="AA38" s="2">
        <f t="shared" si="10"/>
        <v>4.1999999999999997E-3</v>
      </c>
      <c r="AB38" s="2">
        <v>0.01</v>
      </c>
      <c r="AC38" s="2">
        <v>0.28999999999999998</v>
      </c>
      <c r="AD38" s="2">
        <f t="shared" si="11"/>
        <v>2.8999999999999998E-3</v>
      </c>
      <c r="AE38" s="13"/>
      <c r="AF38" s="2"/>
      <c r="AG38" s="14"/>
      <c r="AH38" s="13"/>
      <c r="AI38" s="2"/>
      <c r="AJ38" s="14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2.5063657570027927E-2</v>
      </c>
      <c r="AR38" s="7">
        <f t="shared" si="15"/>
        <v>111.51561111111111</v>
      </c>
      <c r="AS38" s="1">
        <f t="shared" si="16"/>
        <v>0.12</v>
      </c>
      <c r="AT38" s="1">
        <f t="shared" si="20"/>
        <v>3.9391666666666669</v>
      </c>
      <c r="AU38" s="1">
        <f t="shared" si="17"/>
        <v>8851.9819989524403</v>
      </c>
      <c r="AV38" s="1">
        <f>SUM(AU27:AU38)</f>
        <v>132744.80384953856</v>
      </c>
    </row>
    <row r="39" spans="1:48" x14ac:dyDescent="0.15">
      <c r="C39" s="6">
        <v>12</v>
      </c>
      <c r="D39" s="18">
        <v>6.1364391768064497</v>
      </c>
      <c r="E39" s="9">
        <f t="shared" si="18"/>
        <v>10.6170263198333</v>
      </c>
      <c r="F39" s="6" t="s">
        <v>110</v>
      </c>
    </row>
    <row r="40" spans="1:48" x14ac:dyDescent="0.15">
      <c r="S40" s="30" t="s">
        <v>80</v>
      </c>
      <c r="T40" s="30"/>
      <c r="U40" s="30"/>
      <c r="V40" s="30" t="s">
        <v>81</v>
      </c>
      <c r="W40" s="30"/>
      <c r="X40" s="30"/>
      <c r="Y40" s="30" t="s">
        <v>82</v>
      </c>
      <c r="Z40" s="30"/>
      <c r="AA40" s="30"/>
      <c r="AB40" s="30" t="s">
        <v>83</v>
      </c>
      <c r="AC40" s="30"/>
      <c r="AD40" s="30"/>
      <c r="AE40" s="30" t="s">
        <v>84</v>
      </c>
      <c r="AF40" s="30"/>
      <c r="AG40" s="30"/>
      <c r="AH40" s="30" t="s">
        <v>85</v>
      </c>
      <c r="AI40" s="30"/>
      <c r="AJ40" s="30"/>
      <c r="AK40" s="31" t="s">
        <v>86</v>
      </c>
      <c r="AL40" s="32"/>
      <c r="AM40" s="33"/>
      <c r="AN40" s="30" t="s">
        <v>87</v>
      </c>
      <c r="AO40" s="30"/>
      <c r="AP40" s="30"/>
    </row>
    <row r="41" spans="1:48" x14ac:dyDescent="0.15">
      <c r="A41" s="34" t="s">
        <v>45</v>
      </c>
      <c r="B41" s="34"/>
      <c r="C41" s="6" t="s">
        <v>88</v>
      </c>
      <c r="D41" s="6" t="s">
        <v>89</v>
      </c>
      <c r="E41" s="6" t="s">
        <v>90</v>
      </c>
      <c r="F41" s="6" t="s">
        <v>91</v>
      </c>
      <c r="G41" s="1" t="s">
        <v>88</v>
      </c>
      <c r="H41" s="1" t="s">
        <v>90</v>
      </c>
      <c r="I41" s="1" t="s">
        <v>92</v>
      </c>
      <c r="J41" s="1" t="s">
        <v>93</v>
      </c>
      <c r="K41" s="10" t="s">
        <v>94</v>
      </c>
      <c r="L41" s="10" t="s">
        <v>95</v>
      </c>
      <c r="M41" s="1" t="s">
        <v>96</v>
      </c>
      <c r="N41" s="10" t="s">
        <v>97</v>
      </c>
      <c r="O41" s="1" t="s">
        <v>98</v>
      </c>
      <c r="P41" s="1" t="s">
        <v>99</v>
      </c>
      <c r="Q41" s="10" t="s">
        <v>100</v>
      </c>
      <c r="R41" s="10" t="s">
        <v>101</v>
      </c>
      <c r="S41" s="2" t="s">
        <v>102</v>
      </c>
      <c r="T41" s="2" t="s">
        <v>103</v>
      </c>
      <c r="U41" s="2"/>
      <c r="V41" s="2" t="s">
        <v>102</v>
      </c>
      <c r="W41" s="2" t="s">
        <v>103</v>
      </c>
      <c r="X41" s="2"/>
      <c r="Y41" s="2" t="s">
        <v>102</v>
      </c>
      <c r="Z41" s="2" t="s">
        <v>103</v>
      </c>
      <c r="AA41" s="2"/>
      <c r="AB41" s="2" t="s">
        <v>102</v>
      </c>
      <c r="AC41" s="2" t="s">
        <v>103</v>
      </c>
      <c r="AD41" s="2"/>
      <c r="AE41" s="2" t="s">
        <v>102</v>
      </c>
      <c r="AF41" s="2" t="s">
        <v>103</v>
      </c>
      <c r="AG41" s="2"/>
      <c r="AH41" s="2" t="s">
        <v>102</v>
      </c>
      <c r="AI41" s="2" t="s">
        <v>103</v>
      </c>
      <c r="AJ41" s="2"/>
      <c r="AK41" s="2" t="s">
        <v>102</v>
      </c>
      <c r="AL41" s="2" t="s">
        <v>103</v>
      </c>
      <c r="AM41" s="2"/>
      <c r="AN41" s="16" t="s">
        <v>102</v>
      </c>
      <c r="AO41" s="16" t="s">
        <v>103</v>
      </c>
      <c r="AP41" s="16"/>
      <c r="AQ41" s="1" t="s">
        <v>104</v>
      </c>
      <c r="AR41" s="1" t="s">
        <v>105</v>
      </c>
      <c r="AS41" s="1" t="s">
        <v>73</v>
      </c>
      <c r="AT41" s="1" t="s">
        <v>106</v>
      </c>
      <c r="AU41" s="1" t="s">
        <v>107</v>
      </c>
    </row>
    <row r="42" spans="1:48" x14ac:dyDescent="0.15">
      <c r="A42" s="1" t="s">
        <v>108</v>
      </c>
      <c r="B42" s="1">
        <f>G5</f>
        <v>92.509250000000009</v>
      </c>
      <c r="C42" s="6" t="s">
        <v>109</v>
      </c>
      <c r="D42" s="6">
        <v>4</v>
      </c>
      <c r="E42" s="6"/>
      <c r="F42" s="6"/>
      <c r="G42" s="1">
        <v>1</v>
      </c>
      <c r="H42" s="7">
        <f t="shared" ref="H42:H53" si="21">E43</f>
        <v>4</v>
      </c>
      <c r="I42" s="7">
        <f t="shared" ref="I42:I53" si="22">H42+273.15</f>
        <v>277.14999999999998</v>
      </c>
      <c r="J42" s="7">
        <f t="shared" ref="J42:J53" si="23">EXP(($C$16*(I42-$C$14))/($C$17*I42*$C$14))</f>
        <v>2.9149984769781857E-2</v>
      </c>
      <c r="K42" s="7">
        <f t="shared" ref="K42:K53" si="24">$B$42/12</f>
        <v>7.7091041666666671</v>
      </c>
      <c r="L42" s="7">
        <f t="shared" ref="L42:L53" si="25">K42*$B$43/100</f>
        <v>7.7091041666666665E-2</v>
      </c>
      <c r="M42" s="1" t="s">
        <v>110</v>
      </c>
      <c r="O42" s="7">
        <f>L42</f>
        <v>7.7091041666666665E-2</v>
      </c>
      <c r="P42" s="7">
        <f t="shared" ref="P42:P53" si="26">O42*J42</f>
        <v>2.2472026904699518E-3</v>
      </c>
      <c r="Q42" s="12">
        <f t="shared" ref="Q42:Q53" si="27">P42*$B$44</f>
        <v>3.4831641702284252E-4</v>
      </c>
      <c r="R42" s="7">
        <f t="shared" ref="R42:R53" si="28">L42*$B$44</f>
        <v>1.1949111458333333E-2</v>
      </c>
      <c r="S42" s="13">
        <f t="shared" ref="S42:S53" si="29">Q42/R42</f>
        <v>2.9149984769781857E-2</v>
      </c>
      <c r="T42" s="2">
        <v>0.01</v>
      </c>
      <c r="U42" s="14">
        <f t="shared" ref="U42:U53" si="30">S42*T42</f>
        <v>2.9149984769781859E-4</v>
      </c>
      <c r="V42" s="13"/>
      <c r="W42" s="2"/>
      <c r="X42" s="14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3"/>
      <c r="AF42" s="2"/>
      <c r="AG42" s="14"/>
      <c r="AH42" s="13"/>
      <c r="AI42" s="2"/>
      <c r="AJ42" s="14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1.5091499847697819E-2</v>
      </c>
      <c r="AR42" s="7">
        <f t="shared" ref="AR42:AR53" si="34">$B$42/12</f>
        <v>7.7091041666666671</v>
      </c>
      <c r="AS42" s="1">
        <f t="shared" ref="AS42:AS53" si="35">$B$44</f>
        <v>0.155</v>
      </c>
      <c r="AT42" s="1">
        <f>$E$5/12</f>
        <v>76.464063797542167</v>
      </c>
      <c r="AU42" s="1">
        <f t="shared" ref="AU42:AU53" si="36">AT42*10000*AS42*0.67*AR42*AQ42</f>
        <v>9238.4730030968822</v>
      </c>
    </row>
    <row r="43" spans="1:48" x14ac:dyDescent="0.15">
      <c r="A43" s="1" t="s">
        <v>111</v>
      </c>
      <c r="B43" s="1">
        <v>1</v>
      </c>
      <c r="C43" s="6">
        <v>1</v>
      </c>
      <c r="D43" s="18">
        <v>1.8427847864193501</v>
      </c>
      <c r="E43" s="9">
        <f t="shared" ref="E43:E54" si="37">D42</f>
        <v>4</v>
      </c>
      <c r="F43" s="6" t="s">
        <v>110</v>
      </c>
      <c r="G43" s="1">
        <v>2</v>
      </c>
      <c r="H43" s="7">
        <f t="shared" si="21"/>
        <v>1.8427847864193501</v>
      </c>
      <c r="I43" s="7">
        <f t="shared" si="22"/>
        <v>274.99278478641935</v>
      </c>
      <c r="J43" s="7">
        <f t="shared" si="23"/>
        <v>2.212832134618363E-2</v>
      </c>
      <c r="K43" s="7">
        <f t="shared" si="24"/>
        <v>7.7091041666666671</v>
      </c>
      <c r="L43" s="7">
        <f t="shared" si="25"/>
        <v>7.7091041666666665E-2</v>
      </c>
      <c r="M43" s="1" t="s">
        <v>110</v>
      </c>
      <c r="O43" s="7">
        <f t="shared" ref="O43:O53" si="38">L43+O42-P42-N43</f>
        <v>0.15193488064286337</v>
      </c>
      <c r="P43" s="7">
        <f t="shared" si="26"/>
        <v>3.3620638625593354E-3</v>
      </c>
      <c r="Q43" s="12">
        <f t="shared" si="27"/>
        <v>5.2111989869669693E-4</v>
      </c>
      <c r="R43" s="7">
        <f t="shared" si="28"/>
        <v>1.1949111458333333E-2</v>
      </c>
      <c r="S43" s="13">
        <f t="shared" si="29"/>
        <v>4.3611602462145162E-2</v>
      </c>
      <c r="T43" s="2">
        <v>0.01</v>
      </c>
      <c r="U43" s="14">
        <f t="shared" si="30"/>
        <v>4.3611602462145164E-4</v>
      </c>
      <c r="V43" s="13"/>
      <c r="W43" s="2"/>
      <c r="X43" s="14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3"/>
      <c r="AF43" s="2"/>
      <c r="AG43" s="14"/>
      <c r="AH43" s="13"/>
      <c r="AI43" s="2"/>
      <c r="AJ43" s="14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1.5236116024621452E-2</v>
      </c>
      <c r="AR43" s="7">
        <f t="shared" si="34"/>
        <v>7.7091041666666671</v>
      </c>
      <c r="AS43" s="1">
        <f t="shared" si="35"/>
        <v>0.155</v>
      </c>
      <c r="AT43" s="1">
        <f t="shared" ref="AT43:AT53" si="39">$E$5/12</f>
        <v>76.464063797542167</v>
      </c>
      <c r="AU43" s="1">
        <f t="shared" si="36"/>
        <v>9327.0018212927662</v>
      </c>
    </row>
    <row r="44" spans="1:48" x14ac:dyDescent="0.15">
      <c r="A44" s="1" t="s">
        <v>73</v>
      </c>
      <c r="B44" s="1">
        <f>I5</f>
        <v>0.155</v>
      </c>
      <c r="C44" s="6">
        <v>2</v>
      </c>
      <c r="D44" s="18">
        <v>5.2555384468965496</v>
      </c>
      <c r="E44" s="9">
        <f t="shared" si="37"/>
        <v>1.8427847864193501</v>
      </c>
      <c r="F44" s="6" t="s">
        <v>110</v>
      </c>
      <c r="G44" s="1">
        <v>3</v>
      </c>
      <c r="H44" s="7">
        <f t="shared" si="21"/>
        <v>5.2555384468965496</v>
      </c>
      <c r="I44" s="7">
        <f t="shared" si="22"/>
        <v>278.40553844689651</v>
      </c>
      <c r="J44" s="7">
        <f t="shared" si="23"/>
        <v>3.4154354302041348E-2</v>
      </c>
      <c r="K44" s="7">
        <f t="shared" si="24"/>
        <v>7.7091041666666671</v>
      </c>
      <c r="L44" s="7">
        <f t="shared" si="25"/>
        <v>7.7091041666666665E-2</v>
      </c>
      <c r="M44" s="1" t="s">
        <v>110</v>
      </c>
      <c r="O44" s="7">
        <f t="shared" si="38"/>
        <v>0.22566385844697071</v>
      </c>
      <c r="P44" s="7">
        <f t="shared" si="26"/>
        <v>7.7074033745635441E-3</v>
      </c>
      <c r="Q44" s="12">
        <f t="shared" si="27"/>
        <v>1.1946475230573492E-3</v>
      </c>
      <c r="R44" s="7">
        <f t="shared" si="28"/>
        <v>1.1949111458333333E-2</v>
      </c>
      <c r="S44" s="13">
        <f t="shared" si="29"/>
        <v>9.9977937876225914E-2</v>
      </c>
      <c r="T44" s="2">
        <v>0.01</v>
      </c>
      <c r="U44" s="14">
        <f t="shared" si="30"/>
        <v>9.9977937876225909E-4</v>
      </c>
      <c r="V44" s="13"/>
      <c r="W44" s="2"/>
      <c r="X44" s="14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3"/>
      <c r="AF44" s="2"/>
      <c r="AG44" s="14"/>
      <c r="AH44" s="13"/>
      <c r="AI44" s="2"/>
      <c r="AJ44" s="14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1.5799779378762261E-2</v>
      </c>
      <c r="AR44" s="7">
        <f t="shared" si="34"/>
        <v>7.7091041666666671</v>
      </c>
      <c r="AS44" s="1">
        <f t="shared" si="35"/>
        <v>0.155</v>
      </c>
      <c r="AT44" s="1">
        <f t="shared" si="39"/>
        <v>76.464063797542167</v>
      </c>
      <c r="AU44" s="1">
        <f t="shared" si="36"/>
        <v>9672.0562381908512</v>
      </c>
    </row>
    <row r="45" spans="1:48" x14ac:dyDescent="0.15">
      <c r="C45" s="6">
        <v>3</v>
      </c>
      <c r="D45" s="18">
        <v>10.2803298127742</v>
      </c>
      <c r="E45" s="9">
        <f t="shared" si="37"/>
        <v>5.2555384468965496</v>
      </c>
      <c r="F45" s="6" t="s">
        <v>110</v>
      </c>
      <c r="G45" s="1">
        <v>4</v>
      </c>
      <c r="H45" s="7">
        <f t="shared" si="21"/>
        <v>10.2803298127742</v>
      </c>
      <c r="I45" s="7">
        <f t="shared" si="22"/>
        <v>283.43032981277418</v>
      </c>
      <c r="J45" s="7">
        <f t="shared" si="23"/>
        <v>6.349211094615019E-2</v>
      </c>
      <c r="K45" s="7">
        <f t="shared" si="24"/>
        <v>7.7091041666666671</v>
      </c>
      <c r="L45" s="7">
        <f t="shared" si="25"/>
        <v>7.7091041666666665E-2</v>
      </c>
      <c r="M45" s="1" t="s">
        <v>110</v>
      </c>
      <c r="O45" s="7">
        <f t="shared" si="38"/>
        <v>0.29504749673907382</v>
      </c>
      <c r="P45" s="7">
        <f t="shared" si="26"/>
        <v>1.8733188397341161E-2</v>
      </c>
      <c r="Q45" s="12">
        <f t="shared" si="27"/>
        <v>2.90364420158788E-3</v>
      </c>
      <c r="R45" s="7">
        <f t="shared" si="28"/>
        <v>1.1949111458333333E-2</v>
      </c>
      <c r="S45" s="13">
        <f t="shared" si="29"/>
        <v>0.24300084669164859</v>
      </c>
      <c r="T45" s="2">
        <v>0.01</v>
      </c>
      <c r="U45" s="14">
        <f t="shared" si="30"/>
        <v>2.4300084669164859E-3</v>
      </c>
      <c r="V45" s="13"/>
      <c r="W45" s="2"/>
      <c r="X45" s="14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3"/>
      <c r="AF45" s="2"/>
      <c r="AG45" s="14"/>
      <c r="AH45" s="13"/>
      <c r="AI45" s="2"/>
      <c r="AJ45" s="14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1.7230008466916486E-2</v>
      </c>
      <c r="AR45" s="7">
        <f t="shared" si="34"/>
        <v>7.7091041666666671</v>
      </c>
      <c r="AS45" s="1">
        <f t="shared" si="35"/>
        <v>0.155</v>
      </c>
      <c r="AT45" s="1">
        <f t="shared" si="39"/>
        <v>76.464063797542167</v>
      </c>
      <c r="AU45" s="1">
        <f t="shared" si="36"/>
        <v>10547.591006272389</v>
      </c>
    </row>
    <row r="46" spans="1:48" x14ac:dyDescent="0.15">
      <c r="C46" s="6">
        <v>4</v>
      </c>
      <c r="D46" s="18">
        <v>16.726239055000001</v>
      </c>
      <c r="E46" s="9">
        <f t="shared" si="37"/>
        <v>10.2803298127742</v>
      </c>
      <c r="F46" s="6" t="s">
        <v>110</v>
      </c>
      <c r="G46" s="1">
        <v>5</v>
      </c>
      <c r="H46" s="7">
        <f t="shared" si="21"/>
        <v>16.726239055000001</v>
      </c>
      <c r="I46" s="7">
        <f t="shared" si="22"/>
        <v>289.87623905499999</v>
      </c>
      <c r="J46" s="7">
        <f t="shared" si="23"/>
        <v>0.13629526216242971</v>
      </c>
      <c r="K46" s="7">
        <f t="shared" si="24"/>
        <v>7.7091041666666671</v>
      </c>
      <c r="L46" s="7">
        <f t="shared" si="25"/>
        <v>7.7091041666666665E-2</v>
      </c>
      <c r="M46" s="1" t="s">
        <v>112</v>
      </c>
      <c r="N46" s="7">
        <f>(O45-P45)*$C$22/100</f>
        <v>0.262498592924646</v>
      </c>
      <c r="O46" s="7">
        <f t="shared" si="38"/>
        <v>9.0906757083753342E-2</v>
      </c>
      <c r="P46" s="7">
        <f t="shared" si="26"/>
        <v>1.2390160289066476E-2</v>
      </c>
      <c r="Q46" s="12">
        <f t="shared" si="27"/>
        <v>1.9204748448053038E-3</v>
      </c>
      <c r="R46" s="7">
        <f t="shared" si="28"/>
        <v>1.1949111458333333E-2</v>
      </c>
      <c r="S46" s="13">
        <f t="shared" si="29"/>
        <v>0.16072114244661773</v>
      </c>
      <c r="T46" s="2">
        <v>0.01</v>
      </c>
      <c r="U46" s="14">
        <f t="shared" si="30"/>
        <v>1.6072114244661774E-3</v>
      </c>
      <c r="V46" s="13"/>
      <c r="W46" s="2"/>
      <c r="X46" s="14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3"/>
      <c r="AF46" s="2"/>
      <c r="AG46" s="14"/>
      <c r="AH46" s="13"/>
      <c r="AI46" s="2"/>
      <c r="AJ46" s="14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2.8707211424466177E-2</v>
      </c>
      <c r="AR46" s="7">
        <f t="shared" si="34"/>
        <v>7.7091041666666671</v>
      </c>
      <c r="AS46" s="1">
        <f t="shared" si="35"/>
        <v>0.155</v>
      </c>
      <c r="AT46" s="1">
        <f t="shared" si="39"/>
        <v>76.464063797542167</v>
      </c>
      <c r="AU46" s="1">
        <f t="shared" si="36"/>
        <v>17573.521546275108</v>
      </c>
    </row>
    <row r="47" spans="1:48" x14ac:dyDescent="0.15">
      <c r="C47" s="6">
        <v>5</v>
      </c>
      <c r="D47" s="18">
        <v>19.992658583870998</v>
      </c>
      <c r="E47" s="9">
        <f t="shared" si="37"/>
        <v>16.726239055000001</v>
      </c>
      <c r="F47" s="6" t="s">
        <v>112</v>
      </c>
      <c r="G47" s="1">
        <v>6</v>
      </c>
      <c r="H47" s="7">
        <f t="shared" si="21"/>
        <v>19.992658583870998</v>
      </c>
      <c r="I47" s="7">
        <f t="shared" si="22"/>
        <v>293.14265858387097</v>
      </c>
      <c r="J47" s="7">
        <f t="shared" si="23"/>
        <v>0.19816561457164064</v>
      </c>
      <c r="K47" s="7">
        <f t="shared" si="24"/>
        <v>7.7091041666666671</v>
      </c>
      <c r="L47" s="7">
        <f t="shared" si="25"/>
        <v>7.7091041666666665E-2</v>
      </c>
      <c r="M47" s="1" t="s">
        <v>110</v>
      </c>
      <c r="O47" s="7">
        <f t="shared" si="38"/>
        <v>0.15560763846135353</v>
      </c>
      <c r="P47" s="7">
        <f t="shared" si="26"/>
        <v>3.0836083307735788E-2</v>
      </c>
      <c r="Q47" s="12">
        <f t="shared" si="27"/>
        <v>4.7795929126990475E-3</v>
      </c>
      <c r="R47" s="7">
        <f t="shared" si="28"/>
        <v>1.1949111458333333E-2</v>
      </c>
      <c r="S47" s="13">
        <f t="shared" si="29"/>
        <v>0.39999567577602185</v>
      </c>
      <c r="T47" s="2">
        <v>0.01</v>
      </c>
      <c r="U47" s="14">
        <f t="shared" si="30"/>
        <v>3.999956757760219E-3</v>
      </c>
      <c r="V47" s="13"/>
      <c r="W47" s="2"/>
      <c r="X47" s="14"/>
      <c r="Y47" s="2">
        <v>0.05</v>
      </c>
      <c r="Z47" s="2">
        <v>0.49</v>
      </c>
      <c r="AA47" s="2">
        <f t="shared" si="31"/>
        <v>2.4500000000000001E-2</v>
      </c>
      <c r="AB47" s="2"/>
      <c r="AC47" s="2"/>
      <c r="AD47" s="2"/>
      <c r="AE47" s="13"/>
      <c r="AF47" s="2"/>
      <c r="AG47" s="14"/>
      <c r="AH47" s="13"/>
      <c r="AI47" s="2"/>
      <c r="AJ47" s="14"/>
      <c r="AK47" s="2"/>
      <c r="AL47" s="2"/>
      <c r="AM47" s="2"/>
      <c r="AN47" s="2">
        <v>0.02</v>
      </c>
      <c r="AO47" s="2">
        <v>0.5</v>
      </c>
      <c r="AP47" s="2">
        <f t="shared" si="32"/>
        <v>0.01</v>
      </c>
      <c r="AQ47" s="1">
        <f t="shared" si="33"/>
        <v>3.8499956757760224E-2</v>
      </c>
      <c r="AR47" s="7">
        <f t="shared" si="34"/>
        <v>7.7091041666666671</v>
      </c>
      <c r="AS47" s="1">
        <f t="shared" si="35"/>
        <v>0.155</v>
      </c>
      <c r="AT47" s="1">
        <f t="shared" si="39"/>
        <v>76.464063797542167</v>
      </c>
      <c r="AU47" s="1">
        <f t="shared" si="36"/>
        <v>23568.287759100607</v>
      </c>
    </row>
    <row r="48" spans="1:48" x14ac:dyDescent="0.15">
      <c r="C48" s="6">
        <v>6</v>
      </c>
      <c r="D48" s="18">
        <v>24.210865324666699</v>
      </c>
      <c r="E48" s="9">
        <f t="shared" si="37"/>
        <v>19.992658583870998</v>
      </c>
      <c r="F48" s="6" t="s">
        <v>110</v>
      </c>
      <c r="G48" s="1">
        <v>7</v>
      </c>
      <c r="H48" s="7">
        <f t="shared" si="21"/>
        <v>24.210865324666699</v>
      </c>
      <c r="I48" s="7">
        <f t="shared" si="22"/>
        <v>297.36086532466669</v>
      </c>
      <c r="J48" s="7">
        <f t="shared" si="23"/>
        <v>0.31743610307528825</v>
      </c>
      <c r="K48" s="7">
        <f t="shared" si="24"/>
        <v>7.7091041666666671</v>
      </c>
      <c r="L48" s="7">
        <f t="shared" si="25"/>
        <v>7.7091041666666665E-2</v>
      </c>
      <c r="M48" s="1" t="s">
        <v>110</v>
      </c>
      <c r="O48" s="7">
        <f t="shared" si="38"/>
        <v>0.2018625968202844</v>
      </c>
      <c r="P48" s="7">
        <f t="shared" si="26"/>
        <v>6.4078476091289152E-2</v>
      </c>
      <c r="Q48" s="12">
        <f t="shared" si="27"/>
        <v>9.9321637941498179E-3</v>
      </c>
      <c r="R48" s="7">
        <f t="shared" si="28"/>
        <v>1.1949111458333333E-2</v>
      </c>
      <c r="S48" s="13">
        <f t="shared" si="29"/>
        <v>0.83120521795979296</v>
      </c>
      <c r="T48" s="2">
        <v>0.01</v>
      </c>
      <c r="U48" s="14">
        <f t="shared" si="30"/>
        <v>8.3120521795979306E-3</v>
      </c>
      <c r="V48" s="13"/>
      <c r="W48" s="2"/>
      <c r="X48" s="14"/>
      <c r="Y48" s="2">
        <v>0.05</v>
      </c>
      <c r="Z48" s="2">
        <v>0.49</v>
      </c>
      <c r="AA48" s="2">
        <f t="shared" si="31"/>
        <v>2.4500000000000001E-2</v>
      </c>
      <c r="AB48" s="2"/>
      <c r="AC48" s="2"/>
      <c r="AD48" s="2"/>
      <c r="AE48" s="13"/>
      <c r="AF48" s="2"/>
      <c r="AG48" s="14"/>
      <c r="AH48" s="13"/>
      <c r="AI48" s="2"/>
      <c r="AJ48" s="14"/>
      <c r="AL48" s="2"/>
      <c r="AM48" s="2"/>
      <c r="AN48" s="2">
        <v>0.02</v>
      </c>
      <c r="AO48" s="2">
        <v>0.5</v>
      </c>
      <c r="AP48" s="2">
        <f t="shared" si="32"/>
        <v>0.01</v>
      </c>
      <c r="AQ48" s="1">
        <f t="shared" si="33"/>
        <v>4.2812052179597937E-2</v>
      </c>
      <c r="AR48" s="7">
        <f t="shared" si="34"/>
        <v>7.7091041666666671</v>
      </c>
      <c r="AS48" s="1">
        <f t="shared" si="35"/>
        <v>0.155</v>
      </c>
      <c r="AT48" s="1">
        <f t="shared" si="39"/>
        <v>76.464063797542167</v>
      </c>
      <c r="AU48" s="1">
        <f t="shared" si="36"/>
        <v>26207.997366724692</v>
      </c>
    </row>
    <row r="49" spans="1:79" x14ac:dyDescent="0.15">
      <c r="C49" s="6">
        <v>7</v>
      </c>
      <c r="D49" s="18">
        <v>28.3168877503226</v>
      </c>
      <c r="E49" s="9">
        <f t="shared" si="37"/>
        <v>24.210865324666699</v>
      </c>
      <c r="F49" s="6" t="s">
        <v>110</v>
      </c>
      <c r="G49" s="1">
        <v>8</v>
      </c>
      <c r="H49" s="7">
        <f t="shared" si="21"/>
        <v>28.3168877503226</v>
      </c>
      <c r="I49" s="7">
        <f t="shared" si="22"/>
        <v>301.4668877503226</v>
      </c>
      <c r="J49" s="7">
        <f t="shared" si="23"/>
        <v>0.49584073202727974</v>
      </c>
      <c r="K49" s="7">
        <f t="shared" si="24"/>
        <v>7.7091041666666671</v>
      </c>
      <c r="L49" s="7">
        <f t="shared" si="25"/>
        <v>7.7091041666666665E-2</v>
      </c>
      <c r="M49" s="1" t="s">
        <v>110</v>
      </c>
      <c r="O49" s="7">
        <f t="shared" si="38"/>
        <v>0.21487516239566196</v>
      </c>
      <c r="P49" s="7">
        <f t="shared" si="26"/>
        <v>0.10654385781674564</v>
      </c>
      <c r="Q49" s="12">
        <f t="shared" si="27"/>
        <v>1.6514297961595575E-2</v>
      </c>
      <c r="R49" s="7">
        <f t="shared" si="28"/>
        <v>1.1949111458333333E-2</v>
      </c>
      <c r="S49" s="13">
        <f t="shared" si="29"/>
        <v>1.3820523826546509</v>
      </c>
      <c r="T49" s="2">
        <v>0.01</v>
      </c>
      <c r="U49" s="14">
        <f t="shared" si="30"/>
        <v>1.382052382654651E-2</v>
      </c>
      <c r="V49" s="13"/>
      <c r="W49" s="2"/>
      <c r="X49" s="14"/>
      <c r="Y49" s="2">
        <v>0.05</v>
      </c>
      <c r="Z49" s="2">
        <v>0.49</v>
      </c>
      <c r="AA49" s="2">
        <f t="shared" si="31"/>
        <v>2.4500000000000001E-2</v>
      </c>
      <c r="AB49" s="2"/>
      <c r="AC49" s="2"/>
      <c r="AD49" s="2"/>
      <c r="AE49" s="13"/>
      <c r="AF49" s="2"/>
      <c r="AG49" s="14"/>
      <c r="AH49" s="13"/>
      <c r="AI49" s="2"/>
      <c r="AJ49" s="14"/>
      <c r="AK49" s="2"/>
      <c r="AL49" s="2"/>
      <c r="AM49" s="2"/>
      <c r="AN49" s="2">
        <v>0.02</v>
      </c>
      <c r="AO49" s="2">
        <v>0.5</v>
      </c>
      <c r="AP49" s="2">
        <f t="shared" si="32"/>
        <v>0.01</v>
      </c>
      <c r="AQ49" s="1">
        <f t="shared" si="33"/>
        <v>4.8320523826546516E-2</v>
      </c>
      <c r="AR49" s="7">
        <f t="shared" si="34"/>
        <v>7.7091041666666671</v>
      </c>
      <c r="AS49" s="1">
        <f t="shared" si="35"/>
        <v>0.155</v>
      </c>
      <c r="AT49" s="1">
        <f t="shared" si="39"/>
        <v>76.464063797542167</v>
      </c>
      <c r="AU49" s="1">
        <f t="shared" si="36"/>
        <v>29580.085436978505</v>
      </c>
    </row>
    <row r="50" spans="1:79" x14ac:dyDescent="0.15">
      <c r="C50" s="6">
        <v>8</v>
      </c>
      <c r="D50" s="18">
        <v>28.258891131612899</v>
      </c>
      <c r="E50" s="9">
        <f t="shared" si="37"/>
        <v>28.3168877503226</v>
      </c>
      <c r="F50" s="6" t="s">
        <v>110</v>
      </c>
      <c r="G50" s="1">
        <v>9</v>
      </c>
      <c r="H50" s="7">
        <f t="shared" si="21"/>
        <v>28.258891131612899</v>
      </c>
      <c r="I50" s="7">
        <f t="shared" si="22"/>
        <v>301.4088911316129</v>
      </c>
      <c r="J50" s="7">
        <f t="shared" si="23"/>
        <v>0.49276876784230106</v>
      </c>
      <c r="K50" s="7">
        <f t="shared" si="24"/>
        <v>7.7091041666666671</v>
      </c>
      <c r="L50" s="7">
        <f t="shared" si="25"/>
        <v>7.7091041666666665E-2</v>
      </c>
      <c r="M50" s="1" t="s">
        <v>110</v>
      </c>
      <c r="O50" s="7">
        <f t="shared" si="38"/>
        <v>0.18542234624558301</v>
      </c>
      <c r="P50" s="7">
        <f t="shared" si="26"/>
        <v>9.1370341089864457E-2</v>
      </c>
      <c r="Q50" s="12">
        <f t="shared" si="27"/>
        <v>1.4162402868928991E-2</v>
      </c>
      <c r="R50" s="7">
        <f t="shared" si="28"/>
        <v>1.1949111458333333E-2</v>
      </c>
      <c r="S50" s="13">
        <f t="shared" si="29"/>
        <v>1.185226442845849</v>
      </c>
      <c r="T50" s="2">
        <v>0.01</v>
      </c>
      <c r="U50" s="14">
        <f t="shared" si="30"/>
        <v>1.185226442845849E-2</v>
      </c>
      <c r="V50" s="13"/>
      <c r="W50" s="2"/>
      <c r="X50" s="14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3"/>
      <c r="AF50" s="2"/>
      <c r="AG50" s="14"/>
      <c r="AH50" s="13"/>
      <c r="AI50" s="2"/>
      <c r="AJ50" s="14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3.8952264428458491E-2</v>
      </c>
      <c r="AR50" s="7">
        <f t="shared" si="34"/>
        <v>7.7091041666666671</v>
      </c>
      <c r="AS50" s="1">
        <f t="shared" si="35"/>
        <v>0.155</v>
      </c>
      <c r="AT50" s="1">
        <f t="shared" si="39"/>
        <v>76.464063797542167</v>
      </c>
      <c r="AU50" s="1">
        <f t="shared" si="36"/>
        <v>23845.174234733244</v>
      </c>
    </row>
    <row r="51" spans="1:79" x14ac:dyDescent="0.15">
      <c r="C51" s="6">
        <v>9</v>
      </c>
      <c r="D51" s="18">
        <v>23.6463735733333</v>
      </c>
      <c r="E51" s="9">
        <f t="shared" si="37"/>
        <v>28.258891131612899</v>
      </c>
      <c r="F51" s="6" t="s">
        <v>110</v>
      </c>
      <c r="G51" s="1">
        <v>10</v>
      </c>
      <c r="H51" s="7">
        <f t="shared" si="21"/>
        <v>23.6463735733333</v>
      </c>
      <c r="I51" s="7">
        <f t="shared" si="22"/>
        <v>296.79637357333326</v>
      </c>
      <c r="J51" s="7">
        <f t="shared" si="23"/>
        <v>0.29826998841231123</v>
      </c>
      <c r="K51" s="7">
        <f t="shared" si="24"/>
        <v>7.7091041666666671</v>
      </c>
      <c r="L51" s="7">
        <f t="shared" si="25"/>
        <v>7.7091041666666665E-2</v>
      </c>
      <c r="M51" s="1" t="s">
        <v>110</v>
      </c>
      <c r="O51" s="7">
        <f t="shared" si="38"/>
        <v>0.17114304682238518</v>
      </c>
      <c r="P51" s="7">
        <f t="shared" si="26"/>
        <v>5.1046834592560465E-2</v>
      </c>
      <c r="Q51" s="12">
        <f t="shared" si="27"/>
        <v>7.9122593618468715E-3</v>
      </c>
      <c r="R51" s="7">
        <f t="shared" si="28"/>
        <v>1.1949111458333333E-2</v>
      </c>
      <c r="S51" s="13">
        <f t="shared" si="29"/>
        <v>0.66216298922618611</v>
      </c>
      <c r="T51" s="2">
        <v>0.01</v>
      </c>
      <c r="U51" s="14">
        <f t="shared" si="30"/>
        <v>6.6216298922618612E-3</v>
      </c>
      <c r="V51" s="13"/>
      <c r="W51" s="2"/>
      <c r="X51" s="14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3"/>
      <c r="AF51" s="2"/>
      <c r="AG51" s="14"/>
      <c r="AH51" s="13"/>
      <c r="AI51" s="2"/>
      <c r="AJ51" s="14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3.3721629892261858E-2</v>
      </c>
      <c r="AR51" s="7">
        <f t="shared" si="34"/>
        <v>7.7091041666666671</v>
      </c>
      <c r="AS51" s="1">
        <f t="shared" si="35"/>
        <v>0.155</v>
      </c>
      <c r="AT51" s="1">
        <f t="shared" si="39"/>
        <v>76.464063797542167</v>
      </c>
      <c r="AU51" s="1">
        <f t="shared" si="36"/>
        <v>20643.168043208792</v>
      </c>
    </row>
    <row r="52" spans="1:79" x14ac:dyDescent="0.15">
      <c r="C52" s="6">
        <v>10</v>
      </c>
      <c r="D52" s="18">
        <v>17.843142622903201</v>
      </c>
      <c r="E52" s="9">
        <f t="shared" si="37"/>
        <v>23.6463735733333</v>
      </c>
      <c r="F52" s="6" t="s">
        <v>110</v>
      </c>
      <c r="G52" s="1">
        <v>11</v>
      </c>
      <c r="H52" s="7">
        <f t="shared" si="21"/>
        <v>17.843142622903201</v>
      </c>
      <c r="I52" s="7">
        <f t="shared" si="22"/>
        <v>290.99314262290318</v>
      </c>
      <c r="J52" s="7">
        <f t="shared" si="23"/>
        <v>0.15505009528387984</v>
      </c>
      <c r="K52" s="7">
        <f t="shared" si="24"/>
        <v>7.7091041666666671</v>
      </c>
      <c r="L52" s="7">
        <f t="shared" si="25"/>
        <v>7.7091041666666665E-2</v>
      </c>
      <c r="M52" s="1" t="s">
        <v>112</v>
      </c>
      <c r="N52" s="7">
        <f>(O51-P51)*$C$22/100</f>
        <v>0.11409140161833349</v>
      </c>
      <c r="O52" s="7">
        <f t="shared" si="38"/>
        <v>8.3095852278157897E-2</v>
      </c>
      <c r="P52" s="7">
        <f t="shared" si="26"/>
        <v>1.2884019813423585E-2</v>
      </c>
      <c r="Q52" s="12">
        <f t="shared" si="27"/>
        <v>1.9970230710806558E-3</v>
      </c>
      <c r="R52" s="7">
        <f t="shared" si="28"/>
        <v>1.1949111458333333E-2</v>
      </c>
      <c r="S52" s="13">
        <f t="shared" si="29"/>
        <v>0.16712732808998346</v>
      </c>
      <c r="T52" s="2">
        <v>0.01</v>
      </c>
      <c r="U52" s="14">
        <f t="shared" si="30"/>
        <v>1.6712732808998347E-3</v>
      </c>
      <c r="V52" s="13"/>
      <c r="W52" s="2"/>
      <c r="X52" s="14"/>
      <c r="Y52" s="2">
        <v>0.02</v>
      </c>
      <c r="Z52" s="2">
        <v>0.49</v>
      </c>
      <c r="AA52" s="2">
        <f t="shared" si="31"/>
        <v>9.7999999999999997E-3</v>
      </c>
      <c r="AB52" s="2"/>
      <c r="AC52" s="2"/>
      <c r="AD52" s="2"/>
      <c r="AE52" s="13"/>
      <c r="AF52" s="2"/>
      <c r="AG52" s="14"/>
      <c r="AH52" s="13"/>
      <c r="AI52" s="2"/>
      <c r="AJ52" s="14"/>
      <c r="AL52" s="2"/>
      <c r="AM52" s="2"/>
      <c r="AN52" s="2">
        <v>0.01</v>
      </c>
      <c r="AO52" s="2">
        <v>0.5</v>
      </c>
      <c r="AP52" s="2">
        <f t="shared" si="32"/>
        <v>5.0000000000000001E-3</v>
      </c>
      <c r="AQ52" s="1">
        <f t="shared" si="33"/>
        <v>1.6471273280899836E-2</v>
      </c>
      <c r="AR52" s="7">
        <f t="shared" si="34"/>
        <v>7.7091041666666671</v>
      </c>
      <c r="AS52" s="1">
        <f t="shared" si="35"/>
        <v>0.155</v>
      </c>
      <c r="AT52" s="1">
        <f t="shared" si="39"/>
        <v>76.464063797542167</v>
      </c>
      <c r="AU52" s="1">
        <f t="shared" si="36"/>
        <v>10083.120635318252</v>
      </c>
    </row>
    <row r="53" spans="1:79" x14ac:dyDescent="0.15">
      <c r="C53" s="6">
        <v>11</v>
      </c>
      <c r="D53" s="18">
        <v>10.6170263198333</v>
      </c>
      <c r="E53" s="9">
        <f t="shared" si="37"/>
        <v>17.843142622903201</v>
      </c>
      <c r="F53" s="6" t="s">
        <v>112</v>
      </c>
      <c r="G53" s="1">
        <v>12</v>
      </c>
      <c r="H53" s="7">
        <f t="shared" si="21"/>
        <v>10.6170263198333</v>
      </c>
      <c r="I53" s="7">
        <f t="shared" si="22"/>
        <v>283.76702631983329</v>
      </c>
      <c r="J53" s="7">
        <f t="shared" si="23"/>
        <v>6.6133589692568787E-2</v>
      </c>
      <c r="K53" s="7">
        <f t="shared" si="24"/>
        <v>7.7091041666666671</v>
      </c>
      <c r="L53" s="7">
        <f t="shared" si="25"/>
        <v>7.7091041666666665E-2</v>
      </c>
      <c r="M53" s="1" t="s">
        <v>110</v>
      </c>
      <c r="O53" s="7">
        <f t="shared" si="38"/>
        <v>0.14730287413140097</v>
      </c>
      <c r="P53" s="7">
        <f t="shared" si="26"/>
        <v>9.7416678383421777E-3</v>
      </c>
      <c r="Q53" s="12">
        <f t="shared" si="27"/>
        <v>1.5099585149430375E-3</v>
      </c>
      <c r="R53" s="7">
        <f t="shared" si="28"/>
        <v>1.1949111458333333E-2</v>
      </c>
      <c r="S53" s="13">
        <f t="shared" si="29"/>
        <v>0.12636575700279284</v>
      </c>
      <c r="T53" s="2">
        <v>0.01</v>
      </c>
      <c r="U53" s="14">
        <f t="shared" si="30"/>
        <v>1.2636575700279286E-3</v>
      </c>
      <c r="V53" s="13"/>
      <c r="W53" s="2"/>
      <c r="X53" s="14"/>
      <c r="Y53" s="2">
        <v>0.02</v>
      </c>
      <c r="Z53" s="2">
        <v>0.49</v>
      </c>
      <c r="AA53" s="2">
        <f t="shared" si="31"/>
        <v>9.7999999999999997E-3</v>
      </c>
      <c r="AB53" s="2"/>
      <c r="AC53" s="2"/>
      <c r="AD53" s="2"/>
      <c r="AE53" s="13"/>
      <c r="AF53" s="2"/>
      <c r="AG53" s="14"/>
      <c r="AH53" s="13"/>
      <c r="AI53" s="2"/>
      <c r="AJ53" s="14"/>
      <c r="AK53" s="2"/>
      <c r="AL53" s="2"/>
      <c r="AM53" s="2"/>
      <c r="AN53" s="2">
        <v>0.01</v>
      </c>
      <c r="AO53" s="2">
        <v>0.5</v>
      </c>
      <c r="AP53" s="2">
        <f t="shared" si="32"/>
        <v>5.0000000000000001E-3</v>
      </c>
      <c r="AQ53" s="1">
        <f t="shared" si="33"/>
        <v>1.606365757002793E-2</v>
      </c>
      <c r="AR53" s="7">
        <f t="shared" si="34"/>
        <v>7.7091041666666671</v>
      </c>
      <c r="AS53" s="1">
        <f t="shared" si="35"/>
        <v>0.155</v>
      </c>
      <c r="AT53" s="1">
        <f t="shared" si="39"/>
        <v>76.464063797542167</v>
      </c>
      <c r="AU53" s="1">
        <f t="shared" si="36"/>
        <v>9833.5929688482611</v>
      </c>
      <c r="AV53" s="1">
        <f>SUM(AU42:AU53)</f>
        <v>200120.07006004037</v>
      </c>
    </row>
    <row r="54" spans="1:79" x14ac:dyDescent="0.15">
      <c r="C54" s="6">
        <v>12</v>
      </c>
      <c r="D54" s="18">
        <v>6.1364391768064497</v>
      </c>
      <c r="E54" s="9">
        <f t="shared" si="37"/>
        <v>10.6170263198333</v>
      </c>
      <c r="F54" s="6" t="s">
        <v>110</v>
      </c>
    </row>
    <row r="56" spans="1:79" x14ac:dyDescent="0.15">
      <c r="S56" s="30" t="s">
        <v>80</v>
      </c>
      <c r="T56" s="30"/>
      <c r="U56" s="30"/>
      <c r="V56" s="11" t="s">
        <v>81</v>
      </c>
      <c r="W56" s="11" t="s">
        <v>82</v>
      </c>
      <c r="X56" s="11" t="s">
        <v>83</v>
      </c>
      <c r="Y56" s="11" t="s">
        <v>84</v>
      </c>
      <c r="Z56" s="11" t="s">
        <v>85</v>
      </c>
      <c r="AA56" s="11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</row>
    <row r="57" spans="1:79" x14ac:dyDescent="0.15">
      <c r="A57" s="34" t="s">
        <v>48</v>
      </c>
      <c r="B57" s="34"/>
      <c r="C57" s="6" t="s">
        <v>88</v>
      </c>
      <c r="D57" s="6" t="s">
        <v>89</v>
      </c>
      <c r="E57" s="6" t="s">
        <v>90</v>
      </c>
      <c r="F57" s="6" t="s">
        <v>91</v>
      </c>
      <c r="G57" s="1" t="s">
        <v>88</v>
      </c>
      <c r="H57" s="1" t="s">
        <v>90</v>
      </c>
      <c r="I57" s="1" t="s">
        <v>92</v>
      </c>
      <c r="J57" s="1" t="s">
        <v>93</v>
      </c>
      <c r="K57" s="10" t="s">
        <v>94</v>
      </c>
      <c r="L57" s="10" t="s">
        <v>95</v>
      </c>
      <c r="M57" s="1" t="s">
        <v>96</v>
      </c>
      <c r="N57" s="10" t="s">
        <v>97</v>
      </c>
      <c r="O57" s="1" t="s">
        <v>98</v>
      </c>
      <c r="P57" s="1" t="s">
        <v>99</v>
      </c>
      <c r="Q57" s="10" t="s">
        <v>100</v>
      </c>
      <c r="R57" s="10" t="s">
        <v>101</v>
      </c>
      <c r="S57" s="2" t="s">
        <v>102</v>
      </c>
      <c r="T57" s="2" t="s">
        <v>103</v>
      </c>
      <c r="U57" s="2"/>
      <c r="V57" s="2" t="s">
        <v>113</v>
      </c>
      <c r="W57" s="2" t="s">
        <v>113</v>
      </c>
      <c r="X57" s="2" t="s">
        <v>113</v>
      </c>
      <c r="Y57" s="2" t="s">
        <v>113</v>
      </c>
      <c r="Z57" s="2" t="s">
        <v>113</v>
      </c>
      <c r="AA57" s="2" t="s">
        <v>113</v>
      </c>
      <c r="AB57" s="1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</row>
    <row r="58" spans="1:79" x14ac:dyDescent="0.15">
      <c r="A58" s="1" t="s">
        <v>108</v>
      </c>
      <c r="B58" s="1">
        <f>F7</f>
        <v>122.786</v>
      </c>
      <c r="C58" s="6" t="s">
        <v>109</v>
      </c>
      <c r="D58" s="6">
        <v>4</v>
      </c>
      <c r="E58" s="6"/>
      <c r="F58" s="6"/>
      <c r="G58" s="1">
        <v>1</v>
      </c>
      <c r="H58" s="7">
        <f t="shared" ref="H58:H69" si="40">E59</f>
        <v>4</v>
      </c>
      <c r="I58" s="7">
        <f t="shared" ref="I58:I69" si="41">H58+273.15</f>
        <v>277.14999999999998</v>
      </c>
      <c r="J58" s="7">
        <f t="shared" ref="J58:J69" si="42">EXP(($C$16*(I58-$C$14))/($C$17*I58*$C$14))</f>
        <v>2.9149984769781857E-2</v>
      </c>
      <c r="K58" s="7">
        <f t="shared" ref="K58:K69" si="43">$B$58/12</f>
        <v>10.232166666666666</v>
      </c>
      <c r="L58" s="7">
        <f t="shared" ref="L58:L69" si="44">K58*$B$59/100</f>
        <v>2.7626849999999994</v>
      </c>
      <c r="M58" s="1" t="s">
        <v>110</v>
      </c>
      <c r="O58" s="7">
        <f>L58</f>
        <v>2.7626849999999994</v>
      </c>
      <c r="P58" s="7">
        <f t="shared" ref="P58:P69" si="45">O58*J58</f>
        <v>8.0532225673704771E-2</v>
      </c>
      <c r="Q58" s="12">
        <f t="shared" ref="Q58:Q69" si="46">P58*$B$60</f>
        <v>2.3354345445374382E-2</v>
      </c>
      <c r="R58" s="7">
        <f t="shared" ref="R58:R69" si="47">L58*$B$60</f>
        <v>0.80117864999999977</v>
      </c>
      <c r="S58" s="13">
        <f t="shared" ref="S58:S69" si="48">Q58/R58</f>
        <v>2.9149984769781857E-2</v>
      </c>
      <c r="T58" s="2">
        <v>0.27</v>
      </c>
      <c r="U58" s="14">
        <f t="shared" ref="U58:U69" si="49">S58*T58</f>
        <v>7.8704958878411026E-3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0.22792923735100754</v>
      </c>
      <c r="AC58" s="7">
        <f t="shared" ref="AC58:AC69" si="51">$B$58/12</f>
        <v>10.232166666666666</v>
      </c>
      <c r="AD58" s="1">
        <f t="shared" ref="AD58:AD69" si="52">$B$60</f>
        <v>0.28999999999999998</v>
      </c>
      <c r="AE58" s="15">
        <f>$E$7/12</f>
        <v>316.75172257177502</v>
      </c>
      <c r="AF58" s="1">
        <f t="shared" ref="AF58:AF69" si="53">AE58*10000*AC58*AB58</f>
        <v>7387315.1740863863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</row>
    <row r="59" spans="1:79" x14ac:dyDescent="0.15">
      <c r="A59" s="1" t="s">
        <v>111</v>
      </c>
      <c r="B59" s="1">
        <v>27</v>
      </c>
      <c r="C59" s="6">
        <v>1</v>
      </c>
      <c r="D59" s="18">
        <v>1.8427847864193501</v>
      </c>
      <c r="E59" s="9">
        <f t="shared" ref="E59:E70" si="54">D58</f>
        <v>4</v>
      </c>
      <c r="F59" s="6" t="s">
        <v>110</v>
      </c>
      <c r="G59" s="1">
        <v>2</v>
      </c>
      <c r="H59" s="7">
        <f t="shared" si="40"/>
        <v>1.8427847864193501</v>
      </c>
      <c r="I59" s="7">
        <f t="shared" si="41"/>
        <v>274.99278478641935</v>
      </c>
      <c r="J59" s="7">
        <f t="shared" si="42"/>
        <v>2.212832134618363E-2</v>
      </c>
      <c r="K59" s="7">
        <f t="shared" si="43"/>
        <v>10.232166666666666</v>
      </c>
      <c r="L59" s="7">
        <f t="shared" si="44"/>
        <v>2.7626849999999994</v>
      </c>
      <c r="M59" s="1" t="s">
        <v>110</v>
      </c>
      <c r="O59" s="7">
        <f t="shared" ref="O59:O69" si="55">L59+O58-P58-N59</f>
        <v>5.4448377743262943</v>
      </c>
      <c r="P59" s="7">
        <f t="shared" si="45"/>
        <v>0.12048511994813151</v>
      </c>
      <c r="Q59" s="12">
        <f t="shared" si="46"/>
        <v>3.4940684784958133E-2</v>
      </c>
      <c r="R59" s="7">
        <f t="shared" si="47"/>
        <v>0.80117864999999977</v>
      </c>
      <c r="S59" s="13">
        <f t="shared" si="48"/>
        <v>4.3611602462145169E-2</v>
      </c>
      <c r="T59" s="2">
        <v>0.27</v>
      </c>
      <c r="U59" s="14">
        <f t="shared" si="49"/>
        <v>1.1775132664779196E-2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0.2286879082767666</v>
      </c>
      <c r="AC59" s="7">
        <f t="shared" si="51"/>
        <v>10.232166666666666</v>
      </c>
      <c r="AD59" s="1">
        <f t="shared" si="52"/>
        <v>0.28999999999999998</v>
      </c>
      <c r="AE59" s="15">
        <f t="shared" ref="AE59:AE69" si="56">$E$7/12</f>
        <v>316.75172257177502</v>
      </c>
      <c r="AF59" s="1">
        <f t="shared" si="53"/>
        <v>7411904.1268119523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</row>
    <row r="60" spans="1:79" x14ac:dyDescent="0.15">
      <c r="A60" s="1" t="s">
        <v>73</v>
      </c>
      <c r="B60" s="1">
        <f>H7</f>
        <v>0.28999999999999998</v>
      </c>
      <c r="C60" s="6">
        <v>2</v>
      </c>
      <c r="D60" s="18">
        <v>5.2555384468965496</v>
      </c>
      <c r="E60" s="9">
        <f t="shared" si="54"/>
        <v>1.8427847864193501</v>
      </c>
      <c r="F60" s="6" t="s">
        <v>110</v>
      </c>
      <c r="G60" s="1">
        <v>3</v>
      </c>
      <c r="H60" s="7">
        <f t="shared" si="40"/>
        <v>5.2555384468965496</v>
      </c>
      <c r="I60" s="7">
        <f t="shared" si="41"/>
        <v>278.40553844689651</v>
      </c>
      <c r="J60" s="7">
        <f t="shared" si="42"/>
        <v>3.4154354302041348E-2</v>
      </c>
      <c r="K60" s="7">
        <f t="shared" si="43"/>
        <v>10.232166666666666</v>
      </c>
      <c r="L60" s="7">
        <f t="shared" si="44"/>
        <v>2.7626849999999994</v>
      </c>
      <c r="M60" s="1" t="s">
        <v>110</v>
      </c>
      <c r="O60" s="7">
        <f t="shared" si="55"/>
        <v>8.087037654378161</v>
      </c>
      <c r="P60" s="7">
        <f t="shared" si="45"/>
        <v>0.27620754930158109</v>
      </c>
      <c r="Q60" s="12">
        <f t="shared" si="46"/>
        <v>8.0100189297458504E-2</v>
      </c>
      <c r="R60" s="7">
        <f t="shared" si="47"/>
        <v>0.80117864999999977</v>
      </c>
      <c r="S60" s="13">
        <f t="shared" si="48"/>
        <v>9.9977937876225886E-2</v>
      </c>
      <c r="T60" s="2">
        <v>0.27</v>
      </c>
      <c r="U60" s="14">
        <f t="shared" si="49"/>
        <v>2.6994043226580992E-2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0.23164494259892471</v>
      </c>
      <c r="AC60" s="7">
        <f t="shared" si="51"/>
        <v>10.232166666666666</v>
      </c>
      <c r="AD60" s="1">
        <f t="shared" si="52"/>
        <v>0.28999999999999998</v>
      </c>
      <c r="AE60" s="15">
        <f t="shared" si="56"/>
        <v>316.75172257177502</v>
      </c>
      <c r="AF60" s="1">
        <f t="shared" si="53"/>
        <v>7507743.2774722623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</row>
    <row r="61" spans="1:79" x14ac:dyDescent="0.15">
      <c r="C61" s="6">
        <v>3</v>
      </c>
      <c r="D61" s="18">
        <v>10.2803298127742</v>
      </c>
      <c r="E61" s="9">
        <f t="shared" si="54"/>
        <v>5.2555384468965496</v>
      </c>
      <c r="F61" s="6" t="s">
        <v>110</v>
      </c>
      <c r="G61" s="1">
        <v>4</v>
      </c>
      <c r="H61" s="7">
        <f t="shared" si="40"/>
        <v>10.2803298127742</v>
      </c>
      <c r="I61" s="7">
        <f t="shared" si="41"/>
        <v>283.43032981277418</v>
      </c>
      <c r="J61" s="7">
        <f t="shared" si="42"/>
        <v>6.349211094615019E-2</v>
      </c>
      <c r="K61" s="7">
        <f t="shared" si="43"/>
        <v>10.232166666666666</v>
      </c>
      <c r="L61" s="7">
        <f t="shared" si="44"/>
        <v>2.7626849999999994</v>
      </c>
      <c r="M61" s="1" t="s">
        <v>110</v>
      </c>
      <c r="O61" s="7">
        <f t="shared" si="55"/>
        <v>10.573515105076579</v>
      </c>
      <c r="P61" s="7">
        <f t="shared" si="45"/>
        <v>0.671334794142317</v>
      </c>
      <c r="Q61" s="12">
        <f t="shared" si="46"/>
        <v>0.19468709030127193</v>
      </c>
      <c r="R61" s="7">
        <f t="shared" si="47"/>
        <v>0.80117864999999977</v>
      </c>
      <c r="S61" s="13">
        <f t="shared" si="48"/>
        <v>0.24300084669164859</v>
      </c>
      <c r="T61" s="2">
        <v>0.27</v>
      </c>
      <c r="U61" s="14">
        <f t="shared" si="49"/>
        <v>6.5610228606745119E-2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0.2879480674182906</v>
      </c>
      <c r="AC61" s="7">
        <f t="shared" si="51"/>
        <v>10.232166666666666</v>
      </c>
      <c r="AD61" s="1">
        <f t="shared" si="52"/>
        <v>0.28999999999999998</v>
      </c>
      <c r="AE61" s="15">
        <f t="shared" si="56"/>
        <v>316.75172257177502</v>
      </c>
      <c r="AF61" s="1">
        <f t="shared" si="53"/>
        <v>9332559.3175753467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</row>
    <row r="62" spans="1:79" x14ac:dyDescent="0.15">
      <c r="C62" s="6">
        <v>4</v>
      </c>
      <c r="D62" s="18">
        <v>16.726239055000001</v>
      </c>
      <c r="E62" s="9">
        <f t="shared" si="54"/>
        <v>10.2803298127742</v>
      </c>
      <c r="F62" s="6" t="s">
        <v>110</v>
      </c>
      <c r="G62" s="1">
        <v>5</v>
      </c>
      <c r="H62" s="7">
        <f t="shared" si="40"/>
        <v>16.726239055000001</v>
      </c>
      <c r="I62" s="7">
        <f t="shared" si="41"/>
        <v>289.87623905499999</v>
      </c>
      <c r="J62" s="7">
        <f t="shared" si="42"/>
        <v>0.13629526216242971</v>
      </c>
      <c r="K62" s="7">
        <f t="shared" si="43"/>
        <v>10.232166666666666</v>
      </c>
      <c r="L62" s="7">
        <f t="shared" si="44"/>
        <v>2.7626849999999994</v>
      </c>
      <c r="M62" s="1" t="s">
        <v>112</v>
      </c>
      <c r="N62" s="7">
        <f>(O61-P61)*$C$22/100</f>
        <v>9.4070712953875493</v>
      </c>
      <c r="O62" s="7">
        <f t="shared" si="55"/>
        <v>3.2577940155467129</v>
      </c>
      <c r="P62" s="7">
        <f t="shared" si="45"/>
        <v>0.44402188942013382</v>
      </c>
      <c r="Q62" s="12">
        <f t="shared" si="46"/>
        <v>0.1287663479318388</v>
      </c>
      <c r="R62" s="7">
        <f t="shared" si="47"/>
        <v>0.80117864999999977</v>
      </c>
      <c r="S62" s="13">
        <f t="shared" si="48"/>
        <v>0.16072114244661767</v>
      </c>
      <c r="T62" s="2">
        <v>0.27</v>
      </c>
      <c r="U62" s="14">
        <f t="shared" si="49"/>
        <v>4.3394708460586774E-2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0.28363159185389203</v>
      </c>
      <c r="AC62" s="7">
        <f t="shared" si="51"/>
        <v>10.232166666666666</v>
      </c>
      <c r="AD62" s="1">
        <f t="shared" si="52"/>
        <v>0.28999999999999998</v>
      </c>
      <c r="AE62" s="15">
        <f t="shared" si="56"/>
        <v>316.75172257177502</v>
      </c>
      <c r="AF62" s="1">
        <f t="shared" si="53"/>
        <v>9192659.9092938676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</row>
    <row r="63" spans="1:79" x14ac:dyDescent="0.15">
      <c r="C63" s="6">
        <v>5</v>
      </c>
      <c r="D63" s="18">
        <v>19.992658583870998</v>
      </c>
      <c r="E63" s="9">
        <f t="shared" si="54"/>
        <v>16.726239055000001</v>
      </c>
      <c r="F63" s="6" t="s">
        <v>112</v>
      </c>
      <c r="G63" s="1">
        <v>6</v>
      </c>
      <c r="H63" s="7">
        <f t="shared" si="40"/>
        <v>19.992658583870998</v>
      </c>
      <c r="I63" s="7">
        <f t="shared" si="41"/>
        <v>293.14265858387097</v>
      </c>
      <c r="J63" s="7">
        <f t="shared" si="42"/>
        <v>0.19816561457164064</v>
      </c>
      <c r="K63" s="7">
        <f t="shared" si="43"/>
        <v>10.232166666666666</v>
      </c>
      <c r="L63" s="7">
        <f t="shared" si="44"/>
        <v>2.7626849999999994</v>
      </c>
      <c r="M63" s="1" t="s">
        <v>110</v>
      </c>
      <c r="O63" s="7">
        <f t="shared" si="55"/>
        <v>5.5764571261265781</v>
      </c>
      <c r="P63" s="7">
        <f t="shared" si="45"/>
        <v>1.1050620535312783</v>
      </c>
      <c r="Q63" s="12">
        <f t="shared" si="46"/>
        <v>0.32046799552407068</v>
      </c>
      <c r="R63" s="7">
        <f t="shared" si="47"/>
        <v>0.80117864999999977</v>
      </c>
      <c r="S63" s="13">
        <f t="shared" si="48"/>
        <v>0.39999567577602169</v>
      </c>
      <c r="T63" s="2">
        <v>0.27</v>
      </c>
      <c r="U63" s="14">
        <f t="shared" si="49"/>
        <v>0.10799883245952586</v>
      </c>
      <c r="V63" s="2">
        <v>229.1</v>
      </c>
      <c r="W63" s="2">
        <v>15.1</v>
      </c>
      <c r="X63" s="2">
        <v>6</v>
      </c>
      <c r="Y63" s="2">
        <v>3</v>
      </c>
      <c r="Z63" s="2">
        <v>7</v>
      </c>
      <c r="AA63" s="2">
        <v>30.2</v>
      </c>
      <c r="AB63" s="1">
        <f t="shared" si="50"/>
        <v>0.31138417314688588</v>
      </c>
      <c r="AC63" s="7">
        <f t="shared" si="51"/>
        <v>10.232166666666666</v>
      </c>
      <c r="AD63" s="1">
        <f t="shared" si="52"/>
        <v>0.28999999999999998</v>
      </c>
      <c r="AE63" s="15">
        <f t="shared" si="56"/>
        <v>316.75172257177502</v>
      </c>
      <c r="AF63" s="1">
        <f t="shared" si="53"/>
        <v>10092136.72625911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</row>
    <row r="64" spans="1:79" x14ac:dyDescent="0.15">
      <c r="C64" s="6">
        <v>6</v>
      </c>
      <c r="D64" s="18">
        <v>24.210865324666699</v>
      </c>
      <c r="E64" s="9">
        <f t="shared" si="54"/>
        <v>19.992658583870998</v>
      </c>
      <c r="F64" s="6" t="s">
        <v>110</v>
      </c>
      <c r="G64" s="1">
        <v>7</v>
      </c>
      <c r="H64" s="7">
        <f t="shared" si="40"/>
        <v>24.210865324666699</v>
      </c>
      <c r="I64" s="7">
        <f t="shared" si="41"/>
        <v>297.36086532466669</v>
      </c>
      <c r="J64" s="7">
        <f t="shared" si="42"/>
        <v>0.31743610307528825</v>
      </c>
      <c r="K64" s="7">
        <f t="shared" si="43"/>
        <v>10.232166666666666</v>
      </c>
      <c r="L64" s="7">
        <f t="shared" si="44"/>
        <v>2.7626849999999994</v>
      </c>
      <c r="M64" s="1" t="s">
        <v>110</v>
      </c>
      <c r="O64" s="7">
        <f t="shared" si="55"/>
        <v>7.2340800725953001</v>
      </c>
      <c r="P64" s="7">
        <f t="shared" si="45"/>
        <v>2.2963581875792505</v>
      </c>
      <c r="Q64" s="12">
        <f t="shared" si="46"/>
        <v>0.66594387439798264</v>
      </c>
      <c r="R64" s="7">
        <f t="shared" si="47"/>
        <v>0.80117864999999977</v>
      </c>
      <c r="S64" s="13">
        <f t="shared" si="48"/>
        <v>0.83120521795979319</v>
      </c>
      <c r="T64" s="2">
        <v>0.27</v>
      </c>
      <c r="U64" s="14">
        <f t="shared" si="49"/>
        <v>0.22442540884914416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0.33400585693938872</v>
      </c>
      <c r="AC64" s="7">
        <f t="shared" si="51"/>
        <v>10.232166666666666</v>
      </c>
      <c r="AD64" s="1">
        <f t="shared" si="52"/>
        <v>0.28999999999999998</v>
      </c>
      <c r="AE64" s="15">
        <f t="shared" si="56"/>
        <v>316.75172257177502</v>
      </c>
      <c r="AF64" s="1">
        <f t="shared" si="53"/>
        <v>10825318.260519184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</row>
    <row r="65" spans="1:79" x14ac:dyDescent="0.15">
      <c r="C65" s="6">
        <v>7</v>
      </c>
      <c r="D65" s="18">
        <v>28.3168877503226</v>
      </c>
      <c r="E65" s="9">
        <f t="shared" si="54"/>
        <v>24.210865324666699</v>
      </c>
      <c r="F65" s="6" t="s">
        <v>110</v>
      </c>
      <c r="G65" s="1">
        <v>8</v>
      </c>
      <c r="H65" s="7">
        <f t="shared" si="40"/>
        <v>28.3168877503226</v>
      </c>
      <c r="I65" s="7">
        <f t="shared" si="41"/>
        <v>301.4668877503226</v>
      </c>
      <c r="J65" s="7">
        <f t="shared" si="42"/>
        <v>0.49584073202727974</v>
      </c>
      <c r="K65" s="7">
        <f t="shared" si="43"/>
        <v>10.232166666666666</v>
      </c>
      <c r="L65" s="7">
        <f t="shared" si="44"/>
        <v>2.7626849999999994</v>
      </c>
      <c r="M65" s="1" t="s">
        <v>110</v>
      </c>
      <c r="O65" s="7">
        <f t="shared" si="55"/>
        <v>7.7004068850160481</v>
      </c>
      <c r="P65" s="7">
        <f t="shared" si="45"/>
        <v>3.818175386774262</v>
      </c>
      <c r="Q65" s="12">
        <f t="shared" si="46"/>
        <v>1.107270862164536</v>
      </c>
      <c r="R65" s="7">
        <f t="shared" si="47"/>
        <v>0.80117864999999977</v>
      </c>
      <c r="S65" s="13">
        <f t="shared" si="48"/>
        <v>1.3820523826546505</v>
      </c>
      <c r="T65" s="2">
        <v>0.27</v>
      </c>
      <c r="U65" s="14">
        <f t="shared" si="49"/>
        <v>0.37315414331675567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0.36290385004644565</v>
      </c>
      <c r="AC65" s="7">
        <f t="shared" si="51"/>
        <v>10.232166666666666</v>
      </c>
      <c r="AD65" s="1">
        <f t="shared" si="52"/>
        <v>0.28999999999999998</v>
      </c>
      <c r="AE65" s="15">
        <f t="shared" si="56"/>
        <v>316.75172257177502</v>
      </c>
      <c r="AF65" s="1">
        <f t="shared" si="53"/>
        <v>11761918.520588724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</row>
    <row r="66" spans="1:79" x14ac:dyDescent="0.15">
      <c r="C66" s="6">
        <v>8</v>
      </c>
      <c r="D66" s="18">
        <v>28.258891131612899</v>
      </c>
      <c r="E66" s="9">
        <f t="shared" si="54"/>
        <v>28.3168877503226</v>
      </c>
      <c r="F66" s="6" t="s">
        <v>110</v>
      </c>
      <c r="G66" s="1">
        <v>9</v>
      </c>
      <c r="H66" s="7">
        <f t="shared" si="40"/>
        <v>28.258891131612899</v>
      </c>
      <c r="I66" s="7">
        <f t="shared" si="41"/>
        <v>301.4088911316129</v>
      </c>
      <c r="J66" s="7">
        <f t="shared" si="42"/>
        <v>0.49276876784230106</v>
      </c>
      <c r="K66" s="7">
        <f t="shared" si="43"/>
        <v>10.232166666666666</v>
      </c>
      <c r="L66" s="7">
        <f t="shared" si="44"/>
        <v>2.7626849999999994</v>
      </c>
      <c r="M66" s="1" t="s">
        <v>110</v>
      </c>
      <c r="O66" s="7">
        <f t="shared" si="55"/>
        <v>6.6449164982417859</v>
      </c>
      <c r="P66" s="7">
        <f t="shared" si="45"/>
        <v>3.2744073152535829</v>
      </c>
      <c r="Q66" s="12">
        <f t="shared" si="46"/>
        <v>0.94957812142353892</v>
      </c>
      <c r="R66" s="7">
        <f t="shared" si="47"/>
        <v>0.80117864999999977</v>
      </c>
      <c r="S66" s="13">
        <f t="shared" si="48"/>
        <v>1.1852264428458488</v>
      </c>
      <c r="T66" s="2">
        <v>0.27</v>
      </c>
      <c r="U66" s="14">
        <f t="shared" si="49"/>
        <v>0.32001113956837918</v>
      </c>
      <c r="V66" s="2">
        <v>220.1</v>
      </c>
      <c r="W66" s="2">
        <v>12.1</v>
      </c>
      <c r="X66" s="2">
        <v>4.5</v>
      </c>
      <c r="Y66" s="2">
        <v>1.5</v>
      </c>
      <c r="Z66" s="2">
        <v>6.8</v>
      </c>
      <c r="AA66" s="2">
        <v>30.2</v>
      </c>
      <c r="AB66" s="1">
        <f t="shared" si="50"/>
        <v>0.33737816441813606</v>
      </c>
      <c r="AC66" s="7">
        <f t="shared" si="51"/>
        <v>10.232166666666666</v>
      </c>
      <c r="AD66" s="1">
        <f t="shared" si="52"/>
        <v>0.28999999999999998</v>
      </c>
      <c r="AE66" s="15">
        <f t="shared" si="56"/>
        <v>316.75172257177502</v>
      </c>
      <c r="AF66" s="1">
        <f t="shared" si="53"/>
        <v>10934616.648470487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</row>
    <row r="67" spans="1:79" x14ac:dyDescent="0.15">
      <c r="C67" s="6">
        <v>9</v>
      </c>
      <c r="D67" s="18">
        <v>23.6463735733333</v>
      </c>
      <c r="E67" s="9">
        <f t="shared" si="54"/>
        <v>28.258891131612899</v>
      </c>
      <c r="F67" s="6" t="s">
        <v>110</v>
      </c>
      <c r="G67" s="1">
        <v>10</v>
      </c>
      <c r="H67" s="7">
        <f t="shared" si="40"/>
        <v>23.6463735733333</v>
      </c>
      <c r="I67" s="7">
        <f t="shared" si="41"/>
        <v>296.79637357333326</v>
      </c>
      <c r="J67" s="7">
        <f t="shared" si="42"/>
        <v>0.29826998841231123</v>
      </c>
      <c r="K67" s="7">
        <f t="shared" si="43"/>
        <v>10.232166666666666</v>
      </c>
      <c r="L67" s="7">
        <f t="shared" si="44"/>
        <v>2.7626849999999994</v>
      </c>
      <c r="M67" s="1" t="s">
        <v>110</v>
      </c>
      <c r="O67" s="7">
        <f t="shared" si="55"/>
        <v>6.133194182988202</v>
      </c>
      <c r="P67" s="7">
        <f t="shared" si="45"/>
        <v>1.8293477578903456</v>
      </c>
      <c r="Q67" s="12">
        <f t="shared" si="46"/>
        <v>0.53051084978820018</v>
      </c>
      <c r="R67" s="7">
        <f t="shared" si="47"/>
        <v>0.80117864999999977</v>
      </c>
      <c r="S67" s="13">
        <f t="shared" si="48"/>
        <v>0.66216298922618611</v>
      </c>
      <c r="T67" s="2">
        <v>0.27</v>
      </c>
      <c r="U67" s="14">
        <f t="shared" si="49"/>
        <v>0.17878400709107026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0"/>
        <v>0.30993773257779494</v>
      </c>
      <c r="AC67" s="7">
        <f t="shared" si="51"/>
        <v>10.232166666666666</v>
      </c>
      <c r="AD67" s="1">
        <f t="shared" si="52"/>
        <v>0.28999999999999998</v>
      </c>
      <c r="AE67" s="15">
        <f t="shared" si="56"/>
        <v>316.75172257177502</v>
      </c>
      <c r="AF67" s="1">
        <f t="shared" si="53"/>
        <v>10045256.771372039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</row>
    <row r="68" spans="1:79" x14ac:dyDescent="0.15">
      <c r="C68" s="6">
        <v>10</v>
      </c>
      <c r="D68" s="18">
        <v>17.843142622903201</v>
      </c>
      <c r="E68" s="9">
        <f t="shared" si="54"/>
        <v>23.6463735733333</v>
      </c>
      <c r="F68" s="6" t="s">
        <v>110</v>
      </c>
      <c r="G68" s="1">
        <v>11</v>
      </c>
      <c r="H68" s="7">
        <f t="shared" si="40"/>
        <v>17.843142622903201</v>
      </c>
      <c r="I68" s="7">
        <f t="shared" si="41"/>
        <v>290.99314262290318</v>
      </c>
      <c r="J68" s="7">
        <f t="shared" si="42"/>
        <v>0.15505009528387984</v>
      </c>
      <c r="K68" s="7">
        <f t="shared" si="43"/>
        <v>10.232166666666666</v>
      </c>
      <c r="L68" s="7">
        <f t="shared" si="44"/>
        <v>2.7626849999999994</v>
      </c>
      <c r="M68" s="1" t="s">
        <v>112</v>
      </c>
      <c r="N68" s="7">
        <f>(O67-P67)*$C$22/100</f>
        <v>4.0886541038429636</v>
      </c>
      <c r="O68" s="7">
        <f t="shared" si="55"/>
        <v>2.9778773212548924</v>
      </c>
      <c r="P68" s="7">
        <f t="shared" si="45"/>
        <v>0.46172016240427588</v>
      </c>
      <c r="Q68" s="12">
        <f t="shared" si="46"/>
        <v>0.13389884709724001</v>
      </c>
      <c r="R68" s="7">
        <f t="shared" si="47"/>
        <v>0.80117864999999977</v>
      </c>
      <c r="S68" s="13">
        <f t="shared" si="48"/>
        <v>0.16712732808998348</v>
      </c>
      <c r="T68" s="2">
        <v>0.27</v>
      </c>
      <c r="U68" s="14">
        <f t="shared" si="49"/>
        <v>4.5124378584295542E-2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0.23516766675892864</v>
      </c>
      <c r="AC68" s="7">
        <f t="shared" si="51"/>
        <v>10.232166666666666</v>
      </c>
      <c r="AD68" s="1">
        <f t="shared" si="52"/>
        <v>0.28999999999999998</v>
      </c>
      <c r="AE68" s="15">
        <f t="shared" si="56"/>
        <v>316.75172257177502</v>
      </c>
      <c r="AF68" s="1">
        <f t="shared" si="53"/>
        <v>7621916.7549241344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</row>
    <row r="69" spans="1:79" x14ac:dyDescent="0.15">
      <c r="C69" s="6">
        <v>11</v>
      </c>
      <c r="D69" s="18">
        <v>10.6170263198333</v>
      </c>
      <c r="E69" s="9">
        <f t="shared" si="54"/>
        <v>17.843142622903201</v>
      </c>
      <c r="F69" s="6" t="s">
        <v>112</v>
      </c>
      <c r="G69" s="1">
        <v>12</v>
      </c>
      <c r="H69" s="7">
        <f t="shared" si="40"/>
        <v>10.6170263198333</v>
      </c>
      <c r="I69" s="7">
        <f t="shared" si="41"/>
        <v>283.76702631983329</v>
      </c>
      <c r="J69" s="7">
        <f t="shared" si="42"/>
        <v>6.6133589692568787E-2</v>
      </c>
      <c r="K69" s="7">
        <f t="shared" si="43"/>
        <v>10.232166666666666</v>
      </c>
      <c r="L69" s="7">
        <f t="shared" si="44"/>
        <v>2.7626849999999994</v>
      </c>
      <c r="M69" s="1" t="s">
        <v>110</v>
      </c>
      <c r="O69" s="7">
        <f t="shared" si="55"/>
        <v>5.2788421588506163</v>
      </c>
      <c r="P69" s="7">
        <f t="shared" si="45"/>
        <v>0.34910878138526069</v>
      </c>
      <c r="Q69" s="12">
        <f t="shared" si="46"/>
        <v>0.10124154660172559</v>
      </c>
      <c r="R69" s="7">
        <f t="shared" si="47"/>
        <v>0.80117864999999977</v>
      </c>
      <c r="S69" s="13">
        <f t="shared" si="48"/>
        <v>0.12636575700279284</v>
      </c>
      <c r="T69" s="2">
        <v>0.27</v>
      </c>
      <c r="U69" s="14">
        <f t="shared" si="49"/>
        <v>3.4118754390754069E-2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0.23302927397812354</v>
      </c>
      <c r="AC69" s="7">
        <f t="shared" si="51"/>
        <v>10.232166666666666</v>
      </c>
      <c r="AD69" s="1">
        <f t="shared" si="52"/>
        <v>0.28999999999999998</v>
      </c>
      <c r="AE69" s="15">
        <f t="shared" si="56"/>
        <v>316.75172257177502</v>
      </c>
      <c r="AF69" s="1">
        <f t="shared" si="53"/>
        <v>7552610.2384745963</v>
      </c>
      <c r="AG69" s="1">
        <f>SUM(AF58:AF69)</f>
        <v>109665955.72584808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</row>
    <row r="70" spans="1:79" x14ac:dyDescent="0.15">
      <c r="C70" s="6">
        <v>12</v>
      </c>
      <c r="D70" s="18">
        <v>6.1364391768064497</v>
      </c>
      <c r="E70" s="9">
        <f t="shared" si="54"/>
        <v>10.6170263198333</v>
      </c>
      <c r="F70" s="6" t="s">
        <v>110</v>
      </c>
    </row>
    <row r="72" spans="1:79" x14ac:dyDescent="0.15">
      <c r="S72" s="30" t="s">
        <v>80</v>
      </c>
      <c r="T72" s="30"/>
      <c r="U72" s="30"/>
      <c r="V72" s="30" t="s">
        <v>81</v>
      </c>
      <c r="W72" s="30"/>
      <c r="X72" s="30"/>
      <c r="Y72" s="30" t="s">
        <v>82</v>
      </c>
      <c r="Z72" s="30"/>
      <c r="AA72" s="30"/>
      <c r="AB72" s="30" t="s">
        <v>83</v>
      </c>
      <c r="AC72" s="30"/>
      <c r="AD72" s="30"/>
      <c r="AE72" s="30" t="s">
        <v>84</v>
      </c>
      <c r="AF72" s="30"/>
      <c r="AG72" s="30"/>
      <c r="AH72" s="30" t="s">
        <v>85</v>
      </c>
      <c r="AI72" s="30"/>
      <c r="AJ72" s="30"/>
      <c r="AK72" s="31" t="s">
        <v>115</v>
      </c>
      <c r="AL72" s="32"/>
      <c r="AM72" s="33"/>
      <c r="AN72" s="32" t="s">
        <v>116</v>
      </c>
      <c r="AO72" s="32"/>
      <c r="AP72" s="33"/>
      <c r="AQ72" s="30" t="s">
        <v>87</v>
      </c>
      <c r="AR72" s="30"/>
      <c r="AS72" s="30"/>
    </row>
    <row r="73" spans="1:79" x14ac:dyDescent="0.15">
      <c r="A73" s="34" t="s">
        <v>49</v>
      </c>
      <c r="B73" s="34"/>
      <c r="C73" s="6" t="s">
        <v>88</v>
      </c>
      <c r="D73" s="6" t="s">
        <v>89</v>
      </c>
      <c r="E73" s="6" t="s">
        <v>90</v>
      </c>
      <c r="F73" s="6" t="s">
        <v>91</v>
      </c>
      <c r="G73" s="1" t="s">
        <v>88</v>
      </c>
      <c r="H73" s="1" t="s">
        <v>90</v>
      </c>
      <c r="I73" s="1" t="s">
        <v>92</v>
      </c>
      <c r="J73" s="1" t="s">
        <v>93</v>
      </c>
      <c r="K73" s="10" t="s">
        <v>94</v>
      </c>
      <c r="L73" s="10" t="s">
        <v>95</v>
      </c>
      <c r="M73" s="1" t="s">
        <v>96</v>
      </c>
      <c r="N73" s="10" t="s">
        <v>97</v>
      </c>
      <c r="O73" s="1" t="s">
        <v>98</v>
      </c>
      <c r="P73" s="1" t="s">
        <v>99</v>
      </c>
      <c r="Q73" s="10" t="s">
        <v>100</v>
      </c>
      <c r="R73" s="10" t="s">
        <v>101</v>
      </c>
      <c r="S73" s="2" t="s">
        <v>102</v>
      </c>
      <c r="T73" s="2" t="s">
        <v>103</v>
      </c>
      <c r="U73" s="2"/>
      <c r="V73" s="2" t="s">
        <v>102</v>
      </c>
      <c r="W73" s="2" t="s">
        <v>103</v>
      </c>
      <c r="X73" s="2"/>
      <c r="Y73" s="2" t="s">
        <v>102</v>
      </c>
      <c r="Z73" s="2" t="s">
        <v>103</v>
      </c>
      <c r="AA73" s="2"/>
      <c r="AB73" s="2" t="s">
        <v>102</v>
      </c>
      <c r="AC73" s="2" t="s">
        <v>103</v>
      </c>
      <c r="AD73" s="2"/>
      <c r="AE73" s="2" t="s">
        <v>102</v>
      </c>
      <c r="AF73" s="2" t="s">
        <v>103</v>
      </c>
      <c r="AG73" s="2"/>
      <c r="AH73" s="2" t="s">
        <v>102</v>
      </c>
      <c r="AI73" s="2" t="s">
        <v>103</v>
      </c>
      <c r="AJ73" s="2"/>
      <c r="AK73" s="2" t="s">
        <v>102</v>
      </c>
      <c r="AL73" s="2" t="s">
        <v>103</v>
      </c>
      <c r="AM73" s="2"/>
      <c r="AN73" s="2" t="s">
        <v>102</v>
      </c>
      <c r="AO73" s="2" t="s">
        <v>103</v>
      </c>
      <c r="AP73" s="2"/>
      <c r="AQ73" s="16" t="s">
        <v>102</v>
      </c>
      <c r="AR73" s="16" t="s">
        <v>103</v>
      </c>
      <c r="AS73" s="16"/>
      <c r="AT73" s="1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pans="1:79" x14ac:dyDescent="0.15">
      <c r="A74" s="1" t="s">
        <v>108</v>
      </c>
      <c r="B74" s="1">
        <f>F8</f>
        <v>625.46400000000006</v>
      </c>
      <c r="C74" s="6" t="s">
        <v>109</v>
      </c>
      <c r="D74" s="6">
        <v>4</v>
      </c>
      <c r="E74" s="6"/>
      <c r="F74" s="6"/>
      <c r="G74" s="1">
        <v>1</v>
      </c>
      <c r="H74" s="7">
        <f t="shared" ref="H74:H85" si="57">E75</f>
        <v>4</v>
      </c>
      <c r="I74" s="7">
        <f t="shared" ref="I74:I85" si="58">H74+273.15</f>
        <v>277.14999999999998</v>
      </c>
      <c r="J74" s="7">
        <f t="shared" ref="J74:J85" si="59">EXP(($C$16*(I74-$C$14))/($C$17*I74*$C$14))</f>
        <v>2.9149984769781857E-2</v>
      </c>
      <c r="K74" s="7">
        <f t="shared" ref="K74:K85" si="60">$B$74/12</f>
        <v>52.122000000000007</v>
      </c>
      <c r="L74" s="7">
        <f t="shared" ref="L74:L85" si="61">K74*$B$75/100</f>
        <v>0.52122000000000002</v>
      </c>
      <c r="M74" s="1" t="s">
        <v>110</v>
      </c>
      <c r="O74" s="7">
        <f>L74</f>
        <v>0.52122000000000002</v>
      </c>
      <c r="P74" s="7">
        <f t="shared" ref="P74:P85" si="62">O74*J74</f>
        <v>1.5193555061705701E-2</v>
      </c>
      <c r="Q74" s="12">
        <f t="shared" ref="Q74:Q85" si="63">P74*$B$76</f>
        <v>3.950324316043482E-3</v>
      </c>
      <c r="R74" s="7">
        <f t="shared" ref="R74:R85" si="64">L74*$B$76</f>
        <v>0.1355172</v>
      </c>
      <c r="S74" s="13">
        <f t="shared" ref="S74:S85" si="65">Q74/R74</f>
        <v>2.9149984769781857E-2</v>
      </c>
      <c r="T74" s="2">
        <v>0.01</v>
      </c>
      <c r="U74" s="14">
        <f t="shared" ref="U74:U85" si="66">S74*T74</f>
        <v>2.9149984769781859E-4</v>
      </c>
      <c r="V74" s="13"/>
      <c r="W74" s="2"/>
      <c r="X74" s="2"/>
      <c r="Y74" s="2"/>
      <c r="Z74" s="2"/>
      <c r="AA74" s="2"/>
      <c r="AB74" s="2"/>
      <c r="AC74" s="2"/>
      <c r="AD74" s="2"/>
      <c r="AE74" s="13">
        <v>1E-3</v>
      </c>
      <c r="AF74" s="2">
        <v>0.49</v>
      </c>
      <c r="AG74" s="14">
        <f t="shared" ref="AG74:AG85" si="67">AF74*AE74</f>
        <v>4.8999999999999998E-4</v>
      </c>
      <c r="AH74" s="17"/>
      <c r="AI74" s="2"/>
      <c r="AJ74" s="14"/>
      <c r="AK74" s="13"/>
      <c r="AL74" s="2"/>
      <c r="AM74" s="2"/>
      <c r="AN74" s="13"/>
      <c r="AO74" s="2"/>
      <c r="AP74" s="14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5.7814998476978189E-3</v>
      </c>
      <c r="AU74" s="7">
        <f t="shared" ref="AU74:AU85" si="70">$B$74/12</f>
        <v>52.122000000000007</v>
      </c>
      <c r="AV74" s="1">
        <f t="shared" ref="AV74:AV85" si="71">$B$76</f>
        <v>0.26</v>
      </c>
      <c r="AW74" s="1">
        <f>$E$8/12</f>
        <v>1.7499999999999998E-2</v>
      </c>
      <c r="AX74" s="1">
        <f t="shared" ref="AX74:AX85" si="72">AW74*10000*AV74*0.67*AU74*AT74</f>
        <v>9.1864515693561</v>
      </c>
    </row>
    <row r="75" spans="1:79" x14ac:dyDescent="0.15">
      <c r="A75" s="1" t="s">
        <v>111</v>
      </c>
      <c r="B75" s="1">
        <v>1</v>
      </c>
      <c r="C75" s="6">
        <v>1</v>
      </c>
      <c r="D75" s="18">
        <v>1.8427847864193501</v>
      </c>
      <c r="E75" s="9">
        <f t="shared" ref="E75:E86" si="73">D74</f>
        <v>4</v>
      </c>
      <c r="F75" s="6" t="s">
        <v>110</v>
      </c>
      <c r="G75" s="1">
        <v>2</v>
      </c>
      <c r="H75" s="7">
        <f t="shared" si="57"/>
        <v>1.8427847864193501</v>
      </c>
      <c r="I75" s="7">
        <f t="shared" si="58"/>
        <v>274.99278478641935</v>
      </c>
      <c r="J75" s="7">
        <f t="shared" si="59"/>
        <v>2.212832134618363E-2</v>
      </c>
      <c r="K75" s="7">
        <f t="shared" si="60"/>
        <v>52.122000000000007</v>
      </c>
      <c r="L75" s="7">
        <f t="shared" si="61"/>
        <v>0.52122000000000002</v>
      </c>
      <c r="M75" s="1" t="s">
        <v>110</v>
      </c>
      <c r="O75" s="7">
        <f t="shared" ref="O75:O85" si="74">L75+O74-P74-N75</f>
        <v>1.0272464449382943</v>
      </c>
      <c r="P75" s="7">
        <f t="shared" si="62"/>
        <v>2.2731239435319305E-2</v>
      </c>
      <c r="Q75" s="12">
        <f t="shared" si="63"/>
        <v>5.91012225318302E-3</v>
      </c>
      <c r="R75" s="7">
        <f t="shared" si="64"/>
        <v>0.1355172</v>
      </c>
      <c r="S75" s="13">
        <f t="shared" si="65"/>
        <v>4.3611602462145176E-2</v>
      </c>
      <c r="T75" s="2">
        <v>0.01</v>
      </c>
      <c r="U75" s="14">
        <f t="shared" si="66"/>
        <v>4.3611602462145175E-4</v>
      </c>
      <c r="V75" s="13"/>
      <c r="W75" s="2"/>
      <c r="X75" s="2"/>
      <c r="Y75" s="2"/>
      <c r="Z75" s="2"/>
      <c r="AA75" s="2"/>
      <c r="AB75" s="2"/>
      <c r="AC75" s="2"/>
      <c r="AD75" s="2"/>
      <c r="AE75" s="13">
        <v>1E-3</v>
      </c>
      <c r="AF75" s="2">
        <v>0.49</v>
      </c>
      <c r="AG75" s="14">
        <f t="shared" si="67"/>
        <v>4.8999999999999998E-4</v>
      </c>
      <c r="AH75" s="17"/>
      <c r="AI75" s="2"/>
      <c r="AJ75" s="14"/>
      <c r="AK75" s="13"/>
      <c r="AL75" s="2"/>
      <c r="AM75" s="2"/>
      <c r="AN75" s="13"/>
      <c r="AO75" s="2"/>
      <c r="AP75" s="14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5.9261160246214519E-3</v>
      </c>
      <c r="AU75" s="7">
        <f t="shared" si="70"/>
        <v>52.122000000000007</v>
      </c>
      <c r="AV75" s="1">
        <f t="shared" si="71"/>
        <v>0.26</v>
      </c>
      <c r="AW75" s="1">
        <f t="shared" ref="AW75:AW85" si="75">$E$8/12</f>
        <v>1.7499999999999998E-2</v>
      </c>
      <c r="AX75" s="1">
        <f t="shared" si="72"/>
        <v>9.4162378774857096</v>
      </c>
    </row>
    <row r="76" spans="1:79" x14ac:dyDescent="0.15">
      <c r="A76" s="1" t="s">
        <v>73</v>
      </c>
      <c r="B76" s="1">
        <f>H8</f>
        <v>0.26</v>
      </c>
      <c r="C76" s="6">
        <v>2</v>
      </c>
      <c r="D76" s="18">
        <v>5.2555384468965496</v>
      </c>
      <c r="E76" s="9">
        <f t="shared" si="73"/>
        <v>1.8427847864193501</v>
      </c>
      <c r="F76" s="6" t="s">
        <v>110</v>
      </c>
      <c r="G76" s="1">
        <v>3</v>
      </c>
      <c r="H76" s="7">
        <f t="shared" si="57"/>
        <v>5.2555384468965496</v>
      </c>
      <c r="I76" s="7">
        <f t="shared" si="58"/>
        <v>278.40553844689651</v>
      </c>
      <c r="J76" s="7">
        <f t="shared" si="59"/>
        <v>3.4154354302041348E-2</v>
      </c>
      <c r="K76" s="7">
        <f t="shared" si="60"/>
        <v>52.122000000000007</v>
      </c>
      <c r="L76" s="7">
        <f t="shared" si="61"/>
        <v>0.52122000000000002</v>
      </c>
      <c r="M76" s="1" t="s">
        <v>110</v>
      </c>
      <c r="O76" s="7">
        <f t="shared" si="74"/>
        <v>1.5257352055029749</v>
      </c>
      <c r="P76" s="7">
        <f t="shared" si="62"/>
        <v>5.2110500779846469E-2</v>
      </c>
      <c r="Q76" s="12">
        <f t="shared" si="63"/>
        <v>1.3548730202760083E-2</v>
      </c>
      <c r="R76" s="7">
        <f t="shared" si="64"/>
        <v>0.1355172</v>
      </c>
      <c r="S76" s="13">
        <f t="shared" si="65"/>
        <v>9.9977937876225914E-2</v>
      </c>
      <c r="T76" s="2">
        <v>0.01</v>
      </c>
      <c r="U76" s="14">
        <f t="shared" si="66"/>
        <v>9.9977937876225909E-4</v>
      </c>
      <c r="V76" s="13"/>
      <c r="W76" s="2"/>
      <c r="X76" s="2"/>
      <c r="Y76" s="2"/>
      <c r="Z76" s="2"/>
      <c r="AA76" s="2"/>
      <c r="AB76" s="2"/>
      <c r="AC76" s="2"/>
      <c r="AD76" s="2"/>
      <c r="AE76" s="13">
        <v>1E-3</v>
      </c>
      <c r="AF76" s="2">
        <v>0.49</v>
      </c>
      <c r="AG76" s="14">
        <f t="shared" si="67"/>
        <v>4.8999999999999998E-4</v>
      </c>
      <c r="AH76" s="17"/>
      <c r="AI76" s="2"/>
      <c r="AJ76" s="14"/>
      <c r="AK76" s="13"/>
      <c r="AL76" s="2"/>
      <c r="AM76" s="2"/>
      <c r="AN76" s="13"/>
      <c r="AO76" s="2"/>
      <c r="AP76" s="14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6.4897793787622596E-3</v>
      </c>
      <c r="AU76" s="7">
        <f t="shared" si="70"/>
        <v>52.122000000000007</v>
      </c>
      <c r="AV76" s="1">
        <f t="shared" si="71"/>
        <v>0.26</v>
      </c>
      <c r="AW76" s="1">
        <f t="shared" si="75"/>
        <v>1.7499999999999998E-2</v>
      </c>
      <c r="AX76" s="1">
        <f t="shared" si="72"/>
        <v>10.311864659573621</v>
      </c>
    </row>
    <row r="77" spans="1:79" x14ac:dyDescent="0.15">
      <c r="C77" s="6">
        <v>3</v>
      </c>
      <c r="D77" s="18">
        <v>10.2803298127742</v>
      </c>
      <c r="E77" s="9">
        <f t="shared" si="73"/>
        <v>5.2555384468965496</v>
      </c>
      <c r="F77" s="6" t="s">
        <v>110</v>
      </c>
      <c r="G77" s="1">
        <v>4</v>
      </c>
      <c r="H77" s="7">
        <f t="shared" si="57"/>
        <v>10.2803298127742</v>
      </c>
      <c r="I77" s="7">
        <f t="shared" si="58"/>
        <v>283.43032981277418</v>
      </c>
      <c r="J77" s="7">
        <f t="shared" si="59"/>
        <v>6.349211094615019E-2</v>
      </c>
      <c r="K77" s="7">
        <f t="shared" si="60"/>
        <v>52.122000000000007</v>
      </c>
      <c r="L77" s="7">
        <f t="shared" si="61"/>
        <v>0.52122000000000002</v>
      </c>
      <c r="M77" s="1" t="s">
        <v>110</v>
      </c>
      <c r="O77" s="7">
        <f t="shared" si="74"/>
        <v>1.9948447047231288</v>
      </c>
      <c r="P77" s="7">
        <f t="shared" si="62"/>
        <v>0.12665690131262111</v>
      </c>
      <c r="Q77" s="12">
        <f t="shared" si="63"/>
        <v>3.2930794341281489E-2</v>
      </c>
      <c r="R77" s="7">
        <f t="shared" si="64"/>
        <v>0.1355172</v>
      </c>
      <c r="S77" s="13">
        <f t="shared" si="65"/>
        <v>0.24300084669164865</v>
      </c>
      <c r="T77" s="2">
        <v>0.01</v>
      </c>
      <c r="U77" s="14">
        <f t="shared" si="66"/>
        <v>2.4300084669164864E-3</v>
      </c>
      <c r="V77" s="13"/>
      <c r="W77" s="2"/>
      <c r="X77" s="2"/>
      <c r="Y77" s="2"/>
      <c r="Z77" s="2"/>
      <c r="AA77" s="2"/>
      <c r="AB77" s="2"/>
      <c r="AC77" s="2"/>
      <c r="AD77" s="2"/>
      <c r="AE77" s="13">
        <v>1E-3</v>
      </c>
      <c r="AF77" s="2">
        <v>0.49</v>
      </c>
      <c r="AG77" s="14">
        <f t="shared" si="67"/>
        <v>4.8999999999999998E-4</v>
      </c>
      <c r="AH77" s="17"/>
      <c r="AI77" s="2"/>
      <c r="AJ77" s="14"/>
      <c r="AK77" s="13"/>
      <c r="AL77" s="2"/>
      <c r="AM77" s="2"/>
      <c r="AN77" s="13"/>
      <c r="AO77" s="2"/>
      <c r="AP77" s="14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7.9200084669164873E-3</v>
      </c>
      <c r="AU77" s="7">
        <f t="shared" si="70"/>
        <v>52.122000000000007</v>
      </c>
      <c r="AV77" s="1">
        <f t="shared" si="71"/>
        <v>0.26</v>
      </c>
      <c r="AW77" s="1">
        <f t="shared" si="75"/>
        <v>1.7499999999999998E-2</v>
      </c>
      <c r="AX77" s="1">
        <f t="shared" si="72"/>
        <v>12.584411679815256</v>
      </c>
    </row>
    <row r="78" spans="1:79" x14ac:dyDescent="0.15">
      <c r="C78" s="6">
        <v>4</v>
      </c>
      <c r="D78" s="18">
        <v>16.726239055000001</v>
      </c>
      <c r="E78" s="9">
        <f t="shared" si="73"/>
        <v>10.2803298127742</v>
      </c>
      <c r="F78" s="6" t="s">
        <v>110</v>
      </c>
      <c r="G78" s="1">
        <v>5</v>
      </c>
      <c r="H78" s="7">
        <f t="shared" si="57"/>
        <v>16.726239055000001</v>
      </c>
      <c r="I78" s="7">
        <f t="shared" si="58"/>
        <v>289.87623905499999</v>
      </c>
      <c r="J78" s="7">
        <f t="shared" si="59"/>
        <v>0.13629526216242971</v>
      </c>
      <c r="K78" s="7">
        <f t="shared" si="60"/>
        <v>52.122000000000007</v>
      </c>
      <c r="L78" s="7">
        <f t="shared" si="61"/>
        <v>0.52122000000000002</v>
      </c>
      <c r="M78" s="1" t="s">
        <v>112</v>
      </c>
      <c r="N78" s="7">
        <f>(O77-P77)*$C$22/100</f>
        <v>1.7747784132399824</v>
      </c>
      <c r="O78" s="7">
        <f t="shared" si="74"/>
        <v>0.61462939017052531</v>
      </c>
      <c r="P78" s="7">
        <f t="shared" si="62"/>
        <v>8.3771073866026044E-2</v>
      </c>
      <c r="Q78" s="12">
        <f t="shared" si="63"/>
        <v>2.1780479205166771E-2</v>
      </c>
      <c r="R78" s="7">
        <f t="shared" si="64"/>
        <v>0.1355172</v>
      </c>
      <c r="S78" s="13">
        <f t="shared" si="65"/>
        <v>0.16072114244661762</v>
      </c>
      <c r="T78" s="2">
        <v>0.01</v>
      </c>
      <c r="U78" s="14">
        <f t="shared" si="66"/>
        <v>1.6072114244661763E-3</v>
      </c>
      <c r="V78" s="13"/>
      <c r="W78" s="2"/>
      <c r="X78" s="2"/>
      <c r="Y78" s="2"/>
      <c r="Z78" s="2"/>
      <c r="AA78" s="2"/>
      <c r="AB78" s="2"/>
      <c r="AC78" s="2"/>
      <c r="AD78" s="2"/>
      <c r="AE78" s="13">
        <v>5.0000000000000001E-3</v>
      </c>
      <c r="AF78" s="2">
        <v>0.49</v>
      </c>
      <c r="AG78" s="14">
        <f t="shared" si="67"/>
        <v>2.4499999999999999E-3</v>
      </c>
      <c r="AH78" s="17"/>
      <c r="AI78" s="2"/>
      <c r="AJ78" s="14"/>
      <c r="AK78" s="13"/>
      <c r="AL78" s="2"/>
      <c r="AM78" s="2"/>
      <c r="AN78" s="13"/>
      <c r="AO78" s="2"/>
      <c r="AP78" s="14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1.1557211424466175E-2</v>
      </c>
      <c r="AU78" s="7">
        <f t="shared" si="70"/>
        <v>52.122000000000007</v>
      </c>
      <c r="AV78" s="1">
        <f t="shared" si="71"/>
        <v>0.26</v>
      </c>
      <c r="AW78" s="1">
        <f t="shared" si="75"/>
        <v>1.7499999999999998E-2</v>
      </c>
      <c r="AX78" s="1">
        <f t="shared" si="72"/>
        <v>18.363705928305805</v>
      </c>
    </row>
    <row r="79" spans="1:79" x14ac:dyDescent="0.15">
      <c r="C79" s="6">
        <v>5</v>
      </c>
      <c r="D79" s="18">
        <v>19.992658583870998</v>
      </c>
      <c r="E79" s="9">
        <f t="shared" si="73"/>
        <v>16.726239055000001</v>
      </c>
      <c r="F79" s="6" t="s">
        <v>112</v>
      </c>
      <c r="G79" s="1">
        <v>6</v>
      </c>
      <c r="H79" s="7">
        <f t="shared" si="57"/>
        <v>19.992658583870998</v>
      </c>
      <c r="I79" s="7">
        <f t="shared" si="58"/>
        <v>293.14265858387097</v>
      </c>
      <c r="J79" s="7">
        <f t="shared" si="59"/>
        <v>0.19816561457164064</v>
      </c>
      <c r="K79" s="7">
        <f t="shared" si="60"/>
        <v>52.122000000000007</v>
      </c>
      <c r="L79" s="7">
        <f t="shared" si="61"/>
        <v>0.52122000000000002</v>
      </c>
      <c r="M79" s="1" t="s">
        <v>110</v>
      </c>
      <c r="O79" s="7">
        <f t="shared" si="74"/>
        <v>1.0520783163044993</v>
      </c>
      <c r="P79" s="7">
        <f t="shared" si="62"/>
        <v>0.20848574612797804</v>
      </c>
      <c r="Q79" s="12">
        <f t="shared" si="63"/>
        <v>5.4206293993274292E-2</v>
      </c>
      <c r="R79" s="7">
        <f t="shared" si="64"/>
        <v>0.1355172</v>
      </c>
      <c r="S79" s="13">
        <f t="shared" si="65"/>
        <v>0.39999567577602174</v>
      </c>
      <c r="T79" s="2">
        <v>0.01</v>
      </c>
      <c r="U79" s="14">
        <f t="shared" si="66"/>
        <v>3.9999567577602172E-3</v>
      </c>
      <c r="V79" s="13"/>
      <c r="W79" s="2"/>
      <c r="X79" s="2"/>
      <c r="Y79" s="2"/>
      <c r="Z79" s="2"/>
      <c r="AA79" s="2"/>
      <c r="AB79" s="2"/>
      <c r="AC79" s="2"/>
      <c r="AD79" s="2"/>
      <c r="AE79" s="13">
        <v>0.01</v>
      </c>
      <c r="AF79" s="2">
        <v>0.49</v>
      </c>
      <c r="AG79" s="14">
        <f t="shared" si="67"/>
        <v>4.8999999999999998E-3</v>
      </c>
      <c r="AH79" s="17"/>
      <c r="AI79" s="2"/>
      <c r="AJ79" s="14"/>
      <c r="AK79" s="13"/>
      <c r="AL79" s="2"/>
      <c r="AM79" s="2"/>
      <c r="AN79" s="13"/>
      <c r="AO79" s="2"/>
      <c r="AP79" s="14"/>
      <c r="AQ79" s="2">
        <v>0.02</v>
      </c>
      <c r="AR79" s="2">
        <v>0.5</v>
      </c>
      <c r="AS79" s="2">
        <f t="shared" si="68"/>
        <v>0.01</v>
      </c>
      <c r="AT79" s="1">
        <f t="shared" si="69"/>
        <v>1.8899956757760218E-2</v>
      </c>
      <c r="AU79" s="7">
        <f t="shared" si="70"/>
        <v>52.122000000000007</v>
      </c>
      <c r="AV79" s="1">
        <f t="shared" si="71"/>
        <v>0.26</v>
      </c>
      <c r="AW79" s="1">
        <f t="shared" si="75"/>
        <v>1.7499999999999998E-2</v>
      </c>
      <c r="AX79" s="1">
        <f t="shared" si="72"/>
        <v>30.030881603711414</v>
      </c>
    </row>
    <row r="80" spans="1:79" x14ac:dyDescent="0.15">
      <c r="C80" s="6">
        <v>6</v>
      </c>
      <c r="D80" s="18">
        <v>24.210865324666699</v>
      </c>
      <c r="E80" s="9">
        <f t="shared" si="73"/>
        <v>19.992658583870998</v>
      </c>
      <c r="F80" s="6" t="s">
        <v>110</v>
      </c>
      <c r="G80" s="1">
        <v>7</v>
      </c>
      <c r="H80" s="7">
        <f t="shared" si="57"/>
        <v>24.210865324666699</v>
      </c>
      <c r="I80" s="7">
        <f t="shared" si="58"/>
        <v>297.36086532466669</v>
      </c>
      <c r="J80" s="7">
        <f t="shared" si="59"/>
        <v>0.31743610307528825</v>
      </c>
      <c r="K80" s="7">
        <f t="shared" si="60"/>
        <v>52.122000000000007</v>
      </c>
      <c r="L80" s="7">
        <f t="shared" si="61"/>
        <v>0.52122000000000002</v>
      </c>
      <c r="M80" s="1" t="s">
        <v>110</v>
      </c>
      <c r="O80" s="7">
        <f t="shared" si="74"/>
        <v>1.3648125701765212</v>
      </c>
      <c r="P80" s="7">
        <f t="shared" si="62"/>
        <v>0.4332407837050033</v>
      </c>
      <c r="Q80" s="12">
        <f t="shared" si="63"/>
        <v>0.11264260376330086</v>
      </c>
      <c r="R80" s="7">
        <f t="shared" si="64"/>
        <v>0.1355172</v>
      </c>
      <c r="S80" s="13">
        <f t="shared" si="65"/>
        <v>0.83120521795979296</v>
      </c>
      <c r="T80" s="2">
        <v>0.01</v>
      </c>
      <c r="U80" s="14">
        <f t="shared" si="66"/>
        <v>8.3120521795979306E-3</v>
      </c>
      <c r="V80" s="13"/>
      <c r="W80" s="2"/>
      <c r="X80" s="2"/>
      <c r="Y80" s="2"/>
      <c r="Z80" s="2"/>
      <c r="AA80" s="2"/>
      <c r="AB80" s="2"/>
      <c r="AC80" s="2"/>
      <c r="AD80" s="2"/>
      <c r="AE80" s="13">
        <v>0.01</v>
      </c>
      <c r="AF80" s="2">
        <v>0.49</v>
      </c>
      <c r="AG80" s="14">
        <f t="shared" si="67"/>
        <v>4.8999999999999998E-3</v>
      </c>
      <c r="AH80" s="17"/>
      <c r="AI80" s="2"/>
      <c r="AJ80" s="14"/>
      <c r="AK80" s="13"/>
      <c r="AL80" s="2"/>
      <c r="AM80" s="2"/>
      <c r="AN80" s="13"/>
      <c r="AO80" s="2"/>
      <c r="AP80" s="14"/>
      <c r="AQ80" s="2">
        <v>0.02</v>
      </c>
      <c r="AR80" s="2">
        <v>0.5</v>
      </c>
      <c r="AS80" s="2">
        <f t="shared" si="68"/>
        <v>0.01</v>
      </c>
      <c r="AT80" s="1">
        <f t="shared" si="69"/>
        <v>2.3212052179597931E-2</v>
      </c>
      <c r="AU80" s="7">
        <f t="shared" si="70"/>
        <v>52.122000000000007</v>
      </c>
      <c r="AV80" s="1">
        <f t="shared" si="71"/>
        <v>0.26</v>
      </c>
      <c r="AW80" s="1">
        <f t="shared" si="75"/>
        <v>1.7499999999999998E-2</v>
      </c>
      <c r="AX80" s="1">
        <f t="shared" si="72"/>
        <v>36.882538924247029</v>
      </c>
    </row>
    <row r="81" spans="1:53" x14ac:dyDescent="0.15">
      <c r="C81" s="6">
        <v>7</v>
      </c>
      <c r="D81" s="18">
        <v>28.3168877503226</v>
      </c>
      <c r="E81" s="9">
        <f t="shared" si="73"/>
        <v>24.210865324666699</v>
      </c>
      <c r="F81" s="6" t="s">
        <v>110</v>
      </c>
      <c r="G81" s="1">
        <v>8</v>
      </c>
      <c r="H81" s="7">
        <f t="shared" si="57"/>
        <v>28.3168877503226</v>
      </c>
      <c r="I81" s="7">
        <f t="shared" si="58"/>
        <v>301.4668877503226</v>
      </c>
      <c r="J81" s="7">
        <f t="shared" si="59"/>
        <v>0.49584073202727974</v>
      </c>
      <c r="K81" s="7">
        <f t="shared" si="60"/>
        <v>52.122000000000007</v>
      </c>
      <c r="L81" s="7">
        <f t="shared" si="61"/>
        <v>0.52122000000000002</v>
      </c>
      <c r="M81" s="1" t="s">
        <v>110</v>
      </c>
      <c r="O81" s="7">
        <f t="shared" si="74"/>
        <v>1.4527917864715181</v>
      </c>
      <c r="P81" s="7">
        <f t="shared" si="62"/>
        <v>0.72035334288725705</v>
      </c>
      <c r="Q81" s="12">
        <f t="shared" si="63"/>
        <v>0.18729186915068685</v>
      </c>
      <c r="R81" s="7">
        <f t="shared" si="64"/>
        <v>0.1355172</v>
      </c>
      <c r="S81" s="13">
        <f t="shared" si="65"/>
        <v>1.3820523826546509</v>
      </c>
      <c r="T81" s="2">
        <v>0.01</v>
      </c>
      <c r="U81" s="14">
        <f t="shared" si="66"/>
        <v>1.382052382654651E-2</v>
      </c>
      <c r="V81" s="13"/>
      <c r="W81" s="2"/>
      <c r="X81" s="2"/>
      <c r="Y81" s="2"/>
      <c r="Z81" s="2"/>
      <c r="AA81" s="2"/>
      <c r="AB81" s="2"/>
      <c r="AC81" s="2"/>
      <c r="AD81" s="2"/>
      <c r="AE81" s="13">
        <v>0.01</v>
      </c>
      <c r="AF81" s="2">
        <v>0.49</v>
      </c>
      <c r="AG81" s="14">
        <f t="shared" si="67"/>
        <v>4.8999999999999998E-3</v>
      </c>
      <c r="AH81" s="17"/>
      <c r="AI81" s="2"/>
      <c r="AJ81" s="14"/>
      <c r="AK81" s="13"/>
      <c r="AL81" s="2"/>
      <c r="AM81" s="2"/>
      <c r="AN81" s="13"/>
      <c r="AO81" s="2"/>
      <c r="AP81" s="14"/>
      <c r="AQ81" s="2">
        <v>0.02</v>
      </c>
      <c r="AR81" s="2">
        <v>0.5</v>
      </c>
      <c r="AS81" s="2">
        <f t="shared" si="68"/>
        <v>0.01</v>
      </c>
      <c r="AT81" s="1">
        <f t="shared" si="69"/>
        <v>2.872052382654651E-2</v>
      </c>
      <c r="AU81" s="7">
        <f t="shared" si="70"/>
        <v>52.122000000000007</v>
      </c>
      <c r="AV81" s="1">
        <f t="shared" si="71"/>
        <v>0.26</v>
      </c>
      <c r="AW81" s="1">
        <f t="shared" si="75"/>
        <v>1.7499999999999998E-2</v>
      </c>
      <c r="AX81" s="1">
        <f t="shared" si="72"/>
        <v>45.635165290918039</v>
      </c>
    </row>
    <row r="82" spans="1:53" x14ac:dyDescent="0.15">
      <c r="C82" s="6">
        <v>8</v>
      </c>
      <c r="D82" s="18">
        <v>28.258891131612899</v>
      </c>
      <c r="E82" s="9">
        <f t="shared" si="73"/>
        <v>28.3168877503226</v>
      </c>
      <c r="F82" s="6" t="s">
        <v>110</v>
      </c>
      <c r="G82" s="1">
        <v>9</v>
      </c>
      <c r="H82" s="7">
        <f t="shared" si="57"/>
        <v>28.258891131612899</v>
      </c>
      <c r="I82" s="7">
        <f t="shared" si="58"/>
        <v>301.4088911316129</v>
      </c>
      <c r="J82" s="7">
        <f t="shared" si="59"/>
        <v>0.49276876784230106</v>
      </c>
      <c r="K82" s="7">
        <f t="shared" si="60"/>
        <v>52.122000000000007</v>
      </c>
      <c r="L82" s="7">
        <f t="shared" si="61"/>
        <v>0.52122000000000002</v>
      </c>
      <c r="M82" s="1" t="s">
        <v>110</v>
      </c>
      <c r="O82" s="7">
        <f t="shared" si="74"/>
        <v>1.253658443584261</v>
      </c>
      <c r="P82" s="7">
        <f t="shared" si="62"/>
        <v>0.61776372654011324</v>
      </c>
      <c r="Q82" s="12">
        <f t="shared" si="63"/>
        <v>0.16061856890042944</v>
      </c>
      <c r="R82" s="7">
        <f t="shared" si="64"/>
        <v>0.1355172</v>
      </c>
      <c r="S82" s="13">
        <f t="shared" si="65"/>
        <v>1.1852264428458485</v>
      </c>
      <c r="T82" s="2">
        <v>0.01</v>
      </c>
      <c r="U82" s="14">
        <f t="shared" si="66"/>
        <v>1.1852264428458485E-2</v>
      </c>
      <c r="V82" s="13"/>
      <c r="W82" s="2"/>
      <c r="X82" s="2"/>
      <c r="Y82" s="2"/>
      <c r="Z82" s="2"/>
      <c r="AA82" s="2"/>
      <c r="AB82" s="2"/>
      <c r="AC82" s="2"/>
      <c r="AD82" s="2"/>
      <c r="AE82" s="13">
        <v>5.0000000000000001E-3</v>
      </c>
      <c r="AF82" s="2">
        <v>0.49</v>
      </c>
      <c r="AG82" s="14">
        <f t="shared" si="67"/>
        <v>2.4499999999999999E-3</v>
      </c>
      <c r="AH82" s="17"/>
      <c r="AI82" s="2"/>
      <c r="AJ82" s="14"/>
      <c r="AK82" s="13"/>
      <c r="AL82" s="2"/>
      <c r="AM82" s="2"/>
      <c r="AN82" s="13"/>
      <c r="AO82" s="2"/>
      <c r="AP82" s="14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2.1802264428458486E-2</v>
      </c>
      <c r="AU82" s="7">
        <f t="shared" si="70"/>
        <v>52.122000000000007</v>
      </c>
      <c r="AV82" s="1">
        <f t="shared" si="71"/>
        <v>0.26</v>
      </c>
      <c r="AW82" s="1">
        <f t="shared" si="75"/>
        <v>1.7499999999999998E-2</v>
      </c>
      <c r="AX82" s="1">
        <f t="shared" si="72"/>
        <v>34.64247194507535</v>
      </c>
    </row>
    <row r="83" spans="1:53" x14ac:dyDescent="0.15">
      <c r="C83" s="6">
        <v>9</v>
      </c>
      <c r="D83" s="18">
        <v>23.6463735733333</v>
      </c>
      <c r="E83" s="9">
        <f t="shared" si="73"/>
        <v>28.258891131612899</v>
      </c>
      <c r="F83" s="6" t="s">
        <v>110</v>
      </c>
      <c r="G83" s="1">
        <v>10</v>
      </c>
      <c r="H83" s="7">
        <f t="shared" si="57"/>
        <v>23.6463735733333</v>
      </c>
      <c r="I83" s="7">
        <f t="shared" si="58"/>
        <v>296.79637357333326</v>
      </c>
      <c r="J83" s="7">
        <f t="shared" si="59"/>
        <v>0.29826998841231123</v>
      </c>
      <c r="K83" s="7">
        <f t="shared" si="60"/>
        <v>52.122000000000007</v>
      </c>
      <c r="L83" s="7">
        <f t="shared" si="61"/>
        <v>0.52122000000000002</v>
      </c>
      <c r="M83" s="1" t="s">
        <v>110</v>
      </c>
      <c r="O83" s="7">
        <f t="shared" si="74"/>
        <v>1.1571147170441478</v>
      </c>
      <c r="P83" s="7">
        <f t="shared" si="62"/>
        <v>0.34513259324447276</v>
      </c>
      <c r="Q83" s="12">
        <f t="shared" si="63"/>
        <v>8.9734474243562928E-2</v>
      </c>
      <c r="R83" s="7">
        <f t="shared" si="64"/>
        <v>0.1355172</v>
      </c>
      <c r="S83" s="13">
        <f t="shared" si="65"/>
        <v>0.66216298922618622</v>
      </c>
      <c r="T83" s="2">
        <v>0.01</v>
      </c>
      <c r="U83" s="14">
        <f t="shared" si="66"/>
        <v>6.621629892261862E-3</v>
      </c>
      <c r="V83" s="13"/>
      <c r="W83" s="2"/>
      <c r="X83" s="2"/>
      <c r="Y83" s="2"/>
      <c r="Z83" s="2"/>
      <c r="AA83" s="2"/>
      <c r="AB83" s="2"/>
      <c r="AC83" s="2"/>
      <c r="AD83" s="2"/>
      <c r="AE83" s="13">
        <v>5.0000000000000001E-3</v>
      </c>
      <c r="AF83" s="2">
        <v>0.49</v>
      </c>
      <c r="AG83" s="14">
        <f t="shared" si="67"/>
        <v>2.4499999999999999E-3</v>
      </c>
      <c r="AH83" s="17"/>
      <c r="AI83" s="2"/>
      <c r="AJ83" s="14"/>
      <c r="AK83" s="13"/>
      <c r="AL83" s="2"/>
      <c r="AM83" s="2"/>
      <c r="AN83" s="13"/>
      <c r="AO83" s="2"/>
      <c r="AP83" s="14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1.6571629892261863E-2</v>
      </c>
      <c r="AU83" s="7">
        <f t="shared" si="70"/>
        <v>52.122000000000007</v>
      </c>
      <c r="AV83" s="1">
        <f t="shared" si="71"/>
        <v>0.26</v>
      </c>
      <c r="AW83" s="1">
        <f t="shared" si="75"/>
        <v>1.7499999999999998E-2</v>
      </c>
      <c r="AX83" s="1">
        <f t="shared" si="72"/>
        <v>26.331311846557757</v>
      </c>
    </row>
    <row r="84" spans="1:53" x14ac:dyDescent="0.15">
      <c r="C84" s="6">
        <v>10</v>
      </c>
      <c r="D84" s="18">
        <v>17.843142622903201</v>
      </c>
      <c r="E84" s="9">
        <f t="shared" si="73"/>
        <v>23.6463735733333</v>
      </c>
      <c r="F84" s="6" t="s">
        <v>110</v>
      </c>
      <c r="G84" s="1">
        <v>11</v>
      </c>
      <c r="H84" s="7">
        <f t="shared" si="57"/>
        <v>17.843142622903201</v>
      </c>
      <c r="I84" s="7">
        <f t="shared" si="58"/>
        <v>290.99314262290318</v>
      </c>
      <c r="J84" s="7">
        <f t="shared" si="59"/>
        <v>0.15505009528387984</v>
      </c>
      <c r="K84" s="7">
        <f t="shared" si="60"/>
        <v>52.122000000000007</v>
      </c>
      <c r="L84" s="7">
        <f t="shared" si="61"/>
        <v>0.52122000000000002</v>
      </c>
      <c r="M84" s="1" t="s">
        <v>112</v>
      </c>
      <c r="N84" s="7">
        <f>(O83-P83)*$C$22/100</f>
        <v>0.7713830176096913</v>
      </c>
      <c r="O84" s="7">
        <f t="shared" si="74"/>
        <v>0.56181910618998365</v>
      </c>
      <c r="P84" s="7">
        <f t="shared" si="62"/>
        <v>8.7110105947061173E-2</v>
      </c>
      <c r="Q84" s="12">
        <f t="shared" si="63"/>
        <v>2.2648627546235905E-2</v>
      </c>
      <c r="R84" s="7">
        <f t="shared" si="64"/>
        <v>0.1355172</v>
      </c>
      <c r="S84" s="13">
        <f t="shared" si="65"/>
        <v>0.16712732808998343</v>
      </c>
      <c r="T84" s="2">
        <v>0.01</v>
      </c>
      <c r="U84" s="14">
        <f t="shared" si="66"/>
        <v>1.6712732808998342E-3</v>
      </c>
      <c r="V84" s="13"/>
      <c r="W84" s="2"/>
      <c r="X84" s="2"/>
      <c r="Y84" s="2"/>
      <c r="Z84" s="2"/>
      <c r="AA84" s="2"/>
      <c r="AB84" s="2"/>
      <c r="AC84" s="2"/>
      <c r="AD84" s="2"/>
      <c r="AE84" s="13">
        <v>1E-3</v>
      </c>
      <c r="AF84" s="2">
        <v>0.49</v>
      </c>
      <c r="AG84" s="14">
        <f t="shared" si="67"/>
        <v>4.8999999999999998E-4</v>
      </c>
      <c r="AH84" s="17"/>
      <c r="AI84" s="2"/>
      <c r="AJ84" s="14"/>
      <c r="AK84" s="13"/>
      <c r="AL84" s="2"/>
      <c r="AM84" s="2"/>
      <c r="AN84" s="13"/>
      <c r="AO84" s="2"/>
      <c r="AP84" s="14"/>
      <c r="AQ84" s="2">
        <v>0.01</v>
      </c>
      <c r="AR84" s="2">
        <v>0.5</v>
      </c>
      <c r="AS84" s="2">
        <f t="shared" si="68"/>
        <v>5.0000000000000001E-3</v>
      </c>
      <c r="AT84" s="1">
        <f t="shared" si="69"/>
        <v>7.1612732808998348E-3</v>
      </c>
      <c r="AU84" s="7">
        <f t="shared" si="70"/>
        <v>52.122000000000007</v>
      </c>
      <c r="AV84" s="1">
        <f t="shared" si="71"/>
        <v>0.26</v>
      </c>
      <c r="AW84" s="1">
        <f t="shared" si="75"/>
        <v>1.7499999999999998E-2</v>
      </c>
      <c r="AX84" s="1">
        <f t="shared" si="72"/>
        <v>11.378827623096161</v>
      </c>
    </row>
    <row r="85" spans="1:53" x14ac:dyDescent="0.15">
      <c r="C85" s="6">
        <v>11</v>
      </c>
      <c r="D85" s="18">
        <v>10.6170263198333</v>
      </c>
      <c r="E85" s="9">
        <f t="shared" si="73"/>
        <v>17.843142622903201</v>
      </c>
      <c r="F85" s="6" t="s">
        <v>112</v>
      </c>
      <c r="G85" s="1">
        <v>12</v>
      </c>
      <c r="H85" s="7">
        <f t="shared" si="57"/>
        <v>10.6170263198333</v>
      </c>
      <c r="I85" s="7">
        <f t="shared" si="58"/>
        <v>283.76702631983329</v>
      </c>
      <c r="J85" s="7">
        <f t="shared" si="59"/>
        <v>6.6133589692568787E-2</v>
      </c>
      <c r="K85" s="7">
        <f t="shared" si="60"/>
        <v>52.122000000000007</v>
      </c>
      <c r="L85" s="7">
        <f t="shared" si="61"/>
        <v>0.52122000000000002</v>
      </c>
      <c r="M85" s="1" t="s">
        <v>110</v>
      </c>
      <c r="O85" s="7">
        <f t="shared" si="74"/>
        <v>0.99592900024292264</v>
      </c>
      <c r="P85" s="7">
        <f t="shared" si="62"/>
        <v>6.5864359864995684E-2</v>
      </c>
      <c r="Q85" s="12">
        <f t="shared" si="63"/>
        <v>1.7124733564898877E-2</v>
      </c>
      <c r="R85" s="7">
        <f t="shared" si="64"/>
        <v>0.1355172</v>
      </c>
      <c r="S85" s="13">
        <f t="shared" si="65"/>
        <v>0.12636575700279284</v>
      </c>
      <c r="T85" s="2">
        <v>0.01</v>
      </c>
      <c r="U85" s="14">
        <f t="shared" si="66"/>
        <v>1.2636575700279286E-3</v>
      </c>
      <c r="V85" s="13"/>
      <c r="W85" s="2"/>
      <c r="X85" s="2"/>
      <c r="Y85" s="2"/>
      <c r="Z85" s="2"/>
      <c r="AA85" s="2"/>
      <c r="AB85" s="2"/>
      <c r="AC85" s="2"/>
      <c r="AD85" s="2"/>
      <c r="AE85" s="13">
        <v>1E-3</v>
      </c>
      <c r="AF85" s="2">
        <v>0.49</v>
      </c>
      <c r="AG85" s="14">
        <f t="shared" si="67"/>
        <v>4.8999999999999998E-4</v>
      </c>
      <c r="AH85" s="17"/>
      <c r="AI85" s="2"/>
      <c r="AJ85" s="14"/>
      <c r="AK85" s="13"/>
      <c r="AL85" s="2"/>
      <c r="AM85" s="2"/>
      <c r="AN85" s="13"/>
      <c r="AO85" s="2"/>
      <c r="AP85" s="14"/>
      <c r="AQ85" s="2">
        <v>0.01</v>
      </c>
      <c r="AR85" s="2">
        <v>0.5</v>
      </c>
      <c r="AS85" s="2">
        <f t="shared" si="68"/>
        <v>5.0000000000000001E-3</v>
      </c>
      <c r="AT85" s="1">
        <f t="shared" si="69"/>
        <v>6.7536575700279282E-3</v>
      </c>
      <c r="AU85" s="7">
        <f t="shared" si="70"/>
        <v>52.122000000000007</v>
      </c>
      <c r="AV85" s="1">
        <f t="shared" si="71"/>
        <v>0.26</v>
      </c>
      <c r="AW85" s="1">
        <f t="shared" si="75"/>
        <v>1.7499999999999998E-2</v>
      </c>
      <c r="AX85" s="1">
        <f t="shared" si="72"/>
        <v>10.731151053784394</v>
      </c>
      <c r="AY85" s="1">
        <f>SUM(AX74:AX85)</f>
        <v>255.49502000192666</v>
      </c>
    </row>
    <row r="86" spans="1:53" x14ac:dyDescent="0.15">
      <c r="C86" s="6">
        <v>12</v>
      </c>
      <c r="D86" s="18">
        <v>6.1364391768064497</v>
      </c>
      <c r="E86" s="9">
        <f t="shared" si="73"/>
        <v>10.6170263198333</v>
      </c>
      <c r="F86" s="6" t="s">
        <v>110</v>
      </c>
    </row>
    <row r="88" spans="1:53" x14ac:dyDescent="0.15">
      <c r="S88" s="30" t="s">
        <v>80</v>
      </c>
      <c r="T88" s="30"/>
      <c r="U88" s="30"/>
      <c r="V88" s="30" t="s">
        <v>81</v>
      </c>
      <c r="W88" s="30"/>
      <c r="X88" s="30"/>
      <c r="Y88" s="30" t="s">
        <v>82</v>
      </c>
      <c r="Z88" s="30"/>
      <c r="AA88" s="30"/>
      <c r="AB88" s="30" t="s">
        <v>83</v>
      </c>
      <c r="AC88" s="30"/>
      <c r="AD88" s="30"/>
      <c r="AE88" s="30" t="s">
        <v>84</v>
      </c>
      <c r="AF88" s="30"/>
      <c r="AG88" s="30"/>
      <c r="AH88" s="30" t="s">
        <v>85</v>
      </c>
      <c r="AI88" s="30"/>
      <c r="AJ88" s="30"/>
      <c r="AK88" s="31" t="s">
        <v>115</v>
      </c>
      <c r="AL88" s="32"/>
      <c r="AM88" s="33"/>
      <c r="AN88" s="32" t="s">
        <v>116</v>
      </c>
      <c r="AO88" s="32"/>
      <c r="AP88" s="33"/>
      <c r="AQ88" s="30" t="s">
        <v>87</v>
      </c>
      <c r="AR88" s="30"/>
      <c r="AS88" s="30"/>
    </row>
    <row r="89" spans="1:53" x14ac:dyDescent="0.15">
      <c r="A89" s="34" t="s">
        <v>117</v>
      </c>
      <c r="B89" s="34"/>
      <c r="C89" s="6" t="s">
        <v>88</v>
      </c>
      <c r="D89" s="6" t="s">
        <v>89</v>
      </c>
      <c r="E89" s="6" t="s">
        <v>90</v>
      </c>
      <c r="F89" s="6" t="s">
        <v>91</v>
      </c>
      <c r="G89" s="1" t="s">
        <v>88</v>
      </c>
      <c r="H89" s="1" t="s">
        <v>90</v>
      </c>
      <c r="I89" s="1" t="s">
        <v>92</v>
      </c>
      <c r="J89" s="1" t="s">
        <v>93</v>
      </c>
      <c r="K89" s="10" t="s">
        <v>94</v>
      </c>
      <c r="L89" s="10" t="s">
        <v>95</v>
      </c>
      <c r="M89" s="1" t="s">
        <v>96</v>
      </c>
      <c r="N89" s="10" t="s">
        <v>97</v>
      </c>
      <c r="O89" s="1" t="s">
        <v>98</v>
      </c>
      <c r="P89" s="1" t="s">
        <v>99</v>
      </c>
      <c r="Q89" s="10" t="s">
        <v>100</v>
      </c>
      <c r="R89" s="10" t="s">
        <v>101</v>
      </c>
      <c r="S89" s="2" t="s">
        <v>102</v>
      </c>
      <c r="T89" s="2" t="s">
        <v>103</v>
      </c>
      <c r="U89" s="2"/>
      <c r="V89" s="2" t="s">
        <v>102</v>
      </c>
      <c r="W89" s="2" t="s">
        <v>103</v>
      </c>
      <c r="X89" s="2"/>
      <c r="Y89" s="2" t="s">
        <v>102</v>
      </c>
      <c r="Z89" s="2" t="s">
        <v>103</v>
      </c>
      <c r="AA89" s="2"/>
      <c r="AB89" s="2" t="s">
        <v>102</v>
      </c>
      <c r="AC89" s="2" t="s">
        <v>103</v>
      </c>
      <c r="AD89" s="2"/>
      <c r="AE89" s="2" t="s">
        <v>102</v>
      </c>
      <c r="AF89" s="2" t="s">
        <v>103</v>
      </c>
      <c r="AG89" s="2"/>
      <c r="AH89" s="2" t="s">
        <v>102</v>
      </c>
      <c r="AI89" s="2" t="s">
        <v>103</v>
      </c>
      <c r="AJ89" s="2"/>
      <c r="AK89" s="2" t="s">
        <v>102</v>
      </c>
      <c r="AL89" s="2" t="s">
        <v>103</v>
      </c>
      <c r="AM89" s="2"/>
      <c r="AN89" s="2" t="s">
        <v>102</v>
      </c>
      <c r="AO89" s="2" t="s">
        <v>103</v>
      </c>
      <c r="AP89" s="2"/>
      <c r="AQ89" s="16" t="s">
        <v>102</v>
      </c>
      <c r="AR89" s="16" t="s">
        <v>103</v>
      </c>
      <c r="AS89" s="16"/>
      <c r="AT89" s="1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pans="1:53" x14ac:dyDescent="0.15">
      <c r="A90" s="1" t="s">
        <v>108</v>
      </c>
      <c r="B90" s="1">
        <f>F9</f>
        <v>341.64</v>
      </c>
      <c r="C90" s="6" t="s">
        <v>109</v>
      </c>
      <c r="D90" s="6">
        <v>4</v>
      </c>
      <c r="E90" s="6"/>
      <c r="F90" s="6"/>
      <c r="G90" s="1">
        <v>1</v>
      </c>
      <c r="H90" s="7">
        <f t="shared" ref="H90:H101" si="76">E91</f>
        <v>4</v>
      </c>
      <c r="I90" s="7">
        <f t="shared" ref="I90:I101" si="77">H90+273.15</f>
        <v>277.14999999999998</v>
      </c>
      <c r="J90" s="7">
        <f t="shared" ref="J90:J101" si="78">EXP(($C$16*(I90-$C$14))/($C$17*I90*$C$14))</f>
        <v>2.9149984769781857E-2</v>
      </c>
      <c r="K90" s="7">
        <f t="shared" ref="K90:K101" si="79">$B$90/12</f>
        <v>28.47</v>
      </c>
      <c r="L90" s="7">
        <f t="shared" ref="L90:L101" si="80">K90*$B$75/100</f>
        <v>0.28470000000000001</v>
      </c>
      <c r="M90" s="1" t="s">
        <v>110</v>
      </c>
      <c r="O90" s="7">
        <f>L90</f>
        <v>0.28470000000000001</v>
      </c>
      <c r="P90" s="7">
        <f t="shared" ref="P90:P101" si="81">O90*J90</f>
        <v>8.2990006639568955E-3</v>
      </c>
      <c r="Q90" s="12">
        <f t="shared" ref="Q90:Q101" si="82">P90*$B$76</f>
        <v>2.1577401726287928E-3</v>
      </c>
      <c r="R90" s="7">
        <f t="shared" ref="R90:R101" si="83">L90*$B$76</f>
        <v>7.4022000000000004E-2</v>
      </c>
      <c r="S90" s="13">
        <f t="shared" ref="S90:S101" si="84">Q90/R90</f>
        <v>2.9149984769781857E-2</v>
      </c>
      <c r="T90" s="2">
        <v>0.01</v>
      </c>
      <c r="U90" s="14">
        <f t="shared" ref="U90:U101" si="85">S90*T90</f>
        <v>2.9149984769781859E-4</v>
      </c>
      <c r="V90" s="13"/>
      <c r="W90" s="2"/>
      <c r="X90" s="2"/>
      <c r="Y90" s="2"/>
      <c r="Z90" s="2"/>
      <c r="AA90" s="2"/>
      <c r="AB90" s="2"/>
      <c r="AC90" s="2"/>
      <c r="AD90" s="2"/>
      <c r="AE90" s="13">
        <v>1E-3</v>
      </c>
      <c r="AF90" s="2">
        <v>0.49</v>
      </c>
      <c r="AG90" s="14">
        <f t="shared" ref="AG90:AG101" si="86">AF90*AE90</f>
        <v>4.8999999999999998E-4</v>
      </c>
      <c r="AH90" s="17"/>
      <c r="AI90" s="2"/>
      <c r="AJ90" s="14"/>
      <c r="AK90" s="13"/>
      <c r="AL90" s="2"/>
      <c r="AM90" s="2"/>
      <c r="AN90" s="13"/>
      <c r="AO90" s="2"/>
      <c r="AP90" s="14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5.7814998476978189E-3</v>
      </c>
      <c r="AU90" s="7">
        <f t="shared" ref="AU90:AU101" si="89">$B$90/12</f>
        <v>28.47</v>
      </c>
      <c r="AV90" s="1">
        <f t="shared" ref="AV90:AV101" si="90">$B$76</f>
        <v>0.26</v>
      </c>
      <c r="AW90" s="1">
        <f>$E$9/12</f>
        <v>0.18958333333333333</v>
      </c>
      <c r="AX90" s="1">
        <f t="shared" ref="AX90:AX101" si="91">AW90*10000*AV90*0.67*AU90*AT90</f>
        <v>54.359604874691207</v>
      </c>
      <c r="AZ90" s="1">
        <f>$E$10/12</f>
        <v>5.7499999999999996E-2</v>
      </c>
      <c r="BA90" s="1">
        <f t="shared" ref="BA90:BA101" si="92">AZ90*10000*AV90*0.67*AU90*AT90</f>
        <v>16.487088951005241</v>
      </c>
    </row>
    <row r="91" spans="1:53" x14ac:dyDescent="0.15">
      <c r="A91" s="1" t="s">
        <v>111</v>
      </c>
      <c r="B91" s="1">
        <v>1</v>
      </c>
      <c r="C91" s="6">
        <v>1</v>
      </c>
      <c r="D91" s="18">
        <v>1.8427847864193501</v>
      </c>
      <c r="E91" s="9">
        <f t="shared" ref="E91:E102" si="93">D90</f>
        <v>4</v>
      </c>
      <c r="F91" s="6" t="s">
        <v>110</v>
      </c>
      <c r="G91" s="1">
        <v>2</v>
      </c>
      <c r="H91" s="7">
        <f t="shared" si="76"/>
        <v>1.8427847864193501</v>
      </c>
      <c r="I91" s="7">
        <f t="shared" si="77"/>
        <v>274.99278478641935</v>
      </c>
      <c r="J91" s="7">
        <f t="shared" si="78"/>
        <v>2.212832134618363E-2</v>
      </c>
      <c r="K91" s="7">
        <f t="shared" si="79"/>
        <v>28.47</v>
      </c>
      <c r="L91" s="7">
        <f t="shared" si="80"/>
        <v>0.28470000000000001</v>
      </c>
      <c r="M91" s="1" t="s">
        <v>110</v>
      </c>
      <c r="O91" s="7">
        <f t="shared" ref="O91:O101" si="94">L91+O90-P90-N91</f>
        <v>0.56110099933604307</v>
      </c>
      <c r="P91" s="7">
        <f t="shared" si="81"/>
        <v>1.2416223220972728E-2</v>
      </c>
      <c r="Q91" s="12">
        <f t="shared" si="82"/>
        <v>3.2282180374529094E-3</v>
      </c>
      <c r="R91" s="7">
        <f t="shared" si="83"/>
        <v>7.4022000000000004E-2</v>
      </c>
      <c r="S91" s="13">
        <f t="shared" si="84"/>
        <v>4.3611602462145162E-2</v>
      </c>
      <c r="T91" s="2">
        <v>0.01</v>
      </c>
      <c r="U91" s="14">
        <f t="shared" si="85"/>
        <v>4.3611602462145164E-4</v>
      </c>
      <c r="V91" s="13"/>
      <c r="W91" s="2"/>
      <c r="X91" s="2"/>
      <c r="Y91" s="2"/>
      <c r="Z91" s="2"/>
      <c r="AA91" s="2"/>
      <c r="AB91" s="2"/>
      <c r="AC91" s="2"/>
      <c r="AD91" s="2"/>
      <c r="AE91" s="13">
        <v>1E-3</v>
      </c>
      <c r="AF91" s="2">
        <v>0.49</v>
      </c>
      <c r="AG91" s="14">
        <f t="shared" si="86"/>
        <v>4.8999999999999998E-4</v>
      </c>
      <c r="AH91" s="17"/>
      <c r="AI91" s="2"/>
      <c r="AJ91" s="14"/>
      <c r="AK91" s="13"/>
      <c r="AL91" s="2"/>
      <c r="AM91" s="2"/>
      <c r="AN91" s="13"/>
      <c r="AO91" s="2"/>
      <c r="AP91" s="14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5.9261160246214519E-3</v>
      </c>
      <c r="AU91" s="7">
        <f t="shared" si="89"/>
        <v>28.47</v>
      </c>
      <c r="AV91" s="1">
        <f t="shared" si="90"/>
        <v>0.26</v>
      </c>
      <c r="AW91" s="1">
        <f t="shared" ref="AW91:AW101" si="95">$E$9/12</f>
        <v>0.18958333333333333</v>
      </c>
      <c r="AX91" s="1">
        <f t="shared" si="91"/>
        <v>55.719334779239674</v>
      </c>
      <c r="AZ91" s="1">
        <f t="shared" ref="AZ91:AZ101" si="96">$E$10/12</f>
        <v>5.7499999999999996E-2</v>
      </c>
      <c r="BA91" s="1">
        <f t="shared" si="92"/>
        <v>16.899490548428734</v>
      </c>
    </row>
    <row r="92" spans="1:53" x14ac:dyDescent="0.15">
      <c r="A92" s="1" t="s">
        <v>73</v>
      </c>
      <c r="B92" s="1">
        <f>H9</f>
        <v>0.26</v>
      </c>
      <c r="C92" s="6">
        <v>2</v>
      </c>
      <c r="D92" s="18">
        <v>5.2555384468965496</v>
      </c>
      <c r="E92" s="9">
        <f t="shared" si="93"/>
        <v>1.8427847864193501</v>
      </c>
      <c r="F92" s="6" t="s">
        <v>110</v>
      </c>
      <c r="G92" s="1">
        <v>3</v>
      </c>
      <c r="H92" s="7">
        <f t="shared" si="76"/>
        <v>5.2555384468965496</v>
      </c>
      <c r="I92" s="7">
        <f t="shared" si="77"/>
        <v>278.40553844689651</v>
      </c>
      <c r="J92" s="7">
        <f t="shared" si="78"/>
        <v>3.4154354302041348E-2</v>
      </c>
      <c r="K92" s="7">
        <f t="shared" si="79"/>
        <v>28.47</v>
      </c>
      <c r="L92" s="7">
        <f t="shared" si="80"/>
        <v>0.28470000000000001</v>
      </c>
      <c r="M92" s="1" t="s">
        <v>110</v>
      </c>
      <c r="O92" s="7">
        <f t="shared" si="94"/>
        <v>0.83338477611507045</v>
      </c>
      <c r="P92" s="7">
        <f t="shared" si="81"/>
        <v>2.8463718913361521E-2</v>
      </c>
      <c r="Q92" s="12">
        <f t="shared" si="82"/>
        <v>7.400566917473996E-3</v>
      </c>
      <c r="R92" s="7">
        <f t="shared" si="83"/>
        <v>7.4022000000000004E-2</v>
      </c>
      <c r="S92" s="13">
        <f t="shared" si="84"/>
        <v>9.9977937876225928E-2</v>
      </c>
      <c r="T92" s="2">
        <v>0.01</v>
      </c>
      <c r="U92" s="14">
        <f t="shared" si="85"/>
        <v>9.9977937876225931E-4</v>
      </c>
      <c r="V92" s="13"/>
      <c r="W92" s="2"/>
      <c r="X92" s="2"/>
      <c r="Y92" s="2"/>
      <c r="Z92" s="2"/>
      <c r="AA92" s="2"/>
      <c r="AB92" s="2"/>
      <c r="AC92" s="2"/>
      <c r="AD92" s="2"/>
      <c r="AE92" s="13">
        <v>1E-3</v>
      </c>
      <c r="AF92" s="2">
        <v>0.49</v>
      </c>
      <c r="AG92" s="14">
        <f t="shared" si="86"/>
        <v>4.8999999999999998E-4</v>
      </c>
      <c r="AH92" s="17"/>
      <c r="AI92" s="2"/>
      <c r="AJ92" s="14"/>
      <c r="AK92" s="13"/>
      <c r="AL92" s="2"/>
      <c r="AM92" s="2"/>
      <c r="AN92" s="13"/>
      <c r="AO92" s="2"/>
      <c r="AP92" s="14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6.4897793787622596E-3</v>
      </c>
      <c r="AU92" s="7">
        <f t="shared" si="89"/>
        <v>28.47</v>
      </c>
      <c r="AV92" s="1">
        <f t="shared" si="90"/>
        <v>0.26</v>
      </c>
      <c r="AW92" s="1">
        <f t="shared" si="95"/>
        <v>0.18958333333333333</v>
      </c>
      <c r="AX92" s="1">
        <f t="shared" si="91"/>
        <v>61.01908709621646</v>
      </c>
      <c r="AZ92" s="1">
        <f t="shared" si="96"/>
        <v>5.7499999999999996E-2</v>
      </c>
      <c r="BA92" s="1">
        <f t="shared" si="92"/>
        <v>18.506887954456857</v>
      </c>
    </row>
    <row r="93" spans="1:53" x14ac:dyDescent="0.15">
      <c r="C93" s="6">
        <v>3</v>
      </c>
      <c r="D93" s="18">
        <v>10.2803298127742</v>
      </c>
      <c r="E93" s="9">
        <f t="shared" si="93"/>
        <v>5.2555384468965496</v>
      </c>
      <c r="F93" s="6" t="s">
        <v>110</v>
      </c>
      <c r="G93" s="1">
        <v>4</v>
      </c>
      <c r="H93" s="7">
        <f t="shared" si="76"/>
        <v>10.2803298127742</v>
      </c>
      <c r="I93" s="7">
        <f t="shared" si="77"/>
        <v>283.43032981277418</v>
      </c>
      <c r="J93" s="7">
        <f t="shared" si="78"/>
        <v>6.349211094615019E-2</v>
      </c>
      <c r="K93" s="7">
        <f t="shared" si="79"/>
        <v>28.47</v>
      </c>
      <c r="L93" s="7">
        <f t="shared" si="80"/>
        <v>0.28470000000000001</v>
      </c>
      <c r="M93" s="1" t="s">
        <v>110</v>
      </c>
      <c r="O93" s="7">
        <f t="shared" si="94"/>
        <v>1.0896210572017091</v>
      </c>
      <c r="P93" s="7">
        <f t="shared" si="81"/>
        <v>6.918234105311237E-2</v>
      </c>
      <c r="Q93" s="12">
        <f t="shared" si="82"/>
        <v>1.7987408673809217E-2</v>
      </c>
      <c r="R93" s="7">
        <f t="shared" si="83"/>
        <v>7.4022000000000004E-2</v>
      </c>
      <c r="S93" s="13">
        <f t="shared" si="84"/>
        <v>0.24300084669164865</v>
      </c>
      <c r="T93" s="2">
        <v>0.01</v>
      </c>
      <c r="U93" s="14">
        <f t="shared" si="85"/>
        <v>2.4300084669164864E-3</v>
      </c>
      <c r="V93" s="13"/>
      <c r="W93" s="2"/>
      <c r="X93" s="2"/>
      <c r="Y93" s="2"/>
      <c r="Z93" s="2"/>
      <c r="AA93" s="2"/>
      <c r="AB93" s="2"/>
      <c r="AC93" s="2"/>
      <c r="AD93" s="2"/>
      <c r="AE93" s="13">
        <v>1E-3</v>
      </c>
      <c r="AF93" s="2">
        <v>0.49</v>
      </c>
      <c r="AG93" s="14">
        <f t="shared" si="86"/>
        <v>4.8999999999999998E-4</v>
      </c>
      <c r="AH93" s="17"/>
      <c r="AI93" s="2"/>
      <c r="AJ93" s="14"/>
      <c r="AK93" s="13"/>
      <c r="AL93" s="2"/>
      <c r="AM93" s="2"/>
      <c r="AN93" s="13"/>
      <c r="AO93" s="2"/>
      <c r="AP93" s="14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7.9200084669164873E-3</v>
      </c>
      <c r="AU93" s="7">
        <f t="shared" si="89"/>
        <v>28.47</v>
      </c>
      <c r="AV93" s="1">
        <f t="shared" si="90"/>
        <v>0.26</v>
      </c>
      <c r="AW93" s="1">
        <f t="shared" si="95"/>
        <v>0.18958333333333333</v>
      </c>
      <c r="AX93" s="1">
        <f t="shared" si="91"/>
        <v>74.466581718794771</v>
      </c>
      <c r="AZ93" s="1">
        <f t="shared" si="96"/>
        <v>5.7499999999999996E-2</v>
      </c>
      <c r="BA93" s="1">
        <f t="shared" si="92"/>
        <v>22.585468741085002</v>
      </c>
    </row>
    <row r="94" spans="1:53" x14ac:dyDescent="0.15">
      <c r="C94" s="6">
        <v>4</v>
      </c>
      <c r="D94" s="18">
        <v>16.726239055000001</v>
      </c>
      <c r="E94" s="9">
        <f t="shared" si="93"/>
        <v>10.2803298127742</v>
      </c>
      <c r="F94" s="6" t="s">
        <v>110</v>
      </c>
      <c r="G94" s="1">
        <v>5</v>
      </c>
      <c r="H94" s="7">
        <f t="shared" si="76"/>
        <v>16.726239055000001</v>
      </c>
      <c r="I94" s="7">
        <f t="shared" si="77"/>
        <v>289.87623905499999</v>
      </c>
      <c r="J94" s="7">
        <f t="shared" si="78"/>
        <v>0.13629526216242971</v>
      </c>
      <c r="K94" s="7">
        <f t="shared" si="79"/>
        <v>28.47</v>
      </c>
      <c r="L94" s="7">
        <f t="shared" si="80"/>
        <v>0.28470000000000001</v>
      </c>
      <c r="M94" s="1" t="s">
        <v>112</v>
      </c>
      <c r="N94" s="7">
        <f>(O93-P93)*$C$22/100</f>
        <v>0.96941678034116707</v>
      </c>
      <c r="O94" s="7">
        <f t="shared" si="94"/>
        <v>0.33572193580742971</v>
      </c>
      <c r="P94" s="7">
        <f t="shared" si="81"/>
        <v>4.5757309254552028E-2</v>
      </c>
      <c r="Q94" s="12">
        <f t="shared" si="82"/>
        <v>1.1896900406183528E-2</v>
      </c>
      <c r="R94" s="7">
        <f t="shared" si="83"/>
        <v>7.4022000000000004E-2</v>
      </c>
      <c r="S94" s="13">
        <f t="shared" si="84"/>
        <v>0.16072114244661759</v>
      </c>
      <c r="T94" s="2">
        <v>0.01</v>
      </c>
      <c r="U94" s="14">
        <f t="shared" si="85"/>
        <v>1.6072114244661758E-3</v>
      </c>
      <c r="V94" s="13"/>
      <c r="W94" s="2"/>
      <c r="X94" s="2"/>
      <c r="Y94" s="2"/>
      <c r="Z94" s="2"/>
      <c r="AA94" s="2"/>
      <c r="AB94" s="2"/>
      <c r="AC94" s="2"/>
      <c r="AD94" s="2"/>
      <c r="AE94" s="13">
        <v>5.0000000000000001E-3</v>
      </c>
      <c r="AF94" s="2">
        <v>0.49</v>
      </c>
      <c r="AG94" s="14">
        <f t="shared" si="86"/>
        <v>2.4499999999999999E-3</v>
      </c>
      <c r="AH94" s="17"/>
      <c r="AI94" s="2"/>
      <c r="AJ94" s="14"/>
      <c r="AK94" s="13"/>
      <c r="AL94" s="2"/>
      <c r="AM94" s="2"/>
      <c r="AN94" s="13"/>
      <c r="AO94" s="2"/>
      <c r="AP94" s="14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1.1557211424466175E-2</v>
      </c>
      <c r="AU94" s="7">
        <f t="shared" si="89"/>
        <v>28.47</v>
      </c>
      <c r="AV94" s="1">
        <f t="shared" si="90"/>
        <v>0.26</v>
      </c>
      <c r="AW94" s="1">
        <f t="shared" si="95"/>
        <v>0.18958333333333333</v>
      </c>
      <c r="AX94" s="1">
        <f t="shared" si="91"/>
        <v>108.66478648052104</v>
      </c>
      <c r="AZ94" s="1">
        <f t="shared" si="96"/>
        <v>5.7499999999999996E-2</v>
      </c>
      <c r="BA94" s="1">
        <f t="shared" si="92"/>
        <v>32.957671503982198</v>
      </c>
    </row>
    <row r="95" spans="1:53" x14ac:dyDescent="0.15">
      <c r="C95" s="6">
        <v>5</v>
      </c>
      <c r="D95" s="18">
        <v>19.992658583870998</v>
      </c>
      <c r="E95" s="9">
        <f t="shared" si="93"/>
        <v>16.726239055000001</v>
      </c>
      <c r="F95" s="6" t="s">
        <v>112</v>
      </c>
      <c r="G95" s="1">
        <v>6</v>
      </c>
      <c r="H95" s="7">
        <f t="shared" si="76"/>
        <v>19.992658583870998</v>
      </c>
      <c r="I95" s="7">
        <f t="shared" si="77"/>
        <v>293.14265858387097</v>
      </c>
      <c r="J95" s="7">
        <f t="shared" si="78"/>
        <v>0.19816561457164064</v>
      </c>
      <c r="K95" s="7">
        <f t="shared" si="79"/>
        <v>28.47</v>
      </c>
      <c r="L95" s="7">
        <f t="shared" si="80"/>
        <v>0.28470000000000001</v>
      </c>
      <c r="M95" s="1" t="s">
        <v>110</v>
      </c>
      <c r="O95" s="7">
        <f t="shared" si="94"/>
        <v>0.57466462655287764</v>
      </c>
      <c r="P95" s="7">
        <f t="shared" si="81"/>
        <v>0.11387876889343336</v>
      </c>
      <c r="Q95" s="12">
        <f t="shared" si="82"/>
        <v>2.9608479912292675E-2</v>
      </c>
      <c r="R95" s="7">
        <f t="shared" si="83"/>
        <v>7.4022000000000004E-2</v>
      </c>
      <c r="S95" s="13">
        <f t="shared" si="84"/>
        <v>0.39999567577602163</v>
      </c>
      <c r="T95" s="2">
        <v>0.01</v>
      </c>
      <c r="U95" s="14">
        <f t="shared" si="85"/>
        <v>3.9999567577602164E-3</v>
      </c>
      <c r="V95" s="13"/>
      <c r="W95" s="2"/>
      <c r="X95" s="2"/>
      <c r="Y95" s="2"/>
      <c r="Z95" s="2"/>
      <c r="AA95" s="2"/>
      <c r="AB95" s="2"/>
      <c r="AC95" s="2"/>
      <c r="AD95" s="2"/>
      <c r="AE95" s="13">
        <v>0.01</v>
      </c>
      <c r="AF95" s="2">
        <v>0.49</v>
      </c>
      <c r="AG95" s="14">
        <f t="shared" si="86"/>
        <v>4.8999999999999998E-3</v>
      </c>
      <c r="AH95" s="17"/>
      <c r="AI95" s="2"/>
      <c r="AJ95" s="14"/>
      <c r="AK95" s="13"/>
      <c r="AL95" s="2"/>
      <c r="AM95" s="2"/>
      <c r="AN95" s="13"/>
      <c r="AO95" s="2"/>
      <c r="AP95" s="14"/>
      <c r="AQ95" s="2">
        <v>0.02</v>
      </c>
      <c r="AR95" s="2">
        <v>0.5</v>
      </c>
      <c r="AS95" s="2">
        <f t="shared" si="87"/>
        <v>0.01</v>
      </c>
      <c r="AT95" s="1">
        <f t="shared" si="88"/>
        <v>1.8899956757760218E-2</v>
      </c>
      <c r="AU95" s="7">
        <f t="shared" si="89"/>
        <v>28.47</v>
      </c>
      <c r="AV95" s="1">
        <f t="shared" si="90"/>
        <v>0.26</v>
      </c>
      <c r="AW95" s="1">
        <f t="shared" si="95"/>
        <v>0.18958333333333333</v>
      </c>
      <c r="AX95" s="1">
        <f t="shared" si="91"/>
        <v>177.70374618442679</v>
      </c>
      <c r="AZ95" s="1">
        <f t="shared" si="96"/>
        <v>5.7499999999999996E-2</v>
      </c>
      <c r="BA95" s="1">
        <f t="shared" si="92"/>
        <v>53.896960381210754</v>
      </c>
    </row>
    <row r="96" spans="1:53" x14ac:dyDescent="0.15">
      <c r="C96" s="6">
        <v>6</v>
      </c>
      <c r="D96" s="18">
        <v>24.210865324666699</v>
      </c>
      <c r="E96" s="9">
        <f t="shared" si="93"/>
        <v>19.992658583870998</v>
      </c>
      <c r="F96" s="6" t="s">
        <v>110</v>
      </c>
      <c r="G96" s="1">
        <v>7</v>
      </c>
      <c r="H96" s="7">
        <f t="shared" si="76"/>
        <v>24.210865324666699</v>
      </c>
      <c r="I96" s="7">
        <f t="shared" si="77"/>
        <v>297.36086532466669</v>
      </c>
      <c r="J96" s="7">
        <f t="shared" si="78"/>
        <v>0.31743610307528825</v>
      </c>
      <c r="K96" s="7">
        <f t="shared" si="79"/>
        <v>28.47</v>
      </c>
      <c r="L96" s="7">
        <f t="shared" si="80"/>
        <v>0.28470000000000001</v>
      </c>
      <c r="M96" s="1" t="s">
        <v>110</v>
      </c>
      <c r="O96" s="7">
        <f t="shared" si="94"/>
        <v>0.7454858576594442</v>
      </c>
      <c r="P96" s="7">
        <f t="shared" si="81"/>
        <v>0.23664412555315298</v>
      </c>
      <c r="Q96" s="12">
        <f t="shared" si="82"/>
        <v>6.1527472643819775E-2</v>
      </c>
      <c r="R96" s="7">
        <f t="shared" si="83"/>
        <v>7.4022000000000004E-2</v>
      </c>
      <c r="S96" s="13">
        <f t="shared" si="84"/>
        <v>0.83120521795979263</v>
      </c>
      <c r="T96" s="2">
        <v>0.01</v>
      </c>
      <c r="U96" s="14">
        <f t="shared" si="85"/>
        <v>8.3120521795979271E-3</v>
      </c>
      <c r="V96" s="13"/>
      <c r="W96" s="2"/>
      <c r="X96" s="2"/>
      <c r="Y96" s="2"/>
      <c r="Z96" s="2"/>
      <c r="AA96" s="2"/>
      <c r="AB96" s="2"/>
      <c r="AC96" s="2"/>
      <c r="AD96" s="2"/>
      <c r="AE96" s="13">
        <v>0.01</v>
      </c>
      <c r="AF96" s="2">
        <v>0.49</v>
      </c>
      <c r="AG96" s="14">
        <f t="shared" si="86"/>
        <v>4.8999999999999998E-3</v>
      </c>
      <c r="AH96" s="17"/>
      <c r="AI96" s="2"/>
      <c r="AJ96" s="14"/>
      <c r="AK96" s="13"/>
      <c r="AL96" s="2"/>
      <c r="AM96" s="2"/>
      <c r="AN96" s="13"/>
      <c r="AO96" s="2"/>
      <c r="AP96" s="14"/>
      <c r="AQ96" s="2">
        <v>0.02</v>
      </c>
      <c r="AR96" s="2">
        <v>0.5</v>
      </c>
      <c r="AS96" s="2">
        <f t="shared" si="87"/>
        <v>0.01</v>
      </c>
      <c r="AT96" s="1">
        <f t="shared" si="88"/>
        <v>2.3212052179597931E-2</v>
      </c>
      <c r="AU96" s="7">
        <f t="shared" si="89"/>
        <v>28.47</v>
      </c>
      <c r="AV96" s="1">
        <f t="shared" si="90"/>
        <v>0.26</v>
      </c>
      <c r="AW96" s="1">
        <f t="shared" si="95"/>
        <v>0.18958333333333333</v>
      </c>
      <c r="AX96" s="1">
        <f t="shared" si="91"/>
        <v>218.24751674361866</v>
      </c>
      <c r="AZ96" s="1">
        <f t="shared" si="96"/>
        <v>5.7499999999999996E-2</v>
      </c>
      <c r="BA96" s="1">
        <f t="shared" si="92"/>
        <v>66.193752331031575</v>
      </c>
    </row>
    <row r="97" spans="3:54" x14ac:dyDescent="0.15">
      <c r="C97" s="6">
        <v>7</v>
      </c>
      <c r="D97" s="18">
        <v>28.3168877503226</v>
      </c>
      <c r="E97" s="9">
        <f t="shared" si="93"/>
        <v>24.210865324666699</v>
      </c>
      <c r="F97" s="6" t="s">
        <v>110</v>
      </c>
      <c r="G97" s="1">
        <v>8</v>
      </c>
      <c r="H97" s="7">
        <f t="shared" si="76"/>
        <v>28.3168877503226</v>
      </c>
      <c r="I97" s="7">
        <f t="shared" si="77"/>
        <v>301.4668877503226</v>
      </c>
      <c r="J97" s="7">
        <f t="shared" si="78"/>
        <v>0.49584073202727974</v>
      </c>
      <c r="K97" s="7">
        <f t="shared" si="79"/>
        <v>28.47</v>
      </c>
      <c r="L97" s="7">
        <f t="shared" si="80"/>
        <v>0.28470000000000001</v>
      </c>
      <c r="M97" s="1" t="s">
        <v>110</v>
      </c>
      <c r="O97" s="7">
        <f t="shared" si="94"/>
        <v>0.79354173210629131</v>
      </c>
      <c r="P97" s="7">
        <f t="shared" si="81"/>
        <v>0.39347031334177901</v>
      </c>
      <c r="Q97" s="12">
        <f t="shared" si="82"/>
        <v>0.10230228146886254</v>
      </c>
      <c r="R97" s="7">
        <f t="shared" si="83"/>
        <v>7.4022000000000004E-2</v>
      </c>
      <c r="S97" s="13">
        <f t="shared" si="84"/>
        <v>1.3820523826546505</v>
      </c>
      <c r="T97" s="2">
        <v>0.01</v>
      </c>
      <c r="U97" s="14">
        <f t="shared" si="85"/>
        <v>1.3820523826546504E-2</v>
      </c>
      <c r="V97" s="13"/>
      <c r="W97" s="2"/>
      <c r="X97" s="2"/>
      <c r="Y97" s="2"/>
      <c r="Z97" s="2"/>
      <c r="AA97" s="2"/>
      <c r="AB97" s="2"/>
      <c r="AC97" s="2"/>
      <c r="AD97" s="2"/>
      <c r="AE97" s="13">
        <v>0.01</v>
      </c>
      <c r="AF97" s="2">
        <v>0.49</v>
      </c>
      <c r="AG97" s="14">
        <f t="shared" si="86"/>
        <v>4.8999999999999998E-3</v>
      </c>
      <c r="AH97" s="17"/>
      <c r="AI97" s="2"/>
      <c r="AJ97" s="14"/>
      <c r="AK97" s="13"/>
      <c r="AL97" s="2"/>
      <c r="AM97" s="2"/>
      <c r="AN97" s="13"/>
      <c r="AO97" s="2"/>
      <c r="AP97" s="14"/>
      <c r="AQ97" s="2">
        <v>0.02</v>
      </c>
      <c r="AR97" s="2">
        <v>0.5</v>
      </c>
      <c r="AS97" s="2">
        <f t="shared" si="87"/>
        <v>0.01</v>
      </c>
      <c r="AT97" s="1">
        <f t="shared" si="88"/>
        <v>2.8720523826546503E-2</v>
      </c>
      <c r="AU97" s="7">
        <f t="shared" si="89"/>
        <v>28.47</v>
      </c>
      <c r="AV97" s="1">
        <f t="shared" si="90"/>
        <v>0.26</v>
      </c>
      <c r="AW97" s="1">
        <f t="shared" si="95"/>
        <v>0.18958333333333333</v>
      </c>
      <c r="AX97" s="1">
        <f t="shared" si="91"/>
        <v>270.04001870326147</v>
      </c>
      <c r="AZ97" s="1">
        <f t="shared" si="96"/>
        <v>5.7499999999999996E-2</v>
      </c>
      <c r="BA97" s="1">
        <f t="shared" si="92"/>
        <v>81.902247430879285</v>
      </c>
    </row>
    <row r="98" spans="3:54" x14ac:dyDescent="0.15">
      <c r="C98" s="6">
        <v>8</v>
      </c>
      <c r="D98" s="18">
        <v>28.258891131612899</v>
      </c>
      <c r="E98" s="9">
        <f t="shared" si="93"/>
        <v>28.3168877503226</v>
      </c>
      <c r="F98" s="6" t="s">
        <v>110</v>
      </c>
      <c r="G98" s="1">
        <v>9</v>
      </c>
      <c r="H98" s="7">
        <f t="shared" si="76"/>
        <v>28.258891131612899</v>
      </c>
      <c r="I98" s="7">
        <f t="shared" si="77"/>
        <v>301.4088911316129</v>
      </c>
      <c r="J98" s="7">
        <f t="shared" si="78"/>
        <v>0.49276876784230106</v>
      </c>
      <c r="K98" s="7">
        <f t="shared" si="79"/>
        <v>28.47</v>
      </c>
      <c r="L98" s="7">
        <f t="shared" si="80"/>
        <v>0.28470000000000001</v>
      </c>
      <c r="M98" s="1" t="s">
        <v>110</v>
      </c>
      <c r="O98" s="7">
        <f t="shared" si="94"/>
        <v>0.68477141876451242</v>
      </c>
      <c r="P98" s="7">
        <f t="shared" si="81"/>
        <v>0.33743396827821315</v>
      </c>
      <c r="Q98" s="12">
        <f t="shared" si="82"/>
        <v>8.7732831752335427E-2</v>
      </c>
      <c r="R98" s="7">
        <f t="shared" si="83"/>
        <v>7.4022000000000004E-2</v>
      </c>
      <c r="S98" s="13">
        <f t="shared" si="84"/>
        <v>1.1852264428458488</v>
      </c>
      <c r="T98" s="2">
        <v>0.01</v>
      </c>
      <c r="U98" s="14">
        <f t="shared" si="85"/>
        <v>1.1852264428458489E-2</v>
      </c>
      <c r="V98" s="13"/>
      <c r="W98" s="2"/>
      <c r="X98" s="2"/>
      <c r="Y98" s="2"/>
      <c r="Z98" s="2"/>
      <c r="AA98" s="2"/>
      <c r="AB98" s="2"/>
      <c r="AC98" s="2"/>
      <c r="AD98" s="2"/>
      <c r="AE98" s="13">
        <v>5.0000000000000001E-3</v>
      </c>
      <c r="AF98" s="2">
        <v>0.49</v>
      </c>
      <c r="AG98" s="14">
        <f t="shared" si="86"/>
        <v>2.4499999999999999E-3</v>
      </c>
      <c r="AH98" s="17"/>
      <c r="AI98" s="2"/>
      <c r="AJ98" s="14"/>
      <c r="AK98" s="13"/>
      <c r="AL98" s="2"/>
      <c r="AM98" s="2"/>
      <c r="AN98" s="13"/>
      <c r="AO98" s="2"/>
      <c r="AP98" s="14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2.1802264428458489E-2</v>
      </c>
      <c r="AU98" s="7">
        <f t="shared" si="89"/>
        <v>28.47</v>
      </c>
      <c r="AV98" s="1">
        <f t="shared" si="90"/>
        <v>0.26</v>
      </c>
      <c r="AW98" s="1">
        <f t="shared" si="95"/>
        <v>0.18958333333333333</v>
      </c>
      <c r="AX98" s="1">
        <f t="shared" si="91"/>
        <v>204.99221844249777</v>
      </c>
      <c r="AZ98" s="1">
        <f t="shared" si="96"/>
        <v>5.7499999999999996E-2</v>
      </c>
      <c r="BA98" s="1">
        <f t="shared" si="92"/>
        <v>62.173464055087223</v>
      </c>
    </row>
    <row r="99" spans="3:54" x14ac:dyDescent="0.15">
      <c r="C99" s="6">
        <v>9</v>
      </c>
      <c r="D99" s="18">
        <v>23.6463735733333</v>
      </c>
      <c r="E99" s="9">
        <f t="shared" si="93"/>
        <v>28.258891131612899</v>
      </c>
      <c r="F99" s="6" t="s">
        <v>110</v>
      </c>
      <c r="G99" s="1">
        <v>10</v>
      </c>
      <c r="H99" s="7">
        <f t="shared" si="76"/>
        <v>23.6463735733333</v>
      </c>
      <c r="I99" s="7">
        <f t="shared" si="77"/>
        <v>296.79637357333326</v>
      </c>
      <c r="J99" s="7">
        <f t="shared" si="78"/>
        <v>0.29826998841231123</v>
      </c>
      <c r="K99" s="7">
        <f t="shared" si="79"/>
        <v>28.47</v>
      </c>
      <c r="L99" s="7">
        <f t="shared" si="80"/>
        <v>0.28470000000000001</v>
      </c>
      <c r="M99" s="1" t="s">
        <v>110</v>
      </c>
      <c r="O99" s="7">
        <f t="shared" si="94"/>
        <v>0.63203745048629922</v>
      </c>
      <c r="P99" s="7">
        <f t="shared" si="81"/>
        <v>0.18851780303269519</v>
      </c>
      <c r="Q99" s="12">
        <f t="shared" si="82"/>
        <v>4.9014628788500748E-2</v>
      </c>
      <c r="R99" s="7">
        <f t="shared" si="83"/>
        <v>7.4022000000000004E-2</v>
      </c>
      <c r="S99" s="13">
        <f t="shared" si="84"/>
        <v>0.66216298922618611</v>
      </c>
      <c r="T99" s="2">
        <v>0.01</v>
      </c>
      <c r="U99" s="14">
        <f t="shared" si="85"/>
        <v>6.6216298922618612E-3</v>
      </c>
      <c r="V99" s="13"/>
      <c r="W99" s="2"/>
      <c r="X99" s="2"/>
      <c r="Y99" s="2"/>
      <c r="Z99" s="2"/>
      <c r="AA99" s="2"/>
      <c r="AB99" s="2"/>
      <c r="AC99" s="2"/>
      <c r="AD99" s="2"/>
      <c r="AE99" s="13">
        <v>5.0000000000000001E-3</v>
      </c>
      <c r="AF99" s="2">
        <v>0.49</v>
      </c>
      <c r="AG99" s="14">
        <f t="shared" si="86"/>
        <v>2.4499999999999999E-3</v>
      </c>
      <c r="AH99" s="17"/>
      <c r="AI99" s="2"/>
      <c r="AJ99" s="14"/>
      <c r="AK99" s="13"/>
      <c r="AL99" s="2"/>
      <c r="AM99" s="2"/>
      <c r="AN99" s="13"/>
      <c r="AO99" s="2"/>
      <c r="AP99" s="14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1.6571629892261863E-2</v>
      </c>
      <c r="AU99" s="7">
        <f t="shared" si="89"/>
        <v>28.47</v>
      </c>
      <c r="AV99" s="1">
        <f t="shared" si="90"/>
        <v>0.26</v>
      </c>
      <c r="AW99" s="1">
        <f t="shared" si="95"/>
        <v>0.18958333333333333</v>
      </c>
      <c r="AX99" s="1">
        <f t="shared" si="91"/>
        <v>155.81203438614361</v>
      </c>
      <c r="AZ99" s="1">
        <f t="shared" si="96"/>
        <v>5.7499999999999996E-2</v>
      </c>
      <c r="BA99" s="1">
        <f t="shared" si="92"/>
        <v>47.257276363269916</v>
      </c>
    </row>
    <row r="100" spans="3:54" x14ac:dyDescent="0.15">
      <c r="C100" s="6">
        <v>10</v>
      </c>
      <c r="D100" s="18">
        <v>17.843142622903201</v>
      </c>
      <c r="E100" s="9">
        <f t="shared" si="93"/>
        <v>23.6463735733333</v>
      </c>
      <c r="F100" s="6" t="s">
        <v>110</v>
      </c>
      <c r="G100" s="1">
        <v>11</v>
      </c>
      <c r="H100" s="7">
        <f t="shared" si="76"/>
        <v>17.843142622903201</v>
      </c>
      <c r="I100" s="7">
        <f t="shared" si="77"/>
        <v>290.99314262290318</v>
      </c>
      <c r="J100" s="7">
        <f t="shared" si="78"/>
        <v>0.15505009528387984</v>
      </c>
      <c r="K100" s="7">
        <f t="shared" si="79"/>
        <v>28.47</v>
      </c>
      <c r="L100" s="7">
        <f t="shared" si="80"/>
        <v>0.28470000000000001</v>
      </c>
      <c r="M100" s="1" t="s">
        <v>112</v>
      </c>
      <c r="N100" s="7">
        <f>(O99-P99)*$C$22/100</f>
        <v>0.42134366508092386</v>
      </c>
      <c r="O100" s="7">
        <f t="shared" si="94"/>
        <v>0.30687598237268027</v>
      </c>
      <c r="P100" s="7">
        <f t="shared" si="81"/>
        <v>4.7581150307218302E-2</v>
      </c>
      <c r="Q100" s="12">
        <f t="shared" si="82"/>
        <v>1.237109907987676E-2</v>
      </c>
      <c r="R100" s="7">
        <f t="shared" si="83"/>
        <v>7.4022000000000004E-2</v>
      </c>
      <c r="S100" s="13">
        <f t="shared" si="84"/>
        <v>0.16712732808998351</v>
      </c>
      <c r="T100" s="2">
        <v>0.01</v>
      </c>
      <c r="U100" s="14">
        <f t="shared" si="85"/>
        <v>1.6712732808998351E-3</v>
      </c>
      <c r="V100" s="13"/>
      <c r="W100" s="2"/>
      <c r="X100" s="2"/>
      <c r="Y100" s="2"/>
      <c r="Z100" s="2"/>
      <c r="AA100" s="2"/>
      <c r="AB100" s="2"/>
      <c r="AC100" s="2"/>
      <c r="AD100" s="2"/>
      <c r="AE100" s="13">
        <v>1E-3</v>
      </c>
      <c r="AF100" s="2">
        <v>0.49</v>
      </c>
      <c r="AG100" s="14">
        <f t="shared" si="86"/>
        <v>4.8999999999999998E-4</v>
      </c>
      <c r="AH100" s="17"/>
      <c r="AI100" s="2"/>
      <c r="AJ100" s="14"/>
      <c r="AK100" s="13"/>
      <c r="AL100" s="2"/>
      <c r="AM100" s="2"/>
      <c r="AN100" s="13"/>
      <c r="AO100" s="2"/>
      <c r="AP100" s="14"/>
      <c r="AQ100" s="2">
        <v>0.01</v>
      </c>
      <c r="AR100" s="2">
        <v>0.5</v>
      </c>
      <c r="AS100" s="2">
        <f t="shared" si="87"/>
        <v>5.0000000000000001E-3</v>
      </c>
      <c r="AT100" s="1">
        <f t="shared" si="88"/>
        <v>7.1612732808998348E-3</v>
      </c>
      <c r="AU100" s="7">
        <f t="shared" si="89"/>
        <v>28.47</v>
      </c>
      <c r="AV100" s="1">
        <f t="shared" si="90"/>
        <v>0.26</v>
      </c>
      <c r="AW100" s="1">
        <f t="shared" si="95"/>
        <v>0.18958333333333333</v>
      </c>
      <c r="AX100" s="1">
        <f t="shared" si="91"/>
        <v>67.332698470001802</v>
      </c>
      <c r="AZ100" s="1">
        <f t="shared" si="96"/>
        <v>5.7499999999999996E-2</v>
      </c>
      <c r="BA100" s="1">
        <f t="shared" si="92"/>
        <v>20.42178547002252</v>
      </c>
    </row>
    <row r="101" spans="3:54" x14ac:dyDescent="0.15">
      <c r="C101" s="6">
        <v>11</v>
      </c>
      <c r="D101" s="18">
        <v>10.6170263198333</v>
      </c>
      <c r="E101" s="9">
        <f t="shared" si="93"/>
        <v>17.843142622903201</v>
      </c>
      <c r="F101" s="6" t="s">
        <v>112</v>
      </c>
      <c r="G101" s="1">
        <v>12</v>
      </c>
      <c r="H101" s="7">
        <f t="shared" si="76"/>
        <v>10.6170263198333</v>
      </c>
      <c r="I101" s="7">
        <f t="shared" si="77"/>
        <v>283.76702631983329</v>
      </c>
      <c r="J101" s="7">
        <f t="shared" si="78"/>
        <v>6.6133589692568787E-2</v>
      </c>
      <c r="K101" s="7">
        <f t="shared" si="79"/>
        <v>28.47</v>
      </c>
      <c r="L101" s="7">
        <f t="shared" si="80"/>
        <v>0.28470000000000001</v>
      </c>
      <c r="M101" s="1" t="s">
        <v>110</v>
      </c>
      <c r="O101" s="7">
        <f t="shared" si="94"/>
        <v>0.54399483206546195</v>
      </c>
      <c r="P101" s="7">
        <f t="shared" si="81"/>
        <v>3.5976331018695122E-2</v>
      </c>
      <c r="Q101" s="12">
        <f t="shared" si="82"/>
        <v>9.3538460648607321E-3</v>
      </c>
      <c r="R101" s="7">
        <f t="shared" si="83"/>
        <v>7.4022000000000004E-2</v>
      </c>
      <c r="S101" s="13">
        <f t="shared" si="84"/>
        <v>0.12636575700279284</v>
      </c>
      <c r="T101" s="2">
        <v>0.01</v>
      </c>
      <c r="U101" s="14">
        <f t="shared" si="85"/>
        <v>1.2636575700279286E-3</v>
      </c>
      <c r="V101" s="13"/>
      <c r="W101" s="2"/>
      <c r="X101" s="2"/>
      <c r="Y101" s="2"/>
      <c r="Z101" s="2"/>
      <c r="AA101" s="2"/>
      <c r="AB101" s="2"/>
      <c r="AC101" s="2"/>
      <c r="AD101" s="2"/>
      <c r="AE101" s="13">
        <v>1E-3</v>
      </c>
      <c r="AF101" s="2">
        <v>0.49</v>
      </c>
      <c r="AG101" s="14">
        <f t="shared" si="86"/>
        <v>4.8999999999999998E-4</v>
      </c>
      <c r="AH101" s="17"/>
      <c r="AI101" s="2"/>
      <c r="AJ101" s="14"/>
      <c r="AK101" s="13"/>
      <c r="AL101" s="2"/>
      <c r="AM101" s="2"/>
      <c r="AN101" s="13"/>
      <c r="AO101" s="2"/>
      <c r="AP101" s="14"/>
      <c r="AQ101" s="2">
        <v>0.01</v>
      </c>
      <c r="AR101" s="2">
        <v>0.5</v>
      </c>
      <c r="AS101" s="2">
        <f t="shared" si="87"/>
        <v>5.0000000000000001E-3</v>
      </c>
      <c r="AT101" s="1">
        <f t="shared" si="88"/>
        <v>6.7536575700279282E-3</v>
      </c>
      <c r="AU101" s="7">
        <f t="shared" si="89"/>
        <v>28.47</v>
      </c>
      <c r="AV101" s="1">
        <f t="shared" si="90"/>
        <v>0.26</v>
      </c>
      <c r="AW101" s="1">
        <f t="shared" si="95"/>
        <v>0.18958333333333333</v>
      </c>
      <c r="AX101" s="1">
        <f t="shared" si="91"/>
        <v>63.500158546553315</v>
      </c>
      <c r="AY101" s="1">
        <f>SUM(AX90:AX101)</f>
        <v>1511.8577864259664</v>
      </c>
      <c r="AZ101" s="1">
        <f t="shared" si="96"/>
        <v>5.7499999999999996E-2</v>
      </c>
      <c r="BA101" s="1">
        <f t="shared" si="92"/>
        <v>19.259388745987597</v>
      </c>
      <c r="BB101" s="1">
        <f>SUM(BA90:BA101)</f>
        <v>458.54148247644696</v>
      </c>
    </row>
    <row r="102" spans="3:54" x14ac:dyDescent="0.15">
      <c r="C102" s="6">
        <v>12</v>
      </c>
      <c r="D102" s="18">
        <v>6.1364391768064497</v>
      </c>
      <c r="E102" s="9">
        <f t="shared" si="93"/>
        <v>10.6170263198333</v>
      </c>
      <c r="F102" s="6" t="s">
        <v>110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A102"/>
  <sheetViews>
    <sheetView workbookViewId="0">
      <selection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10" style="1" customWidth="1"/>
    <col min="32" max="32" width="23.125" style="1" customWidth="1"/>
    <col min="33" max="33" width="12.87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48" width="15.625" style="1"/>
    <col min="49" max="49" width="11.5" style="1"/>
    <col min="50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73</v>
      </c>
    </row>
    <row r="2" spans="1:12" x14ac:dyDescent="0.15">
      <c r="A2" s="28" t="s">
        <v>41</v>
      </c>
      <c r="B2" s="3" t="s">
        <v>42</v>
      </c>
      <c r="C2" s="2"/>
      <c r="D2" s="2"/>
      <c r="E2" s="35">
        <v>24.02</v>
      </c>
      <c r="F2" s="2">
        <v>1166.8320000000001</v>
      </c>
      <c r="G2" s="39">
        <f>(F2+F3+F4)/3</f>
        <v>1338.1873333333333</v>
      </c>
      <c r="H2" s="2">
        <v>0.13</v>
      </c>
      <c r="I2" s="28">
        <f>(H2+H3+H4)/3</f>
        <v>0.12</v>
      </c>
    </row>
    <row r="3" spans="1:12" x14ac:dyDescent="0.15">
      <c r="A3" s="28"/>
      <c r="B3" s="3" t="s">
        <v>43</v>
      </c>
      <c r="C3" s="2"/>
      <c r="D3" s="2"/>
      <c r="E3" s="36"/>
      <c r="F3" s="2">
        <v>1192.0899999999999</v>
      </c>
      <c r="G3" s="40"/>
      <c r="H3" s="2">
        <v>0.13</v>
      </c>
      <c r="I3" s="28"/>
    </row>
    <row r="4" spans="1:12" x14ac:dyDescent="0.15">
      <c r="A4" s="28"/>
      <c r="B4" s="3" t="s">
        <v>44</v>
      </c>
      <c r="C4" s="2"/>
      <c r="D4" s="2"/>
      <c r="E4" s="37"/>
      <c r="F4" s="2">
        <v>1655.64</v>
      </c>
      <c r="G4" s="41"/>
      <c r="H4" s="2">
        <v>0.1</v>
      </c>
      <c r="I4" s="28"/>
    </row>
    <row r="5" spans="1:12" x14ac:dyDescent="0.15">
      <c r="A5" s="28" t="s">
        <v>45</v>
      </c>
      <c r="B5" s="3" t="s">
        <v>46</v>
      </c>
      <c r="C5" s="2"/>
      <c r="D5" s="2"/>
      <c r="E5" s="35">
        <v>249.64997260274001</v>
      </c>
      <c r="F5" s="2">
        <v>91.103999999999999</v>
      </c>
      <c r="G5" s="39">
        <f>(F5+F6)/2</f>
        <v>92.509250000000009</v>
      </c>
      <c r="H5" s="2">
        <v>0.13</v>
      </c>
      <c r="I5" s="28">
        <f>(H5+H6)/2</f>
        <v>0.13</v>
      </c>
    </row>
    <row r="6" spans="1:12" x14ac:dyDescent="0.15">
      <c r="A6" s="28"/>
      <c r="B6" s="3" t="s">
        <v>47</v>
      </c>
      <c r="C6" s="2"/>
      <c r="D6" s="2"/>
      <c r="E6" s="37"/>
      <c r="F6" s="2">
        <v>93.914500000000004</v>
      </c>
      <c r="G6" s="41"/>
      <c r="H6" s="2">
        <v>0.13</v>
      </c>
      <c r="I6" s="28"/>
    </row>
    <row r="7" spans="1:12" x14ac:dyDescent="0.15">
      <c r="A7" s="28" t="s">
        <v>48</v>
      </c>
      <c r="B7" s="29"/>
      <c r="C7" s="2"/>
      <c r="D7" s="2"/>
      <c r="E7" s="4">
        <v>1260.4341513573499</v>
      </c>
      <c r="F7" s="2">
        <v>122.786</v>
      </c>
      <c r="G7" s="2"/>
      <c r="H7" s="2">
        <v>0.28999999999999998</v>
      </c>
    </row>
    <row r="8" spans="1:12" x14ac:dyDescent="0.15">
      <c r="A8" s="28" t="s">
        <v>49</v>
      </c>
      <c r="B8" s="29"/>
      <c r="C8" s="2"/>
      <c r="D8" s="2"/>
      <c r="E8" s="2">
        <v>0</v>
      </c>
      <c r="F8" s="2">
        <v>625.46400000000006</v>
      </c>
      <c r="G8" s="2"/>
      <c r="H8" s="2">
        <v>0.26</v>
      </c>
    </row>
    <row r="9" spans="1:12" x14ac:dyDescent="0.15">
      <c r="A9" s="28" t="s">
        <v>50</v>
      </c>
      <c r="B9" s="29"/>
      <c r="C9" s="2"/>
      <c r="D9" s="2"/>
      <c r="E9" s="2">
        <v>0</v>
      </c>
      <c r="F9" s="2">
        <v>341.64</v>
      </c>
      <c r="G9" s="2"/>
      <c r="H9" s="2">
        <v>0.26</v>
      </c>
    </row>
    <row r="10" spans="1:12" x14ac:dyDescent="0.15">
      <c r="A10" s="28" t="s">
        <v>51</v>
      </c>
      <c r="B10" s="29"/>
      <c r="C10" s="2"/>
      <c r="D10" s="2"/>
      <c r="E10" s="2">
        <v>0</v>
      </c>
      <c r="F10" s="2">
        <v>341.64</v>
      </c>
      <c r="G10" s="2"/>
      <c r="H10" s="2">
        <v>0.26</v>
      </c>
    </row>
    <row r="11" spans="1:12" x14ac:dyDescent="0.15">
      <c r="A11" s="28" t="s">
        <v>52</v>
      </c>
      <c r="B11" s="29"/>
      <c r="C11" s="2"/>
      <c r="D11" s="2"/>
      <c r="E11" s="2">
        <v>1</v>
      </c>
      <c r="F11" s="2">
        <v>910.85749999999996</v>
      </c>
      <c r="G11" s="2"/>
      <c r="H11" s="2">
        <v>0.21</v>
      </c>
    </row>
    <row r="14" spans="1:12" x14ac:dyDescent="0.15">
      <c r="A14" s="2" t="s">
        <v>55</v>
      </c>
      <c r="B14" s="2" t="s">
        <v>56</v>
      </c>
      <c r="C14" s="2">
        <v>308.16000000000003</v>
      </c>
      <c r="G14" s="38" t="s">
        <v>57</v>
      </c>
      <c r="H14" s="5" t="s">
        <v>58</v>
      </c>
      <c r="I14" s="5">
        <f>(AV38+AV53+AY69+AY85+AY101+BB101+AG69)</f>
        <v>36680200.442025758</v>
      </c>
      <c r="J14" s="5" t="s">
        <v>35</v>
      </c>
      <c r="K14" s="5">
        <f>I14/(10000*1000)</f>
        <v>3.6680200442025757</v>
      </c>
      <c r="L14" s="5" t="s">
        <v>59</v>
      </c>
    </row>
    <row r="15" spans="1:12" x14ac:dyDescent="0.15">
      <c r="A15" s="2" t="s">
        <v>60</v>
      </c>
      <c r="B15" s="2" t="s">
        <v>56</v>
      </c>
      <c r="C15" s="2"/>
      <c r="G15" s="38"/>
      <c r="H15" s="5" t="s">
        <v>61</v>
      </c>
      <c r="I15" s="5">
        <v>26508636.429658599</v>
      </c>
      <c r="J15" s="5" t="s">
        <v>35</v>
      </c>
      <c r="K15" s="5">
        <f>I15/(10000*1000)</f>
        <v>2.6508636429658599</v>
      </c>
      <c r="L15" s="5" t="s">
        <v>59</v>
      </c>
    </row>
    <row r="16" spans="1:12" x14ac:dyDescent="0.15">
      <c r="A16" s="2" t="s">
        <v>62</v>
      </c>
      <c r="B16" s="2" t="s">
        <v>63</v>
      </c>
      <c r="C16" s="2">
        <v>19347</v>
      </c>
      <c r="K16" s="1">
        <v>3.6680200442025757</v>
      </c>
    </row>
    <row r="17" spans="1:47" x14ac:dyDescent="0.15">
      <c r="A17" s="2" t="s">
        <v>64</v>
      </c>
      <c r="B17" s="2" t="s">
        <v>65</v>
      </c>
      <c r="C17" s="2">
        <v>1.9870000000000001</v>
      </c>
      <c r="AF17" s="1" t="s">
        <v>122</v>
      </c>
    </row>
    <row r="18" spans="1:47" x14ac:dyDescent="0.15">
      <c r="A18" s="2" t="s">
        <v>67</v>
      </c>
      <c r="B18" s="2" t="s">
        <v>68</v>
      </c>
      <c r="C18" s="2">
        <v>1</v>
      </c>
    </row>
    <row r="19" spans="1:47" x14ac:dyDescent="0.15">
      <c r="A19" s="2" t="s">
        <v>70</v>
      </c>
      <c r="B19" s="2" t="s">
        <v>68</v>
      </c>
      <c r="C19" s="2">
        <v>3</v>
      </c>
    </row>
    <row r="20" spans="1:47" x14ac:dyDescent="0.15">
      <c r="A20" s="2" t="s">
        <v>73</v>
      </c>
      <c r="B20" s="2" t="s">
        <v>74</v>
      </c>
      <c r="C20" s="2">
        <v>0.13</v>
      </c>
    </row>
    <row r="21" spans="1:47" x14ac:dyDescent="0.15">
      <c r="A21" s="2" t="s">
        <v>75</v>
      </c>
      <c r="B21" s="2" t="s">
        <v>76</v>
      </c>
      <c r="C21" s="2">
        <v>1</v>
      </c>
    </row>
    <row r="22" spans="1:47" x14ac:dyDescent="0.15">
      <c r="A22" s="2" t="s">
        <v>77</v>
      </c>
      <c r="B22" s="2" t="s">
        <v>72</v>
      </c>
      <c r="C22" s="2">
        <v>95</v>
      </c>
    </row>
    <row r="23" spans="1:47" x14ac:dyDescent="0.15">
      <c r="A23" s="2" t="s">
        <v>78</v>
      </c>
      <c r="B23" s="2" t="s">
        <v>79</v>
      </c>
      <c r="C23" s="2">
        <v>0.66200000000000003</v>
      </c>
    </row>
    <row r="25" spans="1:47" x14ac:dyDescent="0.15">
      <c r="S25" s="30" t="s">
        <v>80</v>
      </c>
      <c r="T25" s="30"/>
      <c r="U25" s="30"/>
      <c r="V25" s="30" t="s">
        <v>81</v>
      </c>
      <c r="W25" s="30"/>
      <c r="X25" s="30"/>
      <c r="Y25" s="30" t="s">
        <v>82</v>
      </c>
      <c r="Z25" s="30"/>
      <c r="AA25" s="30"/>
      <c r="AB25" s="30" t="s">
        <v>83</v>
      </c>
      <c r="AC25" s="30"/>
      <c r="AD25" s="30"/>
      <c r="AE25" s="30" t="s">
        <v>84</v>
      </c>
      <c r="AF25" s="30"/>
      <c r="AG25" s="30"/>
      <c r="AH25" s="30" t="s">
        <v>85</v>
      </c>
      <c r="AI25" s="30"/>
      <c r="AJ25" s="30"/>
      <c r="AK25" s="31" t="s">
        <v>86</v>
      </c>
      <c r="AL25" s="32"/>
      <c r="AM25" s="33"/>
      <c r="AN25" s="30" t="s">
        <v>87</v>
      </c>
      <c r="AO25" s="30"/>
      <c r="AP25" s="30"/>
    </row>
    <row r="26" spans="1:47" x14ac:dyDescent="0.15">
      <c r="A26" s="34" t="s">
        <v>41</v>
      </c>
      <c r="B26" s="34"/>
      <c r="C26" s="6" t="s">
        <v>88</v>
      </c>
      <c r="D26" s="6" t="s">
        <v>89</v>
      </c>
      <c r="E26" s="6" t="s">
        <v>90</v>
      </c>
      <c r="F26" s="6" t="s">
        <v>91</v>
      </c>
      <c r="G26" s="1" t="s">
        <v>88</v>
      </c>
      <c r="H26" s="1" t="s">
        <v>90</v>
      </c>
      <c r="I26" s="1" t="s">
        <v>92</v>
      </c>
      <c r="J26" s="1" t="s">
        <v>93</v>
      </c>
      <c r="K26" s="10" t="s">
        <v>94</v>
      </c>
      <c r="L26" s="10" t="s">
        <v>95</v>
      </c>
      <c r="M26" s="1" t="s">
        <v>96</v>
      </c>
      <c r="N26" s="10" t="s">
        <v>97</v>
      </c>
      <c r="O26" s="1" t="s">
        <v>98</v>
      </c>
      <c r="P26" s="1" t="s">
        <v>99</v>
      </c>
      <c r="Q26" s="10" t="s">
        <v>100</v>
      </c>
      <c r="R26" s="10" t="s">
        <v>101</v>
      </c>
      <c r="S26" s="2" t="s">
        <v>102</v>
      </c>
      <c r="T26" s="2" t="s">
        <v>103</v>
      </c>
      <c r="U26" s="2"/>
      <c r="V26" s="2" t="s">
        <v>102</v>
      </c>
      <c r="W26" s="2" t="s">
        <v>103</v>
      </c>
      <c r="X26" s="2"/>
      <c r="Y26" s="2" t="s">
        <v>102</v>
      </c>
      <c r="Z26" s="2" t="s">
        <v>103</v>
      </c>
      <c r="AA26" s="2"/>
      <c r="AB26" s="2" t="s">
        <v>102</v>
      </c>
      <c r="AC26" s="2" t="s">
        <v>103</v>
      </c>
      <c r="AD26" s="2"/>
      <c r="AE26" s="2" t="s">
        <v>102</v>
      </c>
      <c r="AF26" s="2" t="s">
        <v>103</v>
      </c>
      <c r="AG26" s="2"/>
      <c r="AH26" s="2" t="s">
        <v>102</v>
      </c>
      <c r="AI26" s="2" t="s">
        <v>103</v>
      </c>
      <c r="AJ26" s="2"/>
      <c r="AK26" s="2" t="s">
        <v>102</v>
      </c>
      <c r="AL26" s="2" t="s">
        <v>103</v>
      </c>
      <c r="AM26" s="2"/>
      <c r="AN26" s="16" t="s">
        <v>102</v>
      </c>
      <c r="AO26" s="16" t="s">
        <v>103</v>
      </c>
      <c r="AP26" s="16"/>
      <c r="AQ26" s="1" t="s">
        <v>104</v>
      </c>
      <c r="AR26" s="1" t="s">
        <v>105</v>
      </c>
      <c r="AS26" s="1" t="s">
        <v>73</v>
      </c>
      <c r="AT26" s="1" t="s">
        <v>106</v>
      </c>
      <c r="AU26" s="1" t="s">
        <v>107</v>
      </c>
    </row>
    <row r="27" spans="1:47" x14ac:dyDescent="0.15">
      <c r="A27" s="1" t="s">
        <v>108</v>
      </c>
      <c r="B27" s="1">
        <f>G2</f>
        <v>1338.1873333333333</v>
      </c>
      <c r="C27" s="6" t="s">
        <v>109</v>
      </c>
      <c r="D27" s="6">
        <v>7</v>
      </c>
      <c r="E27" s="6"/>
      <c r="F27" s="6"/>
      <c r="G27" s="1">
        <v>1</v>
      </c>
      <c r="H27" s="7">
        <f t="shared" ref="H27:H38" si="0">E28</f>
        <v>7</v>
      </c>
      <c r="I27" s="7">
        <f t="shared" ref="I27:I38" si="1">H27+273.15</f>
        <v>280.14999999999998</v>
      </c>
      <c r="J27" s="7">
        <f t="shared" ref="J27:J38" si="2">EXP(($C$16*(I27-$C$14))/($C$17*I27*$C$14))</f>
        <v>4.2464371534154055E-2</v>
      </c>
      <c r="K27" s="7">
        <f t="shared" ref="K27:K38" si="3">$B$27/12</f>
        <v>111.51561111111111</v>
      </c>
      <c r="L27" s="7">
        <f t="shared" ref="L27:L38" si="4">K27*$B$28/100</f>
        <v>1.1151561111111112</v>
      </c>
      <c r="M27" s="1" t="s">
        <v>110</v>
      </c>
      <c r="O27" s="7">
        <f>L27</f>
        <v>1.1151561111111112</v>
      </c>
      <c r="P27" s="7">
        <f t="shared" ref="P27:P38" si="5">O27*J27</f>
        <v>4.735440342080461E-2</v>
      </c>
      <c r="Q27" s="12">
        <f t="shared" ref="Q27:Q38" si="6">P27*$B$29</f>
        <v>5.6825284104965526E-3</v>
      </c>
      <c r="R27" s="7">
        <f t="shared" ref="R27:R38" si="7">L27*$B$29</f>
        <v>0.13381873333333336</v>
      </c>
      <c r="S27" s="13">
        <f t="shared" ref="S27:S38" si="8">Q27/R27</f>
        <v>4.2464371534154048E-2</v>
      </c>
      <c r="T27" s="2">
        <v>0.01</v>
      </c>
      <c r="U27" s="14">
        <f t="shared" ref="U27:U38" si="9">S27*T27</f>
        <v>4.246437153415405E-4</v>
      </c>
      <c r="V27" s="13"/>
      <c r="W27" s="2"/>
      <c r="X27" s="14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3"/>
      <c r="AF27" s="2"/>
      <c r="AG27" s="14"/>
      <c r="AH27" s="13"/>
      <c r="AI27" s="2"/>
      <c r="AJ27" s="14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2.2324643715341541E-2</v>
      </c>
      <c r="AR27" s="7">
        <f t="shared" ref="AR27:AR38" si="15">$B$27/12</f>
        <v>111.51561111111111</v>
      </c>
      <c r="AS27" s="1">
        <f t="shared" ref="AS27:AS38" si="16">$B$29</f>
        <v>0.12</v>
      </c>
      <c r="AT27" s="1">
        <f>$E$2/12</f>
        <v>2.0016666666666665</v>
      </c>
      <c r="AU27" s="1">
        <f t="shared" ref="AU27:AU38" si="17">AT27*10000*AS27*0.67*AR27*AQ27</f>
        <v>4006.5264211249041</v>
      </c>
    </row>
    <row r="28" spans="1:47" x14ac:dyDescent="0.15">
      <c r="A28" s="1" t="s">
        <v>111</v>
      </c>
      <c r="B28" s="1">
        <v>1</v>
      </c>
      <c r="C28" s="6">
        <v>1</v>
      </c>
      <c r="D28" s="8">
        <v>5.5187343157419404</v>
      </c>
      <c r="E28" s="9">
        <f t="shared" ref="E28:E39" si="18">D27</f>
        <v>7</v>
      </c>
      <c r="F28" s="6" t="s">
        <v>110</v>
      </c>
      <c r="G28" s="1">
        <v>2</v>
      </c>
      <c r="H28" s="7">
        <f t="shared" si="0"/>
        <v>5.5187343157419404</v>
      </c>
      <c r="I28" s="7">
        <f t="shared" si="1"/>
        <v>278.66873431574191</v>
      </c>
      <c r="J28" s="7">
        <f t="shared" si="2"/>
        <v>3.5301364412395696E-2</v>
      </c>
      <c r="K28" s="7">
        <f t="shared" si="3"/>
        <v>111.51561111111111</v>
      </c>
      <c r="L28" s="7">
        <f t="shared" si="4"/>
        <v>1.1151561111111112</v>
      </c>
      <c r="M28" s="1" t="s">
        <v>110</v>
      </c>
      <c r="O28" s="7">
        <f t="shared" ref="O28:O38" si="19">L28+O27-P27-N28</f>
        <v>2.1829578188014178</v>
      </c>
      <c r="P28" s="7">
        <f t="shared" si="5"/>
        <v>7.70613894583973E-2</v>
      </c>
      <c r="Q28" s="12">
        <f t="shared" si="6"/>
        <v>9.2473667350076762E-3</v>
      </c>
      <c r="R28" s="7">
        <f t="shared" si="7"/>
        <v>0.13381873333333336</v>
      </c>
      <c r="S28" s="13">
        <f t="shared" si="8"/>
        <v>6.9103678570720847E-2</v>
      </c>
      <c r="T28" s="2">
        <v>0.01</v>
      </c>
      <c r="U28" s="14">
        <f t="shared" si="9"/>
        <v>6.9103678570720851E-4</v>
      </c>
      <c r="V28" s="13"/>
      <c r="W28" s="2"/>
      <c r="X28" s="14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3"/>
      <c r="AF28" s="2"/>
      <c r="AG28" s="14"/>
      <c r="AH28" s="13"/>
      <c r="AI28" s="2"/>
      <c r="AJ28" s="14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2.2591036785707209E-2</v>
      </c>
      <c r="AR28" s="7">
        <f t="shared" si="15"/>
        <v>111.51561111111111</v>
      </c>
      <c r="AS28" s="1">
        <f t="shared" si="16"/>
        <v>0.12</v>
      </c>
      <c r="AT28" s="1">
        <f t="shared" ref="AT28:AT38" si="20">$E$2/12</f>
        <v>2.0016666666666665</v>
      </c>
      <c r="AU28" s="1">
        <f t="shared" si="17"/>
        <v>4054.3350620346432</v>
      </c>
    </row>
    <row r="29" spans="1:47" x14ac:dyDescent="0.15">
      <c r="A29" s="1" t="s">
        <v>73</v>
      </c>
      <c r="B29" s="1">
        <f>I2</f>
        <v>0.12</v>
      </c>
      <c r="C29" s="6">
        <v>2</v>
      </c>
      <c r="D29" s="8">
        <v>7.6186944369310297</v>
      </c>
      <c r="E29" s="9">
        <f t="shared" si="18"/>
        <v>5.5187343157419404</v>
      </c>
      <c r="F29" s="6" t="s">
        <v>110</v>
      </c>
      <c r="G29" s="1">
        <v>3</v>
      </c>
      <c r="H29" s="7">
        <f t="shared" si="0"/>
        <v>7.6186944369310297</v>
      </c>
      <c r="I29" s="7">
        <f t="shared" si="1"/>
        <v>280.76869443693101</v>
      </c>
      <c r="J29" s="7">
        <f t="shared" si="2"/>
        <v>4.5844351032296102E-2</v>
      </c>
      <c r="K29" s="7">
        <f t="shared" si="3"/>
        <v>111.51561111111111</v>
      </c>
      <c r="L29" s="7">
        <f t="shared" si="4"/>
        <v>1.1151561111111112</v>
      </c>
      <c r="M29" s="1" t="s">
        <v>110</v>
      </c>
      <c r="O29" s="7">
        <f t="shared" si="19"/>
        <v>3.2210525404541319</v>
      </c>
      <c r="P29" s="7">
        <f t="shared" si="5"/>
        <v>0.14766706335804836</v>
      </c>
      <c r="Q29" s="12">
        <f t="shared" si="6"/>
        <v>1.7720047602965801E-2</v>
      </c>
      <c r="R29" s="7">
        <f t="shared" si="7"/>
        <v>0.13381873333333336</v>
      </c>
      <c r="S29" s="13">
        <f t="shared" si="8"/>
        <v>0.1324182882438916</v>
      </c>
      <c r="T29" s="2">
        <v>0.01</v>
      </c>
      <c r="U29" s="14">
        <f t="shared" si="9"/>
        <v>1.3241828824389159E-3</v>
      </c>
      <c r="V29" s="13"/>
      <c r="W29" s="2"/>
      <c r="X29" s="14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3"/>
      <c r="AF29" s="2"/>
      <c r="AG29" s="14"/>
      <c r="AH29" s="13"/>
      <c r="AI29" s="2"/>
      <c r="AJ29" s="14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2.3224182882438917E-2</v>
      </c>
      <c r="AR29" s="7">
        <f t="shared" si="15"/>
        <v>111.51561111111111</v>
      </c>
      <c r="AS29" s="1">
        <f t="shared" si="16"/>
        <v>0.12</v>
      </c>
      <c r="AT29" s="1">
        <f t="shared" si="20"/>
        <v>2.0016666666666665</v>
      </c>
      <c r="AU29" s="1">
        <f t="shared" si="17"/>
        <v>4167.9635972683072</v>
      </c>
    </row>
    <row r="30" spans="1:47" x14ac:dyDescent="0.15">
      <c r="C30" s="6">
        <v>3</v>
      </c>
      <c r="D30" s="8">
        <v>11.6382234590645</v>
      </c>
      <c r="E30" s="9">
        <f t="shared" si="18"/>
        <v>7.6186944369310297</v>
      </c>
      <c r="F30" s="6" t="s">
        <v>110</v>
      </c>
      <c r="G30" s="1">
        <v>4</v>
      </c>
      <c r="H30" s="7">
        <f t="shared" si="0"/>
        <v>11.6382234590645</v>
      </c>
      <c r="I30" s="7">
        <f t="shared" si="1"/>
        <v>284.78822345906445</v>
      </c>
      <c r="J30" s="7">
        <f t="shared" si="2"/>
        <v>7.4792333587518869E-2</v>
      </c>
      <c r="K30" s="7">
        <f t="shared" si="3"/>
        <v>111.51561111111111</v>
      </c>
      <c r="L30" s="7">
        <f t="shared" si="4"/>
        <v>1.1151561111111112</v>
      </c>
      <c r="M30" s="1" t="s">
        <v>110</v>
      </c>
      <c r="O30" s="7">
        <f t="shared" si="19"/>
        <v>4.1885415882071957</v>
      </c>
      <c r="P30" s="7">
        <f t="shared" si="5"/>
        <v>0.31327079971038868</v>
      </c>
      <c r="Q30" s="12">
        <f t="shared" si="6"/>
        <v>3.7592495965246643E-2</v>
      </c>
      <c r="R30" s="7">
        <f t="shared" si="7"/>
        <v>0.13381873333333336</v>
      </c>
      <c r="S30" s="13">
        <f t="shared" si="8"/>
        <v>0.28092102674149738</v>
      </c>
      <c r="T30" s="2">
        <v>0.01</v>
      </c>
      <c r="U30" s="14">
        <f t="shared" si="9"/>
        <v>2.8092102674149738E-3</v>
      </c>
      <c r="V30" s="13"/>
      <c r="W30" s="2"/>
      <c r="X30" s="14"/>
      <c r="Y30" s="2">
        <v>0.04</v>
      </c>
      <c r="Z30" s="2">
        <v>0.21</v>
      </c>
      <c r="AA30" s="2">
        <f t="shared" si="10"/>
        <v>8.3999999999999995E-3</v>
      </c>
      <c r="AB30" s="2">
        <v>1.4999999999999999E-2</v>
      </c>
      <c r="AC30" s="2">
        <v>0.28999999999999998</v>
      </c>
      <c r="AD30" s="2">
        <f t="shared" si="11"/>
        <v>4.3499999999999997E-3</v>
      </c>
      <c r="AE30" s="13"/>
      <c r="AF30" s="2"/>
      <c r="AG30" s="14"/>
      <c r="AH30" s="13"/>
      <c r="AI30" s="2"/>
      <c r="AJ30" s="14"/>
      <c r="AK30" s="2">
        <v>0.1</v>
      </c>
      <c r="AL30" s="2">
        <v>0.11</v>
      </c>
      <c r="AM30" s="2">
        <f t="shared" si="12"/>
        <v>1.1000000000000001E-2</v>
      </c>
      <c r="AN30" s="2">
        <v>1.4999999999999999E-2</v>
      </c>
      <c r="AO30" s="2">
        <v>0.38</v>
      </c>
      <c r="AP30" s="2">
        <f t="shared" si="13"/>
        <v>5.7000000000000002E-3</v>
      </c>
      <c r="AQ30" s="1">
        <f t="shared" si="14"/>
        <v>3.2259210267414969E-2</v>
      </c>
      <c r="AR30" s="7">
        <f t="shared" si="15"/>
        <v>111.51561111111111</v>
      </c>
      <c r="AS30" s="1">
        <f t="shared" si="16"/>
        <v>0.12</v>
      </c>
      <c r="AT30" s="1">
        <f t="shared" si="20"/>
        <v>2.0016666666666665</v>
      </c>
      <c r="AU30" s="1">
        <f t="shared" si="17"/>
        <v>5789.4486429005265</v>
      </c>
    </row>
    <row r="31" spans="1:47" x14ac:dyDescent="0.15">
      <c r="C31" s="6">
        <v>4</v>
      </c>
      <c r="D31" s="8">
        <v>17.533048886333301</v>
      </c>
      <c r="E31" s="9">
        <f t="shared" si="18"/>
        <v>11.6382234590645</v>
      </c>
      <c r="F31" s="6" t="s">
        <v>110</v>
      </c>
      <c r="G31" s="1">
        <v>5</v>
      </c>
      <c r="H31" s="7">
        <f t="shared" si="0"/>
        <v>17.533048886333301</v>
      </c>
      <c r="I31" s="7">
        <f t="shared" si="1"/>
        <v>290.68304888633327</v>
      </c>
      <c r="J31" s="7">
        <f t="shared" si="2"/>
        <v>0.149613207876862</v>
      </c>
      <c r="K31" s="7">
        <f t="shared" si="3"/>
        <v>111.51561111111111</v>
      </c>
      <c r="L31" s="7">
        <f t="shared" si="4"/>
        <v>1.1151561111111112</v>
      </c>
      <c r="M31" s="1" t="s">
        <v>112</v>
      </c>
      <c r="N31" s="7">
        <f>(O30-P30)*C22/100</f>
        <v>3.6815072490719665</v>
      </c>
      <c r="O31" s="7">
        <f t="shared" si="19"/>
        <v>1.3089196505359517</v>
      </c>
      <c r="P31" s="7">
        <f t="shared" si="5"/>
        <v>0.19583166776974489</v>
      </c>
      <c r="Q31" s="12">
        <f t="shared" si="6"/>
        <v>2.3499800132369388E-2</v>
      </c>
      <c r="R31" s="7">
        <f t="shared" si="7"/>
        <v>0.13381873333333336</v>
      </c>
      <c r="S31" s="13">
        <f t="shared" si="8"/>
        <v>0.17560919571576714</v>
      </c>
      <c r="T31" s="2">
        <v>0.01</v>
      </c>
      <c r="U31" s="14">
        <f t="shared" si="9"/>
        <v>1.7560919571576715E-3</v>
      </c>
      <c r="V31" s="13"/>
      <c r="W31" s="2"/>
      <c r="X31" s="14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3"/>
      <c r="AF31" s="2"/>
      <c r="AG31" s="14"/>
      <c r="AH31" s="13"/>
      <c r="AI31" s="2"/>
      <c r="AJ31" s="14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3.1206091957157667E-2</v>
      </c>
      <c r="AR31" s="7">
        <f t="shared" si="15"/>
        <v>111.51561111111111</v>
      </c>
      <c r="AS31" s="1">
        <f t="shared" si="16"/>
        <v>0.12</v>
      </c>
      <c r="AT31" s="1">
        <f t="shared" si="20"/>
        <v>2.0016666666666665</v>
      </c>
      <c r="AU31" s="1">
        <f t="shared" si="17"/>
        <v>5600.4491503031704</v>
      </c>
    </row>
    <row r="32" spans="1:47" x14ac:dyDescent="0.15">
      <c r="C32" s="6">
        <v>5</v>
      </c>
      <c r="D32" s="8">
        <v>21.417255261612901</v>
      </c>
      <c r="E32" s="9">
        <f t="shared" si="18"/>
        <v>17.533048886333301</v>
      </c>
      <c r="F32" s="6" t="s">
        <v>112</v>
      </c>
      <c r="G32" s="1">
        <v>6</v>
      </c>
      <c r="H32" s="7">
        <f t="shared" si="0"/>
        <v>21.417255261612901</v>
      </c>
      <c r="I32" s="7">
        <f t="shared" si="1"/>
        <v>294.5672552616129</v>
      </c>
      <c r="J32" s="7">
        <f t="shared" si="2"/>
        <v>0.23269756511262463</v>
      </c>
      <c r="K32" s="7">
        <f t="shared" si="3"/>
        <v>111.51561111111111</v>
      </c>
      <c r="L32" s="7">
        <f t="shared" si="4"/>
        <v>1.1151561111111112</v>
      </c>
      <c r="M32" s="1" t="s">
        <v>110</v>
      </c>
      <c r="O32" s="7">
        <f t="shared" si="19"/>
        <v>2.228244093877318</v>
      </c>
      <c r="P32" s="7">
        <f t="shared" si="5"/>
        <v>0.51850697512183852</v>
      </c>
      <c r="Q32" s="12">
        <f t="shared" si="6"/>
        <v>6.2220837014620618E-2</v>
      </c>
      <c r="R32" s="7">
        <f t="shared" si="7"/>
        <v>0.13381873333333336</v>
      </c>
      <c r="S32" s="13">
        <f t="shared" si="8"/>
        <v>0.46496357770501945</v>
      </c>
      <c r="T32" s="2">
        <v>0.01</v>
      </c>
      <c r="U32" s="14">
        <f t="shared" si="9"/>
        <v>4.6496357770501942E-3</v>
      </c>
      <c r="V32" s="13"/>
      <c r="W32" s="2"/>
      <c r="X32" s="14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3"/>
      <c r="AF32" s="2"/>
      <c r="AG32" s="14"/>
      <c r="AH32" s="13"/>
      <c r="AI32" s="2"/>
      <c r="AJ32" s="14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3.4099635777050191E-2</v>
      </c>
      <c r="AR32" s="7">
        <f t="shared" si="15"/>
        <v>111.51561111111111</v>
      </c>
      <c r="AS32" s="1">
        <f t="shared" si="16"/>
        <v>0.12</v>
      </c>
      <c r="AT32" s="1">
        <f t="shared" si="20"/>
        <v>2.0016666666666665</v>
      </c>
      <c r="AU32" s="1">
        <f t="shared" si="17"/>
        <v>6119.7434294371888</v>
      </c>
    </row>
    <row r="33" spans="1:48" x14ac:dyDescent="0.15">
      <c r="C33" s="6">
        <v>6</v>
      </c>
      <c r="D33" s="8">
        <v>24.902656348666699</v>
      </c>
      <c r="E33" s="9">
        <f t="shared" si="18"/>
        <v>21.417255261612901</v>
      </c>
      <c r="F33" s="6" t="s">
        <v>110</v>
      </c>
      <c r="G33" s="1">
        <v>7</v>
      </c>
      <c r="H33" s="7">
        <f t="shared" si="0"/>
        <v>24.902656348666699</v>
      </c>
      <c r="I33" s="7">
        <f t="shared" si="1"/>
        <v>298.05265634866669</v>
      </c>
      <c r="J33" s="7">
        <f t="shared" si="2"/>
        <v>0.34250169206707365</v>
      </c>
      <c r="K33" s="7">
        <f t="shared" si="3"/>
        <v>111.51561111111111</v>
      </c>
      <c r="L33" s="7">
        <f t="shared" si="4"/>
        <v>1.1151561111111112</v>
      </c>
      <c r="M33" s="1" t="s">
        <v>110</v>
      </c>
      <c r="O33" s="7">
        <f t="shared" si="19"/>
        <v>2.824893229866591</v>
      </c>
      <c r="P33" s="7">
        <f t="shared" si="5"/>
        <v>0.96753071113812827</v>
      </c>
      <c r="Q33" s="12">
        <f t="shared" si="6"/>
        <v>0.11610368533657539</v>
      </c>
      <c r="R33" s="7">
        <f t="shared" si="7"/>
        <v>0.13381873333333336</v>
      </c>
      <c r="S33" s="13">
        <f t="shared" si="8"/>
        <v>0.86761907278982398</v>
      </c>
      <c r="T33" s="2">
        <v>0.01</v>
      </c>
      <c r="U33" s="14">
        <f t="shared" si="9"/>
        <v>8.6761907278982402E-3</v>
      </c>
      <c r="V33" s="13"/>
      <c r="W33" s="2"/>
      <c r="X33" s="14"/>
      <c r="Y33" s="2">
        <v>0.05</v>
      </c>
      <c r="Z33" s="2">
        <v>0.21</v>
      </c>
      <c r="AA33" s="2">
        <f t="shared" si="10"/>
        <v>1.0500000000000001E-2</v>
      </c>
      <c r="AB33" s="2">
        <v>0.02</v>
      </c>
      <c r="AC33" s="2">
        <v>0.28999999999999998</v>
      </c>
      <c r="AD33" s="2">
        <f t="shared" si="11"/>
        <v>5.7999999999999996E-3</v>
      </c>
      <c r="AE33" s="13"/>
      <c r="AF33" s="2"/>
      <c r="AG33" s="14"/>
      <c r="AH33" s="13"/>
      <c r="AI33" s="2"/>
      <c r="AJ33" s="14"/>
      <c r="AK33" s="1">
        <v>0.1</v>
      </c>
      <c r="AL33" s="2">
        <v>0.11</v>
      </c>
      <c r="AM33" s="2">
        <f t="shared" si="12"/>
        <v>1.1000000000000001E-2</v>
      </c>
      <c r="AN33" s="2">
        <v>0.02</v>
      </c>
      <c r="AO33" s="2">
        <v>0.38</v>
      </c>
      <c r="AP33" s="2">
        <f t="shared" si="13"/>
        <v>7.6E-3</v>
      </c>
      <c r="AQ33" s="1">
        <f t="shared" si="14"/>
        <v>4.3576190727898242E-2</v>
      </c>
      <c r="AR33" s="7">
        <f t="shared" si="15"/>
        <v>111.51561111111111</v>
      </c>
      <c r="AS33" s="1">
        <f t="shared" si="16"/>
        <v>0.12</v>
      </c>
      <c r="AT33" s="1">
        <f t="shared" si="20"/>
        <v>2.0016666666666665</v>
      </c>
      <c r="AU33" s="1">
        <f t="shared" si="17"/>
        <v>7820.4678967989239</v>
      </c>
    </row>
    <row r="34" spans="1:48" x14ac:dyDescent="0.15">
      <c r="C34" s="6">
        <v>7</v>
      </c>
      <c r="D34" s="8">
        <v>29.119567894193501</v>
      </c>
      <c r="E34" s="9">
        <f t="shared" si="18"/>
        <v>24.902656348666699</v>
      </c>
      <c r="F34" s="6" t="s">
        <v>110</v>
      </c>
      <c r="G34" s="1">
        <v>8</v>
      </c>
      <c r="H34" s="7">
        <f t="shared" si="0"/>
        <v>29.119567894193501</v>
      </c>
      <c r="I34" s="7">
        <f t="shared" si="1"/>
        <v>302.26956789419347</v>
      </c>
      <c r="J34" s="7">
        <f t="shared" si="2"/>
        <v>0.54024490511909606</v>
      </c>
      <c r="K34" s="7">
        <f t="shared" si="3"/>
        <v>111.51561111111111</v>
      </c>
      <c r="L34" s="7">
        <f t="shared" si="4"/>
        <v>1.1151561111111112</v>
      </c>
      <c r="M34" s="1" t="s">
        <v>110</v>
      </c>
      <c r="O34" s="7">
        <f t="shared" si="19"/>
        <v>2.9725186298395738</v>
      </c>
      <c r="P34" s="7">
        <f t="shared" si="5"/>
        <v>1.605888045142426</v>
      </c>
      <c r="Q34" s="12">
        <f t="shared" si="6"/>
        <v>0.19270656541709111</v>
      </c>
      <c r="R34" s="7">
        <f t="shared" si="7"/>
        <v>0.13381873333333336</v>
      </c>
      <c r="S34" s="13">
        <f t="shared" si="8"/>
        <v>1.4400567141602825</v>
      </c>
      <c r="T34" s="2">
        <v>0.01</v>
      </c>
      <c r="U34" s="14">
        <f t="shared" si="9"/>
        <v>1.4400567141602824E-2</v>
      </c>
      <c r="V34" s="13"/>
      <c r="W34" s="2"/>
      <c r="X34" s="14"/>
      <c r="Y34" s="2">
        <v>0.05</v>
      </c>
      <c r="Z34" s="2">
        <v>0.21</v>
      </c>
      <c r="AA34" s="2">
        <f t="shared" si="10"/>
        <v>1.0500000000000001E-2</v>
      </c>
      <c r="AB34" s="2">
        <v>0.02</v>
      </c>
      <c r="AC34" s="2">
        <v>0.28999999999999998</v>
      </c>
      <c r="AD34" s="2">
        <f t="shared" si="11"/>
        <v>5.7999999999999996E-3</v>
      </c>
      <c r="AE34" s="13"/>
      <c r="AF34" s="2"/>
      <c r="AG34" s="14"/>
      <c r="AH34" s="13"/>
      <c r="AI34" s="2"/>
      <c r="AJ34" s="14"/>
      <c r="AK34" s="2">
        <v>0.1</v>
      </c>
      <c r="AL34" s="2">
        <v>0.11</v>
      </c>
      <c r="AM34" s="2">
        <f t="shared" si="12"/>
        <v>1.1000000000000001E-2</v>
      </c>
      <c r="AN34" s="2">
        <v>0.02</v>
      </c>
      <c r="AO34" s="2">
        <v>0.38</v>
      </c>
      <c r="AP34" s="2">
        <f t="shared" si="13"/>
        <v>7.6E-3</v>
      </c>
      <c r="AQ34" s="1">
        <f t="shared" si="14"/>
        <v>4.9300567141602823E-2</v>
      </c>
      <c r="AR34" s="7">
        <f t="shared" si="15"/>
        <v>111.51561111111111</v>
      </c>
      <c r="AS34" s="1">
        <f t="shared" si="16"/>
        <v>0.12</v>
      </c>
      <c r="AT34" s="1">
        <f t="shared" si="20"/>
        <v>2.0016666666666665</v>
      </c>
      <c r="AU34" s="1">
        <f t="shared" si="17"/>
        <v>8847.8018887053986</v>
      </c>
    </row>
    <row r="35" spans="1:48" x14ac:dyDescent="0.15">
      <c r="C35" s="6">
        <v>8</v>
      </c>
      <c r="D35" s="8">
        <v>28.7876716032258</v>
      </c>
      <c r="E35" s="9">
        <f t="shared" si="18"/>
        <v>29.119567894193501</v>
      </c>
      <c r="F35" s="6" t="s">
        <v>110</v>
      </c>
      <c r="G35" s="1">
        <v>9</v>
      </c>
      <c r="H35" s="7">
        <f t="shared" si="0"/>
        <v>28.7876716032258</v>
      </c>
      <c r="I35" s="7">
        <f t="shared" si="1"/>
        <v>301.93767160322579</v>
      </c>
      <c r="J35" s="7">
        <f t="shared" si="2"/>
        <v>0.52145039695225071</v>
      </c>
      <c r="K35" s="7">
        <f t="shared" si="3"/>
        <v>111.51561111111111</v>
      </c>
      <c r="L35" s="7">
        <f t="shared" si="4"/>
        <v>1.1151561111111112</v>
      </c>
      <c r="M35" s="1" t="s">
        <v>110</v>
      </c>
      <c r="O35" s="7">
        <f t="shared" si="19"/>
        <v>2.4817866958082595</v>
      </c>
      <c r="P35" s="7">
        <f t="shared" si="5"/>
        <v>1.2941286576800315</v>
      </c>
      <c r="Q35" s="12">
        <f t="shared" si="6"/>
        <v>0.15529543892160377</v>
      </c>
      <c r="R35" s="7">
        <f t="shared" si="7"/>
        <v>0.13381873333333336</v>
      </c>
      <c r="S35" s="13">
        <f t="shared" si="8"/>
        <v>1.1604910243379258</v>
      </c>
      <c r="T35" s="2">
        <v>0.01</v>
      </c>
      <c r="U35" s="14">
        <f t="shared" si="9"/>
        <v>1.1604910243379259E-2</v>
      </c>
      <c r="V35" s="13"/>
      <c r="W35" s="2"/>
      <c r="X35" s="14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3"/>
      <c r="AF35" s="2"/>
      <c r="AG35" s="14"/>
      <c r="AH35" s="13"/>
      <c r="AI35" s="2"/>
      <c r="AJ35" s="14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4.1054910243379254E-2</v>
      </c>
      <c r="AR35" s="7">
        <f t="shared" si="15"/>
        <v>111.51561111111111</v>
      </c>
      <c r="AS35" s="1">
        <f t="shared" si="16"/>
        <v>0.12</v>
      </c>
      <c r="AT35" s="1">
        <f t="shared" si="20"/>
        <v>2.0016666666666665</v>
      </c>
      <c r="AU35" s="1">
        <f t="shared" si="17"/>
        <v>7367.9824280453904</v>
      </c>
    </row>
    <row r="36" spans="1:48" x14ac:dyDescent="0.15">
      <c r="C36" s="6">
        <v>9</v>
      </c>
      <c r="D36" s="8">
        <v>24.122247275333301</v>
      </c>
      <c r="E36" s="9">
        <f t="shared" si="18"/>
        <v>28.7876716032258</v>
      </c>
      <c r="F36" s="6" t="s">
        <v>110</v>
      </c>
      <c r="G36" s="1">
        <v>10</v>
      </c>
      <c r="H36" s="7">
        <f t="shared" si="0"/>
        <v>24.122247275333301</v>
      </c>
      <c r="I36" s="7">
        <f t="shared" si="1"/>
        <v>297.27224727533326</v>
      </c>
      <c r="J36" s="7">
        <f t="shared" si="2"/>
        <v>0.31435264381503358</v>
      </c>
      <c r="K36" s="7">
        <f t="shared" si="3"/>
        <v>111.51561111111111</v>
      </c>
      <c r="L36" s="7">
        <f t="shared" si="4"/>
        <v>1.1151561111111112</v>
      </c>
      <c r="M36" s="1" t="s">
        <v>110</v>
      </c>
      <c r="O36" s="7">
        <f t="shared" si="19"/>
        <v>2.3028141492393392</v>
      </c>
      <c r="P36" s="7">
        <f t="shared" si="5"/>
        <v>0.72389571602805358</v>
      </c>
      <c r="Q36" s="12">
        <f t="shared" si="6"/>
        <v>8.6867485923366433E-2</v>
      </c>
      <c r="R36" s="7">
        <f t="shared" si="7"/>
        <v>0.13381873333333336</v>
      </c>
      <c r="S36" s="13">
        <f t="shared" si="8"/>
        <v>0.64914293955380253</v>
      </c>
      <c r="T36" s="2">
        <v>0.01</v>
      </c>
      <c r="U36" s="14">
        <f t="shared" si="9"/>
        <v>6.4914293955380259E-3</v>
      </c>
      <c r="V36" s="13"/>
      <c r="W36" s="2"/>
      <c r="X36" s="14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3"/>
      <c r="AF36" s="2"/>
      <c r="AG36" s="14"/>
      <c r="AH36" s="13"/>
      <c r="AI36" s="2"/>
      <c r="AJ36" s="14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3.5941429395538023E-2</v>
      </c>
      <c r="AR36" s="7">
        <f t="shared" si="15"/>
        <v>111.51561111111111</v>
      </c>
      <c r="AS36" s="1">
        <f t="shared" si="16"/>
        <v>0.12</v>
      </c>
      <c r="AT36" s="1">
        <f t="shared" si="20"/>
        <v>2.0016666666666665</v>
      </c>
      <c r="AU36" s="1">
        <f t="shared" si="17"/>
        <v>6450.2837457271971</v>
      </c>
    </row>
    <row r="37" spans="1:48" x14ac:dyDescent="0.15">
      <c r="C37" s="6">
        <v>10</v>
      </c>
      <c r="D37" s="8">
        <v>20.688634325161299</v>
      </c>
      <c r="E37" s="9">
        <f t="shared" si="18"/>
        <v>24.122247275333301</v>
      </c>
      <c r="F37" s="6" t="s">
        <v>110</v>
      </c>
      <c r="G37" s="1">
        <v>11</v>
      </c>
      <c r="H37" s="7">
        <f t="shared" si="0"/>
        <v>20.688634325161299</v>
      </c>
      <c r="I37" s="7">
        <f t="shared" si="1"/>
        <v>293.83863432516125</v>
      </c>
      <c r="J37" s="7">
        <f t="shared" si="2"/>
        <v>0.21438542286879936</v>
      </c>
      <c r="K37" s="7">
        <f t="shared" si="3"/>
        <v>111.51561111111111</v>
      </c>
      <c r="L37" s="7">
        <f t="shared" si="4"/>
        <v>1.1151561111111112</v>
      </c>
      <c r="M37" s="1" t="s">
        <v>112</v>
      </c>
      <c r="N37" s="7">
        <f>(O36-P36)*C22/100</f>
        <v>1.4999725115507214</v>
      </c>
      <c r="O37" s="7">
        <f t="shared" si="19"/>
        <v>1.1941020327716756</v>
      </c>
      <c r="P37" s="7">
        <f t="shared" si="5"/>
        <v>0.25599806924424856</v>
      </c>
      <c r="Q37" s="12">
        <f t="shared" si="6"/>
        <v>3.0719768309309826E-2</v>
      </c>
      <c r="R37" s="7">
        <f t="shared" si="7"/>
        <v>0.13381873333333336</v>
      </c>
      <c r="S37" s="13">
        <f t="shared" si="8"/>
        <v>0.22956253989334194</v>
      </c>
      <c r="T37" s="2">
        <v>0.01</v>
      </c>
      <c r="U37" s="14">
        <f t="shared" si="9"/>
        <v>2.2956253989334196E-3</v>
      </c>
      <c r="V37" s="13"/>
      <c r="W37" s="2"/>
      <c r="X37" s="14"/>
      <c r="Y37" s="2">
        <v>0.02</v>
      </c>
      <c r="Z37" s="2">
        <v>0.21</v>
      </c>
      <c r="AA37" s="2">
        <f t="shared" si="10"/>
        <v>4.1999999999999997E-3</v>
      </c>
      <c r="AB37" s="2">
        <v>0.01</v>
      </c>
      <c r="AC37" s="2">
        <v>0.28999999999999998</v>
      </c>
      <c r="AD37" s="2">
        <f t="shared" si="11"/>
        <v>2.8999999999999998E-3</v>
      </c>
      <c r="AE37" s="13"/>
      <c r="AF37" s="2"/>
      <c r="AG37" s="14"/>
      <c r="AH37" s="13"/>
      <c r="AI37" s="2"/>
      <c r="AJ37" s="14"/>
      <c r="AK37" s="1">
        <v>0.1</v>
      </c>
      <c r="AL37" s="2">
        <v>0.11</v>
      </c>
      <c r="AM37" s="2">
        <f t="shared" si="12"/>
        <v>1.1000000000000001E-2</v>
      </c>
      <c r="AN37" s="2">
        <v>0.01</v>
      </c>
      <c r="AO37" s="2">
        <v>0.38</v>
      </c>
      <c r="AP37" s="2">
        <f t="shared" si="13"/>
        <v>3.8E-3</v>
      </c>
      <c r="AQ37" s="1">
        <f t="shared" si="14"/>
        <v>2.4195625398933419E-2</v>
      </c>
      <c r="AR37" s="7">
        <f t="shared" si="15"/>
        <v>111.51561111111111</v>
      </c>
      <c r="AS37" s="1">
        <f t="shared" si="16"/>
        <v>0.12</v>
      </c>
      <c r="AT37" s="1">
        <f t="shared" si="20"/>
        <v>2.0016666666666665</v>
      </c>
      <c r="AU37" s="1">
        <f t="shared" si="17"/>
        <v>4342.3050182812049</v>
      </c>
    </row>
    <row r="38" spans="1:48" x14ac:dyDescent="0.15">
      <c r="C38" s="6">
        <v>11</v>
      </c>
      <c r="D38" s="8">
        <v>13.451209911199999</v>
      </c>
      <c r="E38" s="9">
        <f t="shared" si="18"/>
        <v>20.688634325161299</v>
      </c>
      <c r="F38" s="6" t="s">
        <v>112</v>
      </c>
      <c r="G38" s="1">
        <v>12</v>
      </c>
      <c r="H38" s="7">
        <f t="shared" si="0"/>
        <v>13.451209911199999</v>
      </c>
      <c r="I38" s="7">
        <f t="shared" si="1"/>
        <v>286.60120991119999</v>
      </c>
      <c r="J38" s="7">
        <f t="shared" si="2"/>
        <v>9.2850656471054102E-2</v>
      </c>
      <c r="K38" s="7">
        <f t="shared" si="3"/>
        <v>111.51561111111111</v>
      </c>
      <c r="L38" s="7">
        <f t="shared" si="4"/>
        <v>1.1151561111111112</v>
      </c>
      <c r="M38" s="1" t="s">
        <v>110</v>
      </c>
      <c r="O38" s="7">
        <f t="shared" si="19"/>
        <v>2.0532600746385383</v>
      </c>
      <c r="P38" s="7">
        <f t="shared" si="5"/>
        <v>0.19064654583599383</v>
      </c>
      <c r="Q38" s="12">
        <f t="shared" si="6"/>
        <v>2.2877585500319257E-2</v>
      </c>
      <c r="R38" s="7">
        <f t="shared" si="7"/>
        <v>0.13381873333333336</v>
      </c>
      <c r="S38" s="13">
        <f t="shared" si="8"/>
        <v>0.1709595131447908</v>
      </c>
      <c r="T38" s="2">
        <v>0.01</v>
      </c>
      <c r="U38" s="14">
        <f t="shared" si="9"/>
        <v>1.7095951314479081E-3</v>
      </c>
      <c r="V38" s="13"/>
      <c r="W38" s="2"/>
      <c r="X38" s="14"/>
      <c r="Y38" s="2">
        <v>0.02</v>
      </c>
      <c r="Z38" s="2">
        <v>0.21</v>
      </c>
      <c r="AA38" s="2">
        <f t="shared" si="10"/>
        <v>4.1999999999999997E-3</v>
      </c>
      <c r="AB38" s="2">
        <v>0.01</v>
      </c>
      <c r="AC38" s="2">
        <v>0.28999999999999998</v>
      </c>
      <c r="AD38" s="2">
        <f t="shared" si="11"/>
        <v>2.8999999999999998E-3</v>
      </c>
      <c r="AE38" s="13"/>
      <c r="AF38" s="2"/>
      <c r="AG38" s="14"/>
      <c r="AH38" s="13"/>
      <c r="AI38" s="2"/>
      <c r="AJ38" s="14"/>
      <c r="AK38" s="2">
        <v>0.1</v>
      </c>
      <c r="AL38" s="2">
        <v>0.11</v>
      </c>
      <c r="AM38" s="2">
        <f t="shared" si="12"/>
        <v>1.1000000000000001E-2</v>
      </c>
      <c r="AN38" s="2">
        <v>0.01</v>
      </c>
      <c r="AO38" s="2">
        <v>0.38</v>
      </c>
      <c r="AP38" s="2">
        <f t="shared" si="13"/>
        <v>3.8E-3</v>
      </c>
      <c r="AQ38" s="1">
        <f t="shared" si="14"/>
        <v>2.3609595131447909E-2</v>
      </c>
      <c r="AR38" s="7">
        <f t="shared" si="15"/>
        <v>111.51561111111111</v>
      </c>
      <c r="AS38" s="1">
        <f t="shared" si="16"/>
        <v>0.12</v>
      </c>
      <c r="AT38" s="1">
        <f t="shared" si="20"/>
        <v>2.0016666666666665</v>
      </c>
      <c r="AU38" s="1">
        <f t="shared" si="17"/>
        <v>4237.1321975993642</v>
      </c>
      <c r="AV38" s="1">
        <f>SUM(AU27:AU38)</f>
        <v>68804.439478226224</v>
      </c>
    </row>
    <row r="39" spans="1:48" x14ac:dyDescent="0.15">
      <c r="C39" s="6">
        <v>12</v>
      </c>
      <c r="D39" s="8">
        <v>9.5089747554838695</v>
      </c>
      <c r="E39" s="9">
        <f t="shared" si="18"/>
        <v>13.451209911199999</v>
      </c>
      <c r="F39" s="6" t="s">
        <v>110</v>
      </c>
    </row>
    <row r="40" spans="1:48" x14ac:dyDescent="0.15">
      <c r="S40" s="30" t="s">
        <v>80</v>
      </c>
      <c r="T40" s="30"/>
      <c r="U40" s="30"/>
      <c r="V40" s="30" t="s">
        <v>81</v>
      </c>
      <c r="W40" s="30"/>
      <c r="X40" s="30"/>
      <c r="Y40" s="30" t="s">
        <v>82</v>
      </c>
      <c r="Z40" s="30"/>
      <c r="AA40" s="30"/>
      <c r="AB40" s="30" t="s">
        <v>83</v>
      </c>
      <c r="AC40" s="30"/>
      <c r="AD40" s="30"/>
      <c r="AE40" s="30" t="s">
        <v>84</v>
      </c>
      <c r="AF40" s="30"/>
      <c r="AG40" s="30"/>
      <c r="AH40" s="30" t="s">
        <v>85</v>
      </c>
      <c r="AI40" s="30"/>
      <c r="AJ40" s="30"/>
      <c r="AK40" s="31" t="s">
        <v>86</v>
      </c>
      <c r="AL40" s="32"/>
      <c r="AM40" s="33"/>
      <c r="AN40" s="30" t="s">
        <v>87</v>
      </c>
      <c r="AO40" s="30"/>
      <c r="AP40" s="30"/>
    </row>
    <row r="41" spans="1:48" x14ac:dyDescent="0.15">
      <c r="A41" s="34" t="s">
        <v>45</v>
      </c>
      <c r="B41" s="34"/>
      <c r="C41" s="6" t="s">
        <v>88</v>
      </c>
      <c r="D41" s="6" t="s">
        <v>89</v>
      </c>
      <c r="E41" s="6" t="s">
        <v>90</v>
      </c>
      <c r="F41" s="6" t="s">
        <v>91</v>
      </c>
      <c r="G41" s="1" t="s">
        <v>88</v>
      </c>
      <c r="H41" s="1" t="s">
        <v>90</v>
      </c>
      <c r="I41" s="1" t="s">
        <v>92</v>
      </c>
      <c r="J41" s="1" t="s">
        <v>93</v>
      </c>
      <c r="K41" s="10" t="s">
        <v>94</v>
      </c>
      <c r="L41" s="10" t="s">
        <v>95</v>
      </c>
      <c r="M41" s="1" t="s">
        <v>96</v>
      </c>
      <c r="N41" s="10" t="s">
        <v>97</v>
      </c>
      <c r="O41" s="1" t="s">
        <v>98</v>
      </c>
      <c r="P41" s="1" t="s">
        <v>99</v>
      </c>
      <c r="Q41" s="10" t="s">
        <v>100</v>
      </c>
      <c r="R41" s="10" t="s">
        <v>101</v>
      </c>
      <c r="S41" s="2" t="s">
        <v>102</v>
      </c>
      <c r="T41" s="2" t="s">
        <v>103</v>
      </c>
      <c r="U41" s="2"/>
      <c r="V41" s="2" t="s">
        <v>102</v>
      </c>
      <c r="W41" s="2" t="s">
        <v>103</v>
      </c>
      <c r="X41" s="2"/>
      <c r="Y41" s="2" t="s">
        <v>102</v>
      </c>
      <c r="Z41" s="2" t="s">
        <v>103</v>
      </c>
      <c r="AA41" s="2"/>
      <c r="AB41" s="2" t="s">
        <v>102</v>
      </c>
      <c r="AC41" s="2" t="s">
        <v>103</v>
      </c>
      <c r="AD41" s="2"/>
      <c r="AE41" s="2" t="s">
        <v>102</v>
      </c>
      <c r="AF41" s="2" t="s">
        <v>103</v>
      </c>
      <c r="AG41" s="2"/>
      <c r="AH41" s="2" t="s">
        <v>102</v>
      </c>
      <c r="AI41" s="2" t="s">
        <v>103</v>
      </c>
      <c r="AJ41" s="2"/>
      <c r="AK41" s="2" t="s">
        <v>102</v>
      </c>
      <c r="AL41" s="2" t="s">
        <v>103</v>
      </c>
      <c r="AM41" s="2"/>
      <c r="AN41" s="16" t="s">
        <v>102</v>
      </c>
      <c r="AO41" s="16" t="s">
        <v>103</v>
      </c>
      <c r="AP41" s="16"/>
      <c r="AQ41" s="1" t="s">
        <v>104</v>
      </c>
      <c r="AR41" s="1" t="s">
        <v>105</v>
      </c>
      <c r="AS41" s="1" t="s">
        <v>73</v>
      </c>
      <c r="AT41" s="1" t="s">
        <v>106</v>
      </c>
      <c r="AU41" s="1" t="s">
        <v>107</v>
      </c>
    </row>
    <row r="42" spans="1:48" x14ac:dyDescent="0.15">
      <c r="A42" s="1" t="s">
        <v>108</v>
      </c>
      <c r="B42" s="1">
        <f>G5</f>
        <v>92.509250000000009</v>
      </c>
      <c r="C42" s="6" t="s">
        <v>109</v>
      </c>
      <c r="D42" s="6">
        <v>7</v>
      </c>
      <c r="E42" s="6"/>
      <c r="F42" s="6"/>
      <c r="G42" s="1">
        <v>1</v>
      </c>
      <c r="H42" s="7">
        <f t="shared" ref="H42:H53" si="21">E43</f>
        <v>7</v>
      </c>
      <c r="I42" s="7">
        <f t="shared" ref="I42:I53" si="22">H42+273.15</f>
        <v>280.14999999999998</v>
      </c>
      <c r="J42" s="7">
        <f t="shared" ref="J42:J53" si="23">EXP(($C$16*(I42-$C$14))/($C$17*I42*$C$14))</f>
        <v>4.2464371534154055E-2</v>
      </c>
      <c r="K42" s="7">
        <f t="shared" ref="K42:K53" si="24">$B$42/12</f>
        <v>7.7091041666666671</v>
      </c>
      <c r="L42" s="7">
        <f t="shared" ref="L42:L53" si="25">K42*$B$43/100</f>
        <v>7.7091041666666665E-2</v>
      </c>
      <c r="M42" s="1" t="s">
        <v>110</v>
      </c>
      <c r="O42" s="7">
        <f>L42</f>
        <v>7.7091041666666665E-2</v>
      </c>
      <c r="P42" s="7">
        <f t="shared" ref="P42:P53" si="26">O42*J42</f>
        <v>3.2736226352882841E-3</v>
      </c>
      <c r="Q42" s="12">
        <f t="shared" ref="Q42:Q53" si="27">P42*$B$44</f>
        <v>4.2557094258747694E-4</v>
      </c>
      <c r="R42" s="7">
        <f t="shared" ref="R42:R53" si="28">L42*$B$44</f>
        <v>1.0021835416666666E-2</v>
      </c>
      <c r="S42" s="13">
        <f t="shared" ref="S42:S53" si="29">Q42/R42</f>
        <v>4.2464371534154055E-2</v>
      </c>
      <c r="T42" s="2">
        <v>0.01</v>
      </c>
      <c r="U42" s="14">
        <f t="shared" ref="U42:U53" si="30">S42*T42</f>
        <v>4.2464371534154055E-4</v>
      </c>
      <c r="V42" s="13"/>
      <c r="W42" s="2"/>
      <c r="X42" s="14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3"/>
      <c r="AF42" s="2"/>
      <c r="AG42" s="14"/>
      <c r="AH42" s="13"/>
      <c r="AI42" s="2"/>
      <c r="AJ42" s="14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1.5224643715341541E-2</v>
      </c>
      <c r="AR42" s="7">
        <f t="shared" ref="AR42:AR53" si="34">$B$42/12</f>
        <v>7.7091041666666671</v>
      </c>
      <c r="AS42" s="1">
        <f t="shared" ref="AS42:AS53" si="35">$B$44</f>
        <v>0.13</v>
      </c>
      <c r="AT42" s="1">
        <f>$E$5/12</f>
        <v>20.804164383561666</v>
      </c>
      <c r="AU42" s="1">
        <f t="shared" ref="AU42:AU53" si="36">AT42*10000*AS42*0.67*AR42*AQ42</f>
        <v>2126.7648983441982</v>
      </c>
    </row>
    <row r="43" spans="1:48" x14ac:dyDescent="0.15">
      <c r="A43" s="1" t="s">
        <v>111</v>
      </c>
      <c r="B43" s="1">
        <v>1</v>
      </c>
      <c r="C43" s="6">
        <v>1</v>
      </c>
      <c r="D43" s="8">
        <v>5.5187343157419404</v>
      </c>
      <c r="E43" s="9">
        <f t="shared" ref="E43:E54" si="37">D42</f>
        <v>7</v>
      </c>
      <c r="F43" s="6" t="s">
        <v>110</v>
      </c>
      <c r="G43" s="1">
        <v>2</v>
      </c>
      <c r="H43" s="7">
        <f t="shared" si="21"/>
        <v>5.5187343157419404</v>
      </c>
      <c r="I43" s="7">
        <f t="shared" si="22"/>
        <v>278.66873431574191</v>
      </c>
      <c r="J43" s="7">
        <f t="shared" si="23"/>
        <v>3.5301364412395696E-2</v>
      </c>
      <c r="K43" s="7">
        <f t="shared" si="24"/>
        <v>7.7091041666666671</v>
      </c>
      <c r="L43" s="7">
        <f t="shared" si="25"/>
        <v>7.7091041666666665E-2</v>
      </c>
      <c r="M43" s="1" t="s">
        <v>110</v>
      </c>
      <c r="O43" s="7">
        <f t="shared" ref="O43:O53" si="38">L43+O42-P42-N43</f>
        <v>0.15090846069804503</v>
      </c>
      <c r="P43" s="7">
        <f t="shared" si="26"/>
        <v>5.3272745640153812E-3</v>
      </c>
      <c r="Q43" s="12">
        <f t="shared" si="27"/>
        <v>6.9254569332199956E-4</v>
      </c>
      <c r="R43" s="7">
        <f t="shared" si="28"/>
        <v>1.0021835416666666E-2</v>
      </c>
      <c r="S43" s="13">
        <f t="shared" si="29"/>
        <v>6.9103678570720847E-2</v>
      </c>
      <c r="T43" s="2">
        <v>0.01</v>
      </c>
      <c r="U43" s="14">
        <f t="shared" si="30"/>
        <v>6.9103678570720851E-4</v>
      </c>
      <c r="V43" s="13"/>
      <c r="W43" s="2"/>
      <c r="X43" s="14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3"/>
      <c r="AF43" s="2"/>
      <c r="AG43" s="14"/>
      <c r="AH43" s="13"/>
      <c r="AI43" s="2"/>
      <c r="AJ43" s="14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1.5491036785707209E-2</v>
      </c>
      <c r="AR43" s="7">
        <f t="shared" si="34"/>
        <v>7.7091041666666671</v>
      </c>
      <c r="AS43" s="1">
        <f t="shared" si="35"/>
        <v>0.13</v>
      </c>
      <c r="AT43" s="1">
        <f t="shared" ref="AT43:AT53" si="39">$E$5/12</f>
        <v>20.804164383561666</v>
      </c>
      <c r="AU43" s="1">
        <f t="shared" si="36"/>
        <v>2163.9779485678259</v>
      </c>
    </row>
    <row r="44" spans="1:48" x14ac:dyDescent="0.15">
      <c r="A44" s="1" t="s">
        <v>73</v>
      </c>
      <c r="B44" s="1">
        <f>I5</f>
        <v>0.13</v>
      </c>
      <c r="C44" s="6">
        <v>2</v>
      </c>
      <c r="D44" s="8">
        <v>7.6186944369310297</v>
      </c>
      <c r="E44" s="9">
        <f t="shared" si="37"/>
        <v>5.5187343157419404</v>
      </c>
      <c r="F44" s="6" t="s">
        <v>110</v>
      </c>
      <c r="G44" s="1">
        <v>3</v>
      </c>
      <c r="H44" s="7">
        <f t="shared" si="21"/>
        <v>7.6186944369310297</v>
      </c>
      <c r="I44" s="7">
        <f t="shared" si="22"/>
        <v>280.76869443693101</v>
      </c>
      <c r="J44" s="7">
        <f t="shared" si="23"/>
        <v>4.5844351032296102E-2</v>
      </c>
      <c r="K44" s="7">
        <f t="shared" si="24"/>
        <v>7.7091041666666671</v>
      </c>
      <c r="L44" s="7">
        <f t="shared" si="25"/>
        <v>7.7091041666666665E-2</v>
      </c>
      <c r="M44" s="1" t="s">
        <v>110</v>
      </c>
      <c r="O44" s="7">
        <f t="shared" si="38"/>
        <v>0.22267222780069632</v>
      </c>
      <c r="P44" s="7">
        <f t="shared" si="26"/>
        <v>1.0208263776438525E-2</v>
      </c>
      <c r="Q44" s="12">
        <f t="shared" si="27"/>
        <v>1.3270742909370083E-3</v>
      </c>
      <c r="R44" s="7">
        <f t="shared" si="28"/>
        <v>1.0021835416666666E-2</v>
      </c>
      <c r="S44" s="13">
        <f t="shared" si="29"/>
        <v>0.13241828824389162</v>
      </c>
      <c r="T44" s="2">
        <v>0.01</v>
      </c>
      <c r="U44" s="14">
        <f t="shared" si="30"/>
        <v>1.3241828824389163E-3</v>
      </c>
      <c r="V44" s="13"/>
      <c r="W44" s="2"/>
      <c r="X44" s="14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3"/>
      <c r="AF44" s="2"/>
      <c r="AG44" s="14"/>
      <c r="AH44" s="13"/>
      <c r="AI44" s="2"/>
      <c r="AJ44" s="14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1.6124182882438918E-2</v>
      </c>
      <c r="AR44" s="7">
        <f t="shared" si="34"/>
        <v>7.7091041666666671</v>
      </c>
      <c r="AS44" s="1">
        <f t="shared" si="35"/>
        <v>0.13</v>
      </c>
      <c r="AT44" s="1">
        <f t="shared" si="39"/>
        <v>20.804164383561666</v>
      </c>
      <c r="AU44" s="1">
        <f t="shared" si="36"/>
        <v>2252.4235581485445</v>
      </c>
    </row>
    <row r="45" spans="1:48" x14ac:dyDescent="0.15">
      <c r="C45" s="6">
        <v>3</v>
      </c>
      <c r="D45" s="8">
        <v>11.6382234590645</v>
      </c>
      <c r="E45" s="9">
        <f t="shared" si="37"/>
        <v>7.6186944369310297</v>
      </c>
      <c r="F45" s="6" t="s">
        <v>110</v>
      </c>
      <c r="G45" s="1">
        <v>4</v>
      </c>
      <c r="H45" s="7">
        <f t="shared" si="21"/>
        <v>11.6382234590645</v>
      </c>
      <c r="I45" s="7">
        <f t="shared" si="22"/>
        <v>284.78822345906445</v>
      </c>
      <c r="J45" s="7">
        <f t="shared" si="23"/>
        <v>7.4792333587518869E-2</v>
      </c>
      <c r="K45" s="7">
        <f t="shared" si="24"/>
        <v>7.7091041666666671</v>
      </c>
      <c r="L45" s="7">
        <f t="shared" si="25"/>
        <v>7.7091041666666665E-2</v>
      </c>
      <c r="M45" s="1" t="s">
        <v>110</v>
      </c>
      <c r="O45" s="7">
        <f t="shared" si="38"/>
        <v>0.28955500569092446</v>
      </c>
      <c r="P45" s="7">
        <f t="shared" si="26"/>
        <v>2.1656494577571548E-2</v>
      </c>
      <c r="Q45" s="12">
        <f t="shared" si="27"/>
        <v>2.8153442950843012E-3</v>
      </c>
      <c r="R45" s="7">
        <f t="shared" si="28"/>
        <v>1.0021835416666666E-2</v>
      </c>
      <c r="S45" s="13">
        <f t="shared" si="29"/>
        <v>0.28092102674149727</v>
      </c>
      <c r="T45" s="2">
        <v>0.01</v>
      </c>
      <c r="U45" s="14">
        <f t="shared" si="30"/>
        <v>2.8092102674149729E-3</v>
      </c>
      <c r="V45" s="13"/>
      <c r="W45" s="2"/>
      <c r="X45" s="14"/>
      <c r="Y45" s="2">
        <v>0.04</v>
      </c>
      <c r="Z45" s="2">
        <v>0.49</v>
      </c>
      <c r="AA45" s="2">
        <f t="shared" si="31"/>
        <v>1.9599999999999999E-2</v>
      </c>
      <c r="AB45" s="2"/>
      <c r="AC45" s="2"/>
      <c r="AD45" s="2"/>
      <c r="AE45" s="13"/>
      <c r="AF45" s="2"/>
      <c r="AG45" s="14"/>
      <c r="AH45" s="13"/>
      <c r="AI45" s="2"/>
      <c r="AJ45" s="14"/>
      <c r="AK45" s="2"/>
      <c r="AL45" s="2"/>
      <c r="AM45" s="2"/>
      <c r="AN45" s="2">
        <v>1.4999999999999999E-2</v>
      </c>
      <c r="AO45" s="2">
        <v>0.5</v>
      </c>
      <c r="AP45" s="2">
        <f t="shared" si="32"/>
        <v>7.4999999999999997E-3</v>
      </c>
      <c r="AQ45" s="1">
        <f t="shared" si="33"/>
        <v>2.9909210267414971E-2</v>
      </c>
      <c r="AR45" s="7">
        <f t="shared" si="34"/>
        <v>7.7091041666666671</v>
      </c>
      <c r="AS45" s="1">
        <f t="shared" si="35"/>
        <v>0.13</v>
      </c>
      <c r="AT45" s="1">
        <f t="shared" si="39"/>
        <v>20.804164383561666</v>
      </c>
      <c r="AU45" s="1">
        <f t="shared" si="36"/>
        <v>4178.0851968204543</v>
      </c>
    </row>
    <row r="46" spans="1:48" x14ac:dyDescent="0.15">
      <c r="C46" s="6">
        <v>4</v>
      </c>
      <c r="D46" s="8">
        <v>17.533048886333301</v>
      </c>
      <c r="E46" s="9">
        <f t="shared" si="37"/>
        <v>11.6382234590645</v>
      </c>
      <c r="F46" s="6" t="s">
        <v>110</v>
      </c>
      <c r="G46" s="1">
        <v>5</v>
      </c>
      <c r="H46" s="7">
        <f t="shared" si="21"/>
        <v>17.533048886333301</v>
      </c>
      <c r="I46" s="7">
        <f t="shared" si="22"/>
        <v>290.68304888633327</v>
      </c>
      <c r="J46" s="7">
        <f t="shared" si="23"/>
        <v>0.149613207876862</v>
      </c>
      <c r="K46" s="7">
        <f t="shared" si="24"/>
        <v>7.7091041666666671</v>
      </c>
      <c r="L46" s="7">
        <f t="shared" si="25"/>
        <v>7.7091041666666665E-2</v>
      </c>
      <c r="M46" s="1" t="s">
        <v>112</v>
      </c>
      <c r="N46" s="7">
        <f>(O45-P45)*$C$22/100</f>
        <v>0.25450358555768526</v>
      </c>
      <c r="O46" s="7">
        <f t="shared" si="38"/>
        <v>9.0485967222334263E-2</v>
      </c>
      <c r="P46" s="7">
        <f t="shared" si="26"/>
        <v>1.3537895823974017E-2</v>
      </c>
      <c r="Q46" s="12">
        <f t="shared" si="27"/>
        <v>1.7599264571166223E-3</v>
      </c>
      <c r="R46" s="7">
        <f t="shared" si="28"/>
        <v>1.0021835416666666E-2</v>
      </c>
      <c r="S46" s="13">
        <f t="shared" si="29"/>
        <v>0.17560919571576705</v>
      </c>
      <c r="T46" s="2">
        <v>0.01</v>
      </c>
      <c r="U46" s="14">
        <f t="shared" si="30"/>
        <v>1.7560919571576706E-3</v>
      </c>
      <c r="V46" s="13"/>
      <c r="W46" s="2"/>
      <c r="X46" s="14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3"/>
      <c r="AF46" s="2"/>
      <c r="AG46" s="14"/>
      <c r="AH46" s="13"/>
      <c r="AI46" s="2"/>
      <c r="AJ46" s="14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2.8856091957157669E-2</v>
      </c>
      <c r="AR46" s="7">
        <f t="shared" si="34"/>
        <v>7.7091041666666671</v>
      </c>
      <c r="AS46" s="1">
        <f t="shared" si="35"/>
        <v>0.13</v>
      </c>
      <c r="AT46" s="1">
        <f t="shared" si="39"/>
        <v>20.804164383561666</v>
      </c>
      <c r="AU46" s="1">
        <f t="shared" si="36"/>
        <v>4030.9727193178214</v>
      </c>
    </row>
    <row r="47" spans="1:48" x14ac:dyDescent="0.15">
      <c r="C47" s="6">
        <v>5</v>
      </c>
      <c r="D47" s="8">
        <v>21.417255261612901</v>
      </c>
      <c r="E47" s="9">
        <f t="shared" si="37"/>
        <v>17.533048886333301</v>
      </c>
      <c r="F47" s="6" t="s">
        <v>112</v>
      </c>
      <c r="G47" s="1">
        <v>6</v>
      </c>
      <c r="H47" s="7">
        <f t="shared" si="21"/>
        <v>21.417255261612901</v>
      </c>
      <c r="I47" s="7">
        <f t="shared" si="22"/>
        <v>294.5672552616129</v>
      </c>
      <c r="J47" s="7">
        <f t="shared" si="23"/>
        <v>0.23269756511262463</v>
      </c>
      <c r="K47" s="7">
        <f t="shared" si="24"/>
        <v>7.7091041666666671</v>
      </c>
      <c r="L47" s="7">
        <f t="shared" si="25"/>
        <v>7.7091041666666665E-2</v>
      </c>
      <c r="M47" s="1" t="s">
        <v>110</v>
      </c>
      <c r="O47" s="7">
        <f t="shared" si="38"/>
        <v>0.15403911306502691</v>
      </c>
      <c r="P47" s="7">
        <f t="shared" si="26"/>
        <v>3.5844526542340042E-2</v>
      </c>
      <c r="Q47" s="12">
        <f t="shared" si="27"/>
        <v>4.6597884505042058E-3</v>
      </c>
      <c r="R47" s="7">
        <f t="shared" si="28"/>
        <v>1.0021835416666666E-2</v>
      </c>
      <c r="S47" s="13">
        <f t="shared" si="29"/>
        <v>0.46496357770501928</v>
      </c>
      <c r="T47" s="2">
        <v>0.01</v>
      </c>
      <c r="U47" s="14">
        <f t="shared" si="30"/>
        <v>4.6496357770501933E-3</v>
      </c>
      <c r="V47" s="13"/>
      <c r="W47" s="2"/>
      <c r="X47" s="14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3"/>
      <c r="AF47" s="2"/>
      <c r="AG47" s="14"/>
      <c r="AH47" s="13"/>
      <c r="AI47" s="2"/>
      <c r="AJ47" s="14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3.1749635777050193E-2</v>
      </c>
      <c r="AR47" s="7">
        <f t="shared" si="34"/>
        <v>7.7091041666666671</v>
      </c>
      <c r="AS47" s="1">
        <f t="shared" si="35"/>
        <v>0.13</v>
      </c>
      <c r="AT47" s="1">
        <f t="shared" si="39"/>
        <v>20.804164383561666</v>
      </c>
      <c r="AU47" s="1">
        <f t="shared" si="36"/>
        <v>4435.1783968383452</v>
      </c>
    </row>
    <row r="48" spans="1:48" x14ac:dyDescent="0.15">
      <c r="C48" s="6">
        <v>6</v>
      </c>
      <c r="D48" s="8">
        <v>24.902656348666699</v>
      </c>
      <c r="E48" s="9">
        <f t="shared" si="37"/>
        <v>21.417255261612901</v>
      </c>
      <c r="F48" s="6" t="s">
        <v>110</v>
      </c>
      <c r="G48" s="1">
        <v>7</v>
      </c>
      <c r="H48" s="7">
        <f t="shared" si="21"/>
        <v>24.902656348666699</v>
      </c>
      <c r="I48" s="7">
        <f t="shared" si="22"/>
        <v>298.05265634866669</v>
      </c>
      <c r="J48" s="7">
        <f t="shared" si="23"/>
        <v>0.34250169206707365</v>
      </c>
      <c r="K48" s="7">
        <f t="shared" si="24"/>
        <v>7.7091041666666671</v>
      </c>
      <c r="L48" s="7">
        <f t="shared" si="25"/>
        <v>7.7091041666666665E-2</v>
      </c>
      <c r="M48" s="1" t="s">
        <v>110</v>
      </c>
      <c r="O48" s="7">
        <f t="shared" si="38"/>
        <v>0.19528562818935352</v>
      </c>
      <c r="P48" s="7">
        <f t="shared" si="26"/>
        <v>6.6885658091234992E-2</v>
      </c>
      <c r="Q48" s="12">
        <f t="shared" si="27"/>
        <v>8.69513555186055E-3</v>
      </c>
      <c r="R48" s="7">
        <f t="shared" si="28"/>
        <v>1.0021835416666666E-2</v>
      </c>
      <c r="S48" s="13">
        <f t="shared" si="29"/>
        <v>0.86761907278982375</v>
      </c>
      <c r="T48" s="2">
        <v>0.01</v>
      </c>
      <c r="U48" s="14">
        <f t="shared" si="30"/>
        <v>8.6761907278982385E-3</v>
      </c>
      <c r="V48" s="13"/>
      <c r="W48" s="2"/>
      <c r="X48" s="14"/>
      <c r="Y48" s="2">
        <v>0.05</v>
      </c>
      <c r="Z48" s="2">
        <v>0.49</v>
      </c>
      <c r="AA48" s="2">
        <f t="shared" si="31"/>
        <v>2.4500000000000001E-2</v>
      </c>
      <c r="AB48" s="2"/>
      <c r="AC48" s="2"/>
      <c r="AD48" s="2"/>
      <c r="AE48" s="13"/>
      <c r="AF48" s="2"/>
      <c r="AG48" s="14"/>
      <c r="AH48" s="13"/>
      <c r="AI48" s="2"/>
      <c r="AJ48" s="14"/>
      <c r="AL48" s="2"/>
      <c r="AM48" s="2"/>
      <c r="AN48" s="2">
        <v>0.02</v>
      </c>
      <c r="AO48" s="2">
        <v>0.5</v>
      </c>
      <c r="AP48" s="2">
        <f t="shared" si="32"/>
        <v>0.01</v>
      </c>
      <c r="AQ48" s="1">
        <f t="shared" si="33"/>
        <v>4.3176190727898245E-2</v>
      </c>
      <c r="AR48" s="7">
        <f t="shared" si="34"/>
        <v>7.7091041666666671</v>
      </c>
      <c r="AS48" s="1">
        <f t="shared" si="35"/>
        <v>0.13</v>
      </c>
      <c r="AT48" s="1">
        <f t="shared" si="39"/>
        <v>20.804164383561666</v>
      </c>
      <c r="AU48" s="1">
        <f t="shared" si="36"/>
        <v>6031.3796894818352</v>
      </c>
    </row>
    <row r="49" spans="1:79" x14ac:dyDescent="0.15">
      <c r="C49" s="6">
        <v>7</v>
      </c>
      <c r="D49" s="8">
        <v>29.119567894193501</v>
      </c>
      <c r="E49" s="9">
        <f t="shared" si="37"/>
        <v>24.902656348666699</v>
      </c>
      <c r="F49" s="6" t="s">
        <v>110</v>
      </c>
      <c r="G49" s="1">
        <v>8</v>
      </c>
      <c r="H49" s="7">
        <f t="shared" si="21"/>
        <v>29.119567894193501</v>
      </c>
      <c r="I49" s="7">
        <f t="shared" si="22"/>
        <v>302.26956789419347</v>
      </c>
      <c r="J49" s="7">
        <f t="shared" si="23"/>
        <v>0.54024490511909606</v>
      </c>
      <c r="K49" s="7">
        <f t="shared" si="24"/>
        <v>7.7091041666666671</v>
      </c>
      <c r="L49" s="7">
        <f t="shared" si="25"/>
        <v>7.7091041666666665E-2</v>
      </c>
      <c r="M49" s="1" t="s">
        <v>110</v>
      </c>
      <c r="O49" s="7">
        <f t="shared" si="38"/>
        <v>0.20549101176478518</v>
      </c>
      <c r="P49" s="7">
        <f t="shared" si="26"/>
        <v>0.11101547215369342</v>
      </c>
      <c r="Q49" s="12">
        <f t="shared" si="27"/>
        <v>1.4432011379980146E-2</v>
      </c>
      <c r="R49" s="7">
        <f t="shared" si="28"/>
        <v>1.0021835416666666E-2</v>
      </c>
      <c r="S49" s="13">
        <f t="shared" si="29"/>
        <v>1.4400567141602827</v>
      </c>
      <c r="T49" s="2">
        <v>0.01</v>
      </c>
      <c r="U49" s="14">
        <f t="shared" si="30"/>
        <v>1.4400567141602828E-2</v>
      </c>
      <c r="V49" s="13"/>
      <c r="W49" s="2"/>
      <c r="X49" s="14"/>
      <c r="Y49" s="2">
        <v>0.05</v>
      </c>
      <c r="Z49" s="2">
        <v>0.49</v>
      </c>
      <c r="AA49" s="2">
        <f t="shared" si="31"/>
        <v>2.4500000000000001E-2</v>
      </c>
      <c r="AB49" s="2"/>
      <c r="AC49" s="2"/>
      <c r="AD49" s="2"/>
      <c r="AE49" s="13"/>
      <c r="AF49" s="2"/>
      <c r="AG49" s="14"/>
      <c r="AH49" s="13"/>
      <c r="AI49" s="2"/>
      <c r="AJ49" s="14"/>
      <c r="AK49" s="2"/>
      <c r="AL49" s="2"/>
      <c r="AM49" s="2"/>
      <c r="AN49" s="2">
        <v>0.02</v>
      </c>
      <c r="AO49" s="2">
        <v>0.5</v>
      </c>
      <c r="AP49" s="2">
        <f t="shared" si="32"/>
        <v>0.01</v>
      </c>
      <c r="AQ49" s="1">
        <f t="shared" si="33"/>
        <v>4.8900567141602833E-2</v>
      </c>
      <c r="AR49" s="7">
        <f t="shared" si="34"/>
        <v>7.7091041666666671</v>
      </c>
      <c r="AS49" s="1">
        <f t="shared" si="35"/>
        <v>0.13</v>
      </c>
      <c r="AT49" s="1">
        <f t="shared" si="39"/>
        <v>20.804164383561666</v>
      </c>
      <c r="AU49" s="1">
        <f t="shared" si="36"/>
        <v>6831.0307715829213</v>
      </c>
    </row>
    <row r="50" spans="1:79" x14ac:dyDescent="0.15">
      <c r="C50" s="6">
        <v>8</v>
      </c>
      <c r="D50" s="8">
        <v>28.7876716032258</v>
      </c>
      <c r="E50" s="9">
        <f t="shared" si="37"/>
        <v>29.119567894193501</v>
      </c>
      <c r="F50" s="6" t="s">
        <v>110</v>
      </c>
      <c r="G50" s="1">
        <v>9</v>
      </c>
      <c r="H50" s="7">
        <f t="shared" si="21"/>
        <v>28.7876716032258</v>
      </c>
      <c r="I50" s="7">
        <f t="shared" si="22"/>
        <v>301.93767160322579</v>
      </c>
      <c r="J50" s="7">
        <f t="shared" si="23"/>
        <v>0.52145039695225071</v>
      </c>
      <c r="K50" s="7">
        <f t="shared" si="24"/>
        <v>7.7091041666666671</v>
      </c>
      <c r="L50" s="7">
        <f t="shared" si="25"/>
        <v>7.7091041666666665E-2</v>
      </c>
      <c r="M50" s="1" t="s">
        <v>110</v>
      </c>
      <c r="O50" s="7">
        <f t="shared" si="38"/>
        <v>0.1715665812777584</v>
      </c>
      <c r="P50" s="7">
        <f t="shared" si="26"/>
        <v>8.9463461911027706E-2</v>
      </c>
      <c r="Q50" s="12">
        <f t="shared" si="27"/>
        <v>1.1630250048433603E-2</v>
      </c>
      <c r="R50" s="7">
        <f t="shared" si="28"/>
        <v>1.0021835416666666E-2</v>
      </c>
      <c r="S50" s="13">
        <f t="shared" si="29"/>
        <v>1.1604910243379258</v>
      </c>
      <c r="T50" s="2">
        <v>0.01</v>
      </c>
      <c r="U50" s="14">
        <f t="shared" si="30"/>
        <v>1.1604910243379259E-2</v>
      </c>
      <c r="V50" s="13"/>
      <c r="W50" s="2"/>
      <c r="X50" s="14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3"/>
      <c r="AF50" s="2"/>
      <c r="AG50" s="14"/>
      <c r="AH50" s="13"/>
      <c r="AI50" s="2"/>
      <c r="AJ50" s="14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3.8704910243379256E-2</v>
      </c>
      <c r="AR50" s="7">
        <f t="shared" si="34"/>
        <v>7.7091041666666671</v>
      </c>
      <c r="AS50" s="1">
        <f t="shared" si="35"/>
        <v>0.13</v>
      </c>
      <c r="AT50" s="1">
        <f t="shared" si="39"/>
        <v>20.804164383561666</v>
      </c>
      <c r="AU50" s="1">
        <f t="shared" si="36"/>
        <v>5406.7764105529459</v>
      </c>
    </row>
    <row r="51" spans="1:79" x14ac:dyDescent="0.15">
      <c r="C51" s="6">
        <v>9</v>
      </c>
      <c r="D51" s="8">
        <v>24.122247275333301</v>
      </c>
      <c r="E51" s="9">
        <f t="shared" si="37"/>
        <v>28.7876716032258</v>
      </c>
      <c r="F51" s="6" t="s">
        <v>110</v>
      </c>
      <c r="G51" s="1">
        <v>10</v>
      </c>
      <c r="H51" s="7">
        <f t="shared" si="21"/>
        <v>24.122247275333301</v>
      </c>
      <c r="I51" s="7">
        <f t="shared" si="22"/>
        <v>297.27224727533326</v>
      </c>
      <c r="J51" s="7">
        <f t="shared" si="23"/>
        <v>0.31435264381503358</v>
      </c>
      <c r="K51" s="7">
        <f t="shared" si="24"/>
        <v>7.7091041666666671</v>
      </c>
      <c r="L51" s="7">
        <f t="shared" si="25"/>
        <v>7.7091041666666665E-2</v>
      </c>
      <c r="M51" s="1" t="s">
        <v>110</v>
      </c>
      <c r="O51" s="7">
        <f t="shared" si="38"/>
        <v>0.15919416103339734</v>
      </c>
      <c r="P51" s="7">
        <f t="shared" si="26"/>
        <v>5.0043105400764655E-2</v>
      </c>
      <c r="Q51" s="12">
        <f t="shared" si="27"/>
        <v>6.5056037020994051E-3</v>
      </c>
      <c r="R51" s="7">
        <f t="shared" si="28"/>
        <v>1.0021835416666666E-2</v>
      </c>
      <c r="S51" s="13">
        <f t="shared" si="29"/>
        <v>0.64914293955380231</v>
      </c>
      <c r="T51" s="2">
        <v>0.01</v>
      </c>
      <c r="U51" s="14">
        <f t="shared" si="30"/>
        <v>6.4914293955380233E-3</v>
      </c>
      <c r="V51" s="13"/>
      <c r="W51" s="2"/>
      <c r="X51" s="14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3"/>
      <c r="AF51" s="2"/>
      <c r="AG51" s="14"/>
      <c r="AH51" s="13"/>
      <c r="AI51" s="2"/>
      <c r="AJ51" s="14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3.3591429395538025E-2</v>
      </c>
      <c r="AR51" s="7">
        <f t="shared" si="34"/>
        <v>7.7091041666666671</v>
      </c>
      <c r="AS51" s="1">
        <f t="shared" si="35"/>
        <v>0.13</v>
      </c>
      <c r="AT51" s="1">
        <f t="shared" si="39"/>
        <v>20.804164383561666</v>
      </c>
      <c r="AU51" s="1">
        <f t="shared" si="36"/>
        <v>4692.462711074686</v>
      </c>
    </row>
    <row r="52" spans="1:79" x14ac:dyDescent="0.15">
      <c r="C52" s="6">
        <v>10</v>
      </c>
      <c r="D52" s="8">
        <v>20.688634325161299</v>
      </c>
      <c r="E52" s="9">
        <f t="shared" si="37"/>
        <v>24.122247275333301</v>
      </c>
      <c r="F52" s="6" t="s">
        <v>110</v>
      </c>
      <c r="G52" s="1">
        <v>11</v>
      </c>
      <c r="H52" s="7">
        <f t="shared" si="21"/>
        <v>20.688634325161299</v>
      </c>
      <c r="I52" s="7">
        <f t="shared" si="22"/>
        <v>293.83863432516125</v>
      </c>
      <c r="J52" s="7">
        <f t="shared" si="23"/>
        <v>0.21438542286879936</v>
      </c>
      <c r="K52" s="7">
        <f t="shared" si="24"/>
        <v>7.7091041666666671</v>
      </c>
      <c r="L52" s="7">
        <f t="shared" si="25"/>
        <v>7.7091041666666665E-2</v>
      </c>
      <c r="M52" s="1" t="s">
        <v>112</v>
      </c>
      <c r="N52" s="7">
        <f>(O51-P51)*$C$22/100</f>
        <v>0.10369350285100105</v>
      </c>
      <c r="O52" s="7">
        <f t="shared" si="38"/>
        <v>8.2548594448298304E-2</v>
      </c>
      <c r="P52" s="7">
        <f t="shared" si="26"/>
        <v>1.7697215328023454E-2</v>
      </c>
      <c r="Q52" s="12">
        <f t="shared" si="27"/>
        <v>2.3006379926430493E-3</v>
      </c>
      <c r="R52" s="7">
        <f t="shared" si="28"/>
        <v>1.0021835416666666E-2</v>
      </c>
      <c r="S52" s="13">
        <f t="shared" si="29"/>
        <v>0.22956253989334199</v>
      </c>
      <c r="T52" s="2">
        <v>0.01</v>
      </c>
      <c r="U52" s="14">
        <f t="shared" si="30"/>
        <v>2.2956253989334201E-3</v>
      </c>
      <c r="V52" s="13"/>
      <c r="W52" s="2"/>
      <c r="X52" s="14"/>
      <c r="Y52" s="2">
        <v>0.02</v>
      </c>
      <c r="Z52" s="2">
        <v>0.49</v>
      </c>
      <c r="AA52" s="2">
        <f t="shared" si="31"/>
        <v>9.7999999999999997E-3</v>
      </c>
      <c r="AB52" s="2"/>
      <c r="AC52" s="2"/>
      <c r="AD52" s="2"/>
      <c r="AE52" s="13"/>
      <c r="AF52" s="2"/>
      <c r="AG52" s="14"/>
      <c r="AH52" s="13"/>
      <c r="AI52" s="2"/>
      <c r="AJ52" s="14"/>
      <c r="AL52" s="2"/>
      <c r="AM52" s="2"/>
      <c r="AN52" s="2">
        <v>0.01</v>
      </c>
      <c r="AO52" s="2">
        <v>0.5</v>
      </c>
      <c r="AP52" s="2">
        <f t="shared" si="32"/>
        <v>5.0000000000000001E-3</v>
      </c>
      <c r="AQ52" s="1">
        <f t="shared" si="33"/>
        <v>1.7095625398933421E-2</v>
      </c>
      <c r="AR52" s="7">
        <f t="shared" si="34"/>
        <v>7.7091041666666671</v>
      </c>
      <c r="AS52" s="1">
        <f t="shared" si="35"/>
        <v>0.13</v>
      </c>
      <c r="AT52" s="1">
        <f t="shared" si="39"/>
        <v>20.804164383561666</v>
      </c>
      <c r="AU52" s="1">
        <f t="shared" si="36"/>
        <v>2388.126559379225</v>
      </c>
    </row>
    <row r="53" spans="1:79" x14ac:dyDescent="0.15">
      <c r="C53" s="6">
        <v>11</v>
      </c>
      <c r="D53" s="8">
        <v>13.451209911199999</v>
      </c>
      <c r="E53" s="9">
        <f t="shared" si="37"/>
        <v>20.688634325161299</v>
      </c>
      <c r="F53" s="6" t="s">
        <v>112</v>
      </c>
      <c r="G53" s="1">
        <v>12</v>
      </c>
      <c r="H53" s="7">
        <f t="shared" si="21"/>
        <v>13.451209911199999</v>
      </c>
      <c r="I53" s="7">
        <f t="shared" si="22"/>
        <v>286.60120991119999</v>
      </c>
      <c r="J53" s="7">
        <f t="shared" si="23"/>
        <v>9.2850656471054102E-2</v>
      </c>
      <c r="K53" s="7">
        <f t="shared" si="24"/>
        <v>7.7091041666666671</v>
      </c>
      <c r="L53" s="7">
        <f t="shared" si="25"/>
        <v>7.7091041666666665E-2</v>
      </c>
      <c r="M53" s="1" t="s">
        <v>110</v>
      </c>
      <c r="O53" s="7">
        <f t="shared" si="38"/>
        <v>0.1419424207869415</v>
      </c>
      <c r="P53" s="7">
        <f t="shared" si="26"/>
        <v>1.3179446951158113E-2</v>
      </c>
      <c r="Q53" s="12">
        <f t="shared" si="27"/>
        <v>1.7133281036505548E-3</v>
      </c>
      <c r="R53" s="7">
        <f t="shared" si="28"/>
        <v>1.0021835416666666E-2</v>
      </c>
      <c r="S53" s="13">
        <f t="shared" si="29"/>
        <v>0.1709595131447908</v>
      </c>
      <c r="T53" s="2">
        <v>0.01</v>
      </c>
      <c r="U53" s="14">
        <f t="shared" si="30"/>
        <v>1.7095951314479081E-3</v>
      </c>
      <c r="V53" s="13"/>
      <c r="W53" s="2"/>
      <c r="X53" s="14"/>
      <c r="Y53" s="2">
        <v>0.02</v>
      </c>
      <c r="Z53" s="2">
        <v>0.49</v>
      </c>
      <c r="AA53" s="2">
        <f t="shared" si="31"/>
        <v>9.7999999999999997E-3</v>
      </c>
      <c r="AB53" s="2"/>
      <c r="AC53" s="2"/>
      <c r="AD53" s="2"/>
      <c r="AE53" s="13"/>
      <c r="AF53" s="2"/>
      <c r="AG53" s="14"/>
      <c r="AH53" s="13"/>
      <c r="AI53" s="2"/>
      <c r="AJ53" s="14"/>
      <c r="AK53" s="2"/>
      <c r="AL53" s="2"/>
      <c r="AM53" s="2"/>
      <c r="AN53" s="2">
        <v>0.01</v>
      </c>
      <c r="AO53" s="2">
        <v>0.5</v>
      </c>
      <c r="AP53" s="2">
        <f t="shared" si="32"/>
        <v>5.0000000000000001E-3</v>
      </c>
      <c r="AQ53" s="1">
        <f t="shared" si="33"/>
        <v>1.650959513144791E-2</v>
      </c>
      <c r="AR53" s="7">
        <f t="shared" si="34"/>
        <v>7.7091041666666671</v>
      </c>
      <c r="AS53" s="1">
        <f t="shared" si="35"/>
        <v>0.13</v>
      </c>
      <c r="AT53" s="1">
        <f t="shared" si="39"/>
        <v>20.804164383561666</v>
      </c>
      <c r="AU53" s="1">
        <f t="shared" si="36"/>
        <v>2306.2626664987938</v>
      </c>
      <c r="AV53" s="1">
        <f>SUM(AU42:AU53)</f>
        <v>46843.441526607603</v>
      </c>
    </row>
    <row r="54" spans="1:79" x14ac:dyDescent="0.15">
      <c r="C54" s="6">
        <v>12</v>
      </c>
      <c r="D54" s="8">
        <v>9.5089747554838695</v>
      </c>
      <c r="E54" s="9">
        <f t="shared" si="37"/>
        <v>13.451209911199999</v>
      </c>
      <c r="F54" s="6" t="s">
        <v>110</v>
      </c>
    </row>
    <row r="56" spans="1:79" x14ac:dyDescent="0.15">
      <c r="S56" s="30" t="s">
        <v>80</v>
      </c>
      <c r="T56" s="30"/>
      <c r="U56" s="30"/>
      <c r="V56" s="11" t="s">
        <v>81</v>
      </c>
      <c r="W56" s="11" t="s">
        <v>82</v>
      </c>
      <c r="X56" s="11" t="s">
        <v>83</v>
      </c>
      <c r="Y56" s="11" t="s">
        <v>84</v>
      </c>
      <c r="Z56" s="11" t="s">
        <v>85</v>
      </c>
      <c r="AA56" s="11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</row>
    <row r="57" spans="1:79" x14ac:dyDescent="0.15">
      <c r="A57" s="34" t="s">
        <v>48</v>
      </c>
      <c r="B57" s="34"/>
      <c r="C57" s="6" t="s">
        <v>88</v>
      </c>
      <c r="D57" s="6" t="s">
        <v>89</v>
      </c>
      <c r="E57" s="6" t="s">
        <v>90</v>
      </c>
      <c r="F57" s="6" t="s">
        <v>91</v>
      </c>
      <c r="G57" s="1" t="s">
        <v>88</v>
      </c>
      <c r="H57" s="1" t="s">
        <v>90</v>
      </c>
      <c r="I57" s="1" t="s">
        <v>92</v>
      </c>
      <c r="J57" s="1" t="s">
        <v>93</v>
      </c>
      <c r="K57" s="10" t="s">
        <v>94</v>
      </c>
      <c r="L57" s="10" t="s">
        <v>95</v>
      </c>
      <c r="M57" s="1" t="s">
        <v>96</v>
      </c>
      <c r="N57" s="10" t="s">
        <v>97</v>
      </c>
      <c r="O57" s="1" t="s">
        <v>98</v>
      </c>
      <c r="P57" s="1" t="s">
        <v>99</v>
      </c>
      <c r="Q57" s="10" t="s">
        <v>100</v>
      </c>
      <c r="R57" s="10" t="s">
        <v>101</v>
      </c>
      <c r="S57" s="2" t="s">
        <v>102</v>
      </c>
      <c r="T57" s="2" t="s">
        <v>103</v>
      </c>
      <c r="U57" s="2"/>
      <c r="V57" s="2" t="s">
        <v>113</v>
      </c>
      <c r="W57" s="2" t="s">
        <v>113</v>
      </c>
      <c r="X57" s="2" t="s">
        <v>113</v>
      </c>
      <c r="Y57" s="2" t="s">
        <v>113</v>
      </c>
      <c r="Z57" s="2" t="s">
        <v>113</v>
      </c>
      <c r="AA57" s="2" t="s">
        <v>113</v>
      </c>
      <c r="AB57" s="1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</row>
    <row r="58" spans="1:79" x14ac:dyDescent="0.15">
      <c r="A58" s="1" t="s">
        <v>108</v>
      </c>
      <c r="B58" s="1">
        <f>F7</f>
        <v>122.786</v>
      </c>
      <c r="C58" s="6" t="s">
        <v>109</v>
      </c>
      <c r="D58" s="6">
        <v>7</v>
      </c>
      <c r="E58" s="6"/>
      <c r="F58" s="6"/>
      <c r="G58" s="1">
        <v>1</v>
      </c>
      <c r="H58" s="7">
        <f t="shared" ref="H58:H69" si="40">E59</f>
        <v>7</v>
      </c>
      <c r="I58" s="7">
        <f t="shared" ref="I58:I69" si="41">H58+273.15</f>
        <v>280.14999999999998</v>
      </c>
      <c r="J58" s="7">
        <f t="shared" ref="J58:J69" si="42">EXP(($C$16*(I58-$C$14))/($C$17*I58*$C$14))</f>
        <v>4.2464371534154055E-2</v>
      </c>
      <c r="K58" s="7">
        <f t="shared" ref="K58:K69" si="43">$B$58/12</f>
        <v>10.232166666666666</v>
      </c>
      <c r="L58" s="7">
        <f t="shared" ref="L58:L69" si="44">K58*$B$59/100</f>
        <v>2.7626849999999994</v>
      </c>
      <c r="M58" s="1" t="s">
        <v>110</v>
      </c>
      <c r="O58" s="7">
        <f>L58</f>
        <v>2.7626849999999994</v>
      </c>
      <c r="P58" s="7">
        <f t="shared" ref="P58:P69" si="45">O58*J58</f>
        <v>0.11731568227183437</v>
      </c>
      <c r="Q58" s="12">
        <f t="shared" ref="Q58:Q69" si="46">P58*$B$60</f>
        <v>3.4021547858831963E-2</v>
      </c>
      <c r="R58" s="7">
        <f t="shared" ref="R58:R69" si="47">L58*$B$60</f>
        <v>0.80117864999999977</v>
      </c>
      <c r="S58" s="13">
        <f t="shared" ref="S58:S69" si="48">Q58/R58</f>
        <v>4.2464371534154055E-2</v>
      </c>
      <c r="T58" s="2">
        <v>0.27</v>
      </c>
      <c r="U58" s="14">
        <f t="shared" ref="U58:U69" si="49">S58*T58</f>
        <v>1.1465380314221596E-2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0.22862772339505327</v>
      </c>
      <c r="AC58" s="7">
        <f t="shared" ref="AC58:AC69" si="51">$B$58/12</f>
        <v>10.232166666666666</v>
      </c>
      <c r="AD58" s="1">
        <f t="shared" ref="AD58:AD69" si="52">$B$60</f>
        <v>0.28999999999999998</v>
      </c>
      <c r="AE58" s="15">
        <f>$E$7/12</f>
        <v>105.03617927977916</v>
      </c>
      <c r="AF58" s="1">
        <f t="shared" ref="AF58:AF69" si="53">AE58*10000*AC58*AB58</f>
        <v>2457171.1814220422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</row>
    <row r="59" spans="1:79" x14ac:dyDescent="0.15">
      <c r="A59" s="1" t="s">
        <v>111</v>
      </c>
      <c r="B59" s="1">
        <v>27</v>
      </c>
      <c r="C59" s="6">
        <v>1</v>
      </c>
      <c r="D59" s="8">
        <v>5.5187343157419404</v>
      </c>
      <c r="E59" s="9">
        <f t="shared" ref="E59:E70" si="54">D58</f>
        <v>7</v>
      </c>
      <c r="F59" s="6" t="s">
        <v>110</v>
      </c>
      <c r="G59" s="1">
        <v>2</v>
      </c>
      <c r="H59" s="7">
        <f t="shared" si="40"/>
        <v>5.5187343157419404</v>
      </c>
      <c r="I59" s="7">
        <f t="shared" si="41"/>
        <v>278.66873431574191</v>
      </c>
      <c r="J59" s="7">
        <f t="shared" si="42"/>
        <v>3.5301364412395696E-2</v>
      </c>
      <c r="K59" s="7">
        <f t="shared" si="43"/>
        <v>10.232166666666666</v>
      </c>
      <c r="L59" s="7">
        <f t="shared" si="44"/>
        <v>2.7626849999999994</v>
      </c>
      <c r="M59" s="1" t="s">
        <v>110</v>
      </c>
      <c r="O59" s="7">
        <f t="shared" ref="O59:O69" si="55">L59+O58-P58-N59</f>
        <v>5.4080543177281646</v>
      </c>
      <c r="P59" s="7">
        <f t="shared" si="45"/>
        <v>0.1909116962321519</v>
      </c>
      <c r="Q59" s="12">
        <f t="shared" si="46"/>
        <v>5.5364391907324048E-2</v>
      </c>
      <c r="R59" s="7">
        <f t="shared" si="47"/>
        <v>0.80117864999999977</v>
      </c>
      <c r="S59" s="13">
        <f t="shared" si="48"/>
        <v>6.9103678570720861E-2</v>
      </c>
      <c r="T59" s="2">
        <v>0.27</v>
      </c>
      <c r="U59" s="14">
        <f t="shared" si="49"/>
        <v>1.8657993214094632E-2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0.2300252480814986</v>
      </c>
      <c r="AC59" s="7">
        <f t="shared" si="51"/>
        <v>10.232166666666666</v>
      </c>
      <c r="AD59" s="1">
        <f t="shared" si="52"/>
        <v>0.28999999999999998</v>
      </c>
      <c r="AE59" s="15">
        <f t="shared" ref="AE59:AE69" si="56">$E$7/12</f>
        <v>105.03617927977916</v>
      </c>
      <c r="AF59" s="1">
        <f t="shared" si="53"/>
        <v>2472191.0457406212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</row>
    <row r="60" spans="1:79" x14ac:dyDescent="0.15">
      <c r="A60" s="1" t="s">
        <v>73</v>
      </c>
      <c r="B60" s="1">
        <f>H7</f>
        <v>0.28999999999999998</v>
      </c>
      <c r="C60" s="6">
        <v>2</v>
      </c>
      <c r="D60" s="8">
        <v>7.6186944369310297</v>
      </c>
      <c r="E60" s="9">
        <f t="shared" si="54"/>
        <v>5.5187343157419404</v>
      </c>
      <c r="F60" s="6" t="s">
        <v>110</v>
      </c>
      <c r="G60" s="1">
        <v>3</v>
      </c>
      <c r="H60" s="7">
        <f t="shared" si="40"/>
        <v>7.6186944369310297</v>
      </c>
      <c r="I60" s="7">
        <f t="shared" si="41"/>
        <v>280.76869443693101</v>
      </c>
      <c r="J60" s="7">
        <f t="shared" si="42"/>
        <v>4.5844351032296102E-2</v>
      </c>
      <c r="K60" s="7">
        <f t="shared" si="43"/>
        <v>10.232166666666666</v>
      </c>
      <c r="L60" s="7">
        <f t="shared" si="44"/>
        <v>2.7626849999999994</v>
      </c>
      <c r="M60" s="1" t="s">
        <v>110</v>
      </c>
      <c r="O60" s="7">
        <f t="shared" si="55"/>
        <v>7.9798276214960113</v>
      </c>
      <c r="P60" s="7">
        <f t="shared" si="45"/>
        <v>0.3658300186570756</v>
      </c>
      <c r="Q60" s="12">
        <f t="shared" si="46"/>
        <v>0.10609070541055192</v>
      </c>
      <c r="R60" s="7">
        <f t="shared" si="47"/>
        <v>0.80117864999999977</v>
      </c>
      <c r="S60" s="13">
        <f t="shared" si="48"/>
        <v>0.1324182882438916</v>
      </c>
      <c r="T60" s="2">
        <v>0.27</v>
      </c>
      <c r="U60" s="14">
        <f t="shared" si="49"/>
        <v>3.5752937825850734E-2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0.2333467958195628</v>
      </c>
      <c r="AC60" s="7">
        <f t="shared" si="51"/>
        <v>10.232166666666666</v>
      </c>
      <c r="AD60" s="1">
        <f t="shared" si="52"/>
        <v>0.28999999999999998</v>
      </c>
      <c r="AE60" s="15">
        <f t="shared" si="56"/>
        <v>105.03617927977916</v>
      </c>
      <c r="AF60" s="1">
        <f t="shared" si="53"/>
        <v>2507889.3034081142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</row>
    <row r="61" spans="1:79" x14ac:dyDescent="0.15">
      <c r="C61" s="6">
        <v>3</v>
      </c>
      <c r="D61" s="8">
        <v>11.6382234590645</v>
      </c>
      <c r="E61" s="9">
        <f t="shared" si="54"/>
        <v>7.6186944369310297</v>
      </c>
      <c r="F61" s="6" t="s">
        <v>110</v>
      </c>
      <c r="G61" s="1">
        <v>4</v>
      </c>
      <c r="H61" s="7">
        <f t="shared" si="40"/>
        <v>11.6382234590645</v>
      </c>
      <c r="I61" s="7">
        <f t="shared" si="41"/>
        <v>284.78822345906445</v>
      </c>
      <c r="J61" s="7">
        <f t="shared" si="42"/>
        <v>7.4792333587518869E-2</v>
      </c>
      <c r="K61" s="7">
        <f t="shared" si="43"/>
        <v>10.232166666666666</v>
      </c>
      <c r="L61" s="7">
        <f t="shared" si="44"/>
        <v>2.7626849999999994</v>
      </c>
      <c r="M61" s="1" t="s">
        <v>110</v>
      </c>
      <c r="O61" s="7">
        <f t="shared" si="55"/>
        <v>10.376682602838937</v>
      </c>
      <c r="P61" s="7">
        <f t="shared" si="45"/>
        <v>0.7760963067633333</v>
      </c>
      <c r="Q61" s="12">
        <f t="shared" si="46"/>
        <v>0.22506792896136665</v>
      </c>
      <c r="R61" s="7">
        <f t="shared" si="47"/>
        <v>0.80117864999999977</v>
      </c>
      <c r="S61" s="13">
        <f t="shared" si="48"/>
        <v>0.28092102674149733</v>
      </c>
      <c r="T61" s="2">
        <v>0.27</v>
      </c>
      <c r="U61" s="14">
        <f t="shared" si="49"/>
        <v>7.5848677220204289E-2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0.28993739798388568</v>
      </c>
      <c r="AC61" s="7">
        <f t="shared" si="51"/>
        <v>10.232166666666666</v>
      </c>
      <c r="AD61" s="1">
        <f t="shared" si="52"/>
        <v>0.28999999999999998</v>
      </c>
      <c r="AE61" s="15">
        <f t="shared" si="56"/>
        <v>105.03617927977916</v>
      </c>
      <c r="AF61" s="1">
        <f t="shared" si="53"/>
        <v>3116095.4942960851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</row>
    <row r="62" spans="1:79" x14ac:dyDescent="0.15">
      <c r="C62" s="6">
        <v>4</v>
      </c>
      <c r="D62" s="8">
        <v>17.533048886333301</v>
      </c>
      <c r="E62" s="9">
        <f t="shared" si="54"/>
        <v>11.6382234590645</v>
      </c>
      <c r="F62" s="6" t="s">
        <v>110</v>
      </c>
      <c r="G62" s="1">
        <v>5</v>
      </c>
      <c r="H62" s="7">
        <f t="shared" si="40"/>
        <v>17.533048886333301</v>
      </c>
      <c r="I62" s="7">
        <f t="shared" si="41"/>
        <v>290.68304888633327</v>
      </c>
      <c r="J62" s="7">
        <f t="shared" si="42"/>
        <v>0.149613207876862</v>
      </c>
      <c r="K62" s="7">
        <f t="shared" si="43"/>
        <v>10.232166666666666</v>
      </c>
      <c r="L62" s="7">
        <f t="shared" si="44"/>
        <v>2.7626849999999994</v>
      </c>
      <c r="M62" s="1" t="s">
        <v>112</v>
      </c>
      <c r="N62" s="7">
        <f>(O61-P61)*$C$22/100</f>
        <v>9.1205569812718235</v>
      </c>
      <c r="O62" s="7">
        <f t="shared" si="55"/>
        <v>3.2427143148037789</v>
      </c>
      <c r="P62" s="7">
        <f t="shared" si="45"/>
        <v>0.48515289086601388</v>
      </c>
      <c r="Q62" s="12">
        <f t="shared" si="46"/>
        <v>0.140694338351144</v>
      </c>
      <c r="R62" s="7">
        <f t="shared" si="47"/>
        <v>0.80117864999999977</v>
      </c>
      <c r="S62" s="13">
        <f t="shared" si="48"/>
        <v>0.17560919571576708</v>
      </c>
      <c r="T62" s="2">
        <v>0.27</v>
      </c>
      <c r="U62" s="14">
        <f t="shared" si="49"/>
        <v>4.7414482843257118E-2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0.28441263401644484</v>
      </c>
      <c r="AC62" s="7">
        <f t="shared" si="51"/>
        <v>10.232166666666666</v>
      </c>
      <c r="AD62" s="1">
        <f t="shared" si="52"/>
        <v>0.28999999999999998</v>
      </c>
      <c r="AE62" s="15">
        <f t="shared" si="56"/>
        <v>105.03617927977916</v>
      </c>
      <c r="AF62" s="1">
        <f t="shared" si="53"/>
        <v>3056718.2210443313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</row>
    <row r="63" spans="1:79" x14ac:dyDescent="0.15">
      <c r="C63" s="6">
        <v>5</v>
      </c>
      <c r="D63" s="8">
        <v>21.417255261612901</v>
      </c>
      <c r="E63" s="9">
        <f t="shared" si="54"/>
        <v>17.533048886333301</v>
      </c>
      <c r="F63" s="6" t="s">
        <v>112</v>
      </c>
      <c r="G63" s="1">
        <v>6</v>
      </c>
      <c r="H63" s="7">
        <f t="shared" si="40"/>
        <v>21.417255261612901</v>
      </c>
      <c r="I63" s="7">
        <f t="shared" si="41"/>
        <v>294.5672552616129</v>
      </c>
      <c r="J63" s="7">
        <f t="shared" si="42"/>
        <v>0.23269756511262463</v>
      </c>
      <c r="K63" s="7">
        <f t="shared" si="43"/>
        <v>10.232166666666666</v>
      </c>
      <c r="L63" s="7">
        <f t="shared" si="44"/>
        <v>2.7626849999999994</v>
      </c>
      <c r="M63" s="1" t="s">
        <v>110</v>
      </c>
      <c r="O63" s="7">
        <f t="shared" si="55"/>
        <v>5.5202464239377642</v>
      </c>
      <c r="P63" s="7">
        <f t="shared" si="45"/>
        <v>1.2845479016719912</v>
      </c>
      <c r="Q63" s="12">
        <f t="shared" si="46"/>
        <v>0.37251889148487743</v>
      </c>
      <c r="R63" s="7">
        <f t="shared" si="47"/>
        <v>0.80117864999999977</v>
      </c>
      <c r="S63" s="13">
        <f t="shared" si="48"/>
        <v>0.46496357770501939</v>
      </c>
      <c r="T63" s="2">
        <v>0.27</v>
      </c>
      <c r="U63" s="14">
        <f t="shared" si="49"/>
        <v>0.12554016598035525</v>
      </c>
      <c r="V63" s="2">
        <v>229.1</v>
      </c>
      <c r="W63" s="2">
        <v>15.1</v>
      </c>
      <c r="X63" s="2">
        <v>6</v>
      </c>
      <c r="Y63" s="2">
        <v>3</v>
      </c>
      <c r="Z63" s="2">
        <v>7</v>
      </c>
      <c r="AA63" s="2">
        <v>30.2</v>
      </c>
      <c r="AB63" s="1">
        <f t="shared" si="50"/>
        <v>0.31479245424998303</v>
      </c>
      <c r="AC63" s="7">
        <f t="shared" si="51"/>
        <v>10.232166666666666</v>
      </c>
      <c r="AD63" s="1">
        <f t="shared" si="52"/>
        <v>0.28999999999999998</v>
      </c>
      <c r="AE63" s="15">
        <f t="shared" si="56"/>
        <v>105.03617927977916</v>
      </c>
      <c r="AF63" s="1">
        <f t="shared" si="53"/>
        <v>3383224.6379658035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</row>
    <row r="64" spans="1:79" x14ac:dyDescent="0.15">
      <c r="C64" s="6">
        <v>6</v>
      </c>
      <c r="D64" s="8">
        <v>24.902656348666699</v>
      </c>
      <c r="E64" s="9">
        <f t="shared" si="54"/>
        <v>21.417255261612901</v>
      </c>
      <c r="F64" s="6" t="s">
        <v>110</v>
      </c>
      <c r="G64" s="1">
        <v>7</v>
      </c>
      <c r="H64" s="7">
        <f t="shared" si="40"/>
        <v>24.902656348666699</v>
      </c>
      <c r="I64" s="7">
        <f t="shared" si="41"/>
        <v>298.05265634866669</v>
      </c>
      <c r="J64" s="7">
        <f t="shared" si="42"/>
        <v>0.34250169206707365</v>
      </c>
      <c r="K64" s="7">
        <f t="shared" si="43"/>
        <v>10.232166666666666</v>
      </c>
      <c r="L64" s="7">
        <f t="shared" si="44"/>
        <v>2.7626849999999994</v>
      </c>
      <c r="M64" s="1" t="s">
        <v>110</v>
      </c>
      <c r="O64" s="7">
        <f t="shared" si="55"/>
        <v>6.9983835222657733</v>
      </c>
      <c r="P64" s="7">
        <f t="shared" si="45"/>
        <v>2.396958198110354</v>
      </c>
      <c r="Q64" s="12">
        <f t="shared" si="46"/>
        <v>0.6951178774520026</v>
      </c>
      <c r="R64" s="7">
        <f t="shared" si="47"/>
        <v>0.80117864999999977</v>
      </c>
      <c r="S64" s="13">
        <f t="shared" si="48"/>
        <v>0.86761907278982386</v>
      </c>
      <c r="T64" s="2">
        <v>0.27</v>
      </c>
      <c r="U64" s="14">
        <f t="shared" si="49"/>
        <v>0.23425714965325245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0.33591616417762693</v>
      </c>
      <c r="AC64" s="7">
        <f t="shared" si="51"/>
        <v>10.232166666666666</v>
      </c>
      <c r="AD64" s="1">
        <f t="shared" si="52"/>
        <v>0.28999999999999998</v>
      </c>
      <c r="AE64" s="15">
        <f t="shared" si="56"/>
        <v>105.03617927977916</v>
      </c>
      <c r="AF64" s="1">
        <f t="shared" si="53"/>
        <v>3610251.2229667734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</row>
    <row r="65" spans="1:79" x14ac:dyDescent="0.15">
      <c r="C65" s="6">
        <v>7</v>
      </c>
      <c r="D65" s="8">
        <v>29.119567894193501</v>
      </c>
      <c r="E65" s="9">
        <f t="shared" si="54"/>
        <v>24.902656348666699</v>
      </c>
      <c r="F65" s="6" t="s">
        <v>110</v>
      </c>
      <c r="G65" s="1">
        <v>8</v>
      </c>
      <c r="H65" s="7">
        <f t="shared" si="40"/>
        <v>29.119567894193501</v>
      </c>
      <c r="I65" s="7">
        <f t="shared" si="41"/>
        <v>302.26956789419347</v>
      </c>
      <c r="J65" s="7">
        <f t="shared" si="42"/>
        <v>0.54024490511909606</v>
      </c>
      <c r="K65" s="7">
        <f t="shared" si="43"/>
        <v>10.232166666666666</v>
      </c>
      <c r="L65" s="7">
        <f t="shared" si="44"/>
        <v>2.7626849999999994</v>
      </c>
      <c r="M65" s="1" t="s">
        <v>110</v>
      </c>
      <c r="O65" s="7">
        <f t="shared" si="55"/>
        <v>7.3641103241554191</v>
      </c>
      <c r="P65" s="7">
        <f t="shared" si="45"/>
        <v>3.9784230833599001</v>
      </c>
      <c r="Q65" s="12">
        <f t="shared" si="46"/>
        <v>1.1537426941743709</v>
      </c>
      <c r="R65" s="7">
        <f t="shared" si="47"/>
        <v>0.80117864999999977</v>
      </c>
      <c r="S65" s="13">
        <f t="shared" si="48"/>
        <v>1.4400567141602827</v>
      </c>
      <c r="T65" s="2">
        <v>0.27</v>
      </c>
      <c r="U65" s="14">
        <f t="shared" si="49"/>
        <v>0.38881531282327636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0.36594681528156259</v>
      </c>
      <c r="AC65" s="7">
        <f t="shared" si="51"/>
        <v>10.232166666666666</v>
      </c>
      <c r="AD65" s="1">
        <f t="shared" si="52"/>
        <v>0.28999999999999998</v>
      </c>
      <c r="AE65" s="15">
        <f t="shared" si="56"/>
        <v>105.03617927977916</v>
      </c>
      <c r="AF65" s="1">
        <f t="shared" si="53"/>
        <v>3933004.9527251972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</row>
    <row r="66" spans="1:79" x14ac:dyDescent="0.15">
      <c r="C66" s="6">
        <v>8</v>
      </c>
      <c r="D66" s="8">
        <v>28.7876716032258</v>
      </c>
      <c r="E66" s="9">
        <f t="shared" si="54"/>
        <v>29.119567894193501</v>
      </c>
      <c r="F66" s="6" t="s">
        <v>110</v>
      </c>
      <c r="G66" s="1">
        <v>9</v>
      </c>
      <c r="H66" s="7">
        <f t="shared" si="40"/>
        <v>28.7876716032258</v>
      </c>
      <c r="I66" s="7">
        <f t="shared" si="41"/>
        <v>301.93767160322579</v>
      </c>
      <c r="J66" s="7">
        <f t="shared" si="42"/>
        <v>0.52145039695225071</v>
      </c>
      <c r="K66" s="7">
        <f t="shared" si="43"/>
        <v>10.232166666666666</v>
      </c>
      <c r="L66" s="7">
        <f t="shared" si="44"/>
        <v>2.7626849999999994</v>
      </c>
      <c r="M66" s="1" t="s">
        <v>110</v>
      </c>
      <c r="O66" s="7">
        <f t="shared" si="55"/>
        <v>6.1483722407955188</v>
      </c>
      <c r="P66" s="7">
        <f t="shared" si="45"/>
        <v>3.2060711455730226</v>
      </c>
      <c r="Q66" s="12">
        <f t="shared" si="46"/>
        <v>0.92976063221617655</v>
      </c>
      <c r="R66" s="7">
        <f t="shared" si="47"/>
        <v>0.80117864999999977</v>
      </c>
      <c r="S66" s="13">
        <f t="shared" si="48"/>
        <v>1.1604910243379261</v>
      </c>
      <c r="T66" s="2">
        <v>0.27</v>
      </c>
      <c r="U66" s="14">
        <f t="shared" si="49"/>
        <v>0.31333257657124003</v>
      </c>
      <c r="V66" s="2">
        <v>220.1</v>
      </c>
      <c r="W66" s="2">
        <v>12.1</v>
      </c>
      <c r="X66" s="2">
        <v>4.5</v>
      </c>
      <c r="Y66" s="2">
        <v>1.5</v>
      </c>
      <c r="Z66" s="2">
        <v>6.8</v>
      </c>
      <c r="AA66" s="2">
        <v>30.2</v>
      </c>
      <c r="AB66" s="1">
        <f t="shared" si="50"/>
        <v>0.33608051962779195</v>
      </c>
      <c r="AC66" s="7">
        <f t="shared" si="51"/>
        <v>10.232166666666666</v>
      </c>
      <c r="AD66" s="1">
        <f t="shared" si="52"/>
        <v>0.28999999999999998</v>
      </c>
      <c r="AE66" s="15">
        <f t="shared" si="56"/>
        <v>105.03617927977916</v>
      </c>
      <c r="AF66" s="1">
        <f t="shared" si="53"/>
        <v>3612017.6293747891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</row>
    <row r="67" spans="1:79" x14ac:dyDescent="0.15">
      <c r="C67" s="6">
        <v>9</v>
      </c>
      <c r="D67" s="8">
        <v>24.122247275333301</v>
      </c>
      <c r="E67" s="9">
        <f t="shared" si="54"/>
        <v>28.7876716032258</v>
      </c>
      <c r="F67" s="6" t="s">
        <v>110</v>
      </c>
      <c r="G67" s="1">
        <v>10</v>
      </c>
      <c r="H67" s="7">
        <f t="shared" si="40"/>
        <v>24.122247275333301</v>
      </c>
      <c r="I67" s="7">
        <f t="shared" si="41"/>
        <v>297.27224727533326</v>
      </c>
      <c r="J67" s="7">
        <f t="shared" si="42"/>
        <v>0.31435264381503358</v>
      </c>
      <c r="K67" s="7">
        <f t="shared" si="43"/>
        <v>10.232166666666666</v>
      </c>
      <c r="L67" s="7">
        <f t="shared" si="44"/>
        <v>2.7626849999999994</v>
      </c>
      <c r="M67" s="1" t="s">
        <v>110</v>
      </c>
      <c r="O67" s="7">
        <f t="shared" si="55"/>
        <v>5.7049860952224956</v>
      </c>
      <c r="P67" s="7">
        <f t="shared" si="45"/>
        <v>1.7933774619611964</v>
      </c>
      <c r="Q67" s="12">
        <f t="shared" si="46"/>
        <v>0.52007946396874694</v>
      </c>
      <c r="R67" s="7">
        <f t="shared" si="47"/>
        <v>0.80117864999999977</v>
      </c>
      <c r="S67" s="13">
        <f t="shared" si="48"/>
        <v>0.64914293955380253</v>
      </c>
      <c r="T67" s="2">
        <v>0.27</v>
      </c>
      <c r="U67" s="14">
        <f t="shared" si="49"/>
        <v>0.17526859367952669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0"/>
        <v>0.30925468775193204</v>
      </c>
      <c r="AC67" s="7">
        <f t="shared" si="51"/>
        <v>10.232166666666666</v>
      </c>
      <c r="AD67" s="1">
        <f t="shared" si="52"/>
        <v>0.28999999999999998</v>
      </c>
      <c r="AE67" s="15">
        <f t="shared" si="56"/>
        <v>105.03617927977916</v>
      </c>
      <c r="AF67" s="1">
        <f t="shared" si="53"/>
        <v>3323707.6203163606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</row>
    <row r="68" spans="1:79" x14ac:dyDescent="0.15">
      <c r="C68" s="6">
        <v>10</v>
      </c>
      <c r="D68" s="8">
        <v>20.688634325161299</v>
      </c>
      <c r="E68" s="9">
        <f t="shared" si="54"/>
        <v>24.122247275333301</v>
      </c>
      <c r="F68" s="6" t="s">
        <v>110</v>
      </c>
      <c r="G68" s="1">
        <v>11</v>
      </c>
      <c r="H68" s="7">
        <f t="shared" si="40"/>
        <v>20.688634325161299</v>
      </c>
      <c r="I68" s="7">
        <f t="shared" si="41"/>
        <v>293.83863432516125</v>
      </c>
      <c r="J68" s="7">
        <f t="shared" si="42"/>
        <v>0.21438542286879936</v>
      </c>
      <c r="K68" s="7">
        <f t="shared" si="43"/>
        <v>10.232166666666666</v>
      </c>
      <c r="L68" s="7">
        <f t="shared" si="44"/>
        <v>2.7626849999999994</v>
      </c>
      <c r="M68" s="1" t="s">
        <v>112</v>
      </c>
      <c r="N68" s="7">
        <f>(O67-P67)*$C$22/100</f>
        <v>3.7160282015982342</v>
      </c>
      <c r="O68" s="7">
        <f t="shared" si="55"/>
        <v>2.9582654316630657</v>
      </c>
      <c r="P68" s="7">
        <f t="shared" si="45"/>
        <v>0.63420898552523763</v>
      </c>
      <c r="Q68" s="12">
        <f t="shared" si="46"/>
        <v>0.18392060580231889</v>
      </c>
      <c r="R68" s="7">
        <f t="shared" si="47"/>
        <v>0.80117864999999977</v>
      </c>
      <c r="S68" s="13">
        <f t="shared" si="48"/>
        <v>0.22956253989334208</v>
      </c>
      <c r="T68" s="2">
        <v>0.27</v>
      </c>
      <c r="U68" s="14">
        <f t="shared" si="49"/>
        <v>6.1981885771202366E-2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0.23844308040534465</v>
      </c>
      <c r="AC68" s="7">
        <f t="shared" si="51"/>
        <v>10.232166666666666</v>
      </c>
      <c r="AD68" s="1">
        <f t="shared" si="52"/>
        <v>0.28999999999999998</v>
      </c>
      <c r="AE68" s="15">
        <f t="shared" si="56"/>
        <v>105.03617927977916</v>
      </c>
      <c r="AF68" s="1">
        <f t="shared" si="53"/>
        <v>2562661.5043929904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</row>
    <row r="69" spans="1:79" x14ac:dyDescent="0.15">
      <c r="C69" s="6">
        <v>11</v>
      </c>
      <c r="D69" s="8">
        <v>13.451209911199999</v>
      </c>
      <c r="E69" s="9">
        <f t="shared" si="54"/>
        <v>20.688634325161299</v>
      </c>
      <c r="F69" s="6" t="s">
        <v>112</v>
      </c>
      <c r="G69" s="1">
        <v>12</v>
      </c>
      <c r="H69" s="7">
        <f t="shared" si="40"/>
        <v>13.451209911199999</v>
      </c>
      <c r="I69" s="7">
        <f t="shared" si="41"/>
        <v>286.60120991119999</v>
      </c>
      <c r="J69" s="7">
        <f t="shared" si="42"/>
        <v>9.2850656471054102E-2</v>
      </c>
      <c r="K69" s="7">
        <f t="shared" si="43"/>
        <v>10.232166666666666</v>
      </c>
      <c r="L69" s="7">
        <f t="shared" si="44"/>
        <v>2.7626849999999994</v>
      </c>
      <c r="M69" s="1" t="s">
        <v>110</v>
      </c>
      <c r="O69" s="7">
        <f t="shared" si="55"/>
        <v>5.0867414461378271</v>
      </c>
      <c r="P69" s="7">
        <f t="shared" si="45"/>
        <v>0.47230728257241633</v>
      </c>
      <c r="Q69" s="12">
        <f t="shared" si="46"/>
        <v>0.13696911194600073</v>
      </c>
      <c r="R69" s="7">
        <f t="shared" si="47"/>
        <v>0.80117864999999977</v>
      </c>
      <c r="S69" s="13">
        <f t="shared" si="48"/>
        <v>0.17095951314479083</v>
      </c>
      <c r="T69" s="2">
        <v>0.27</v>
      </c>
      <c r="U69" s="14">
        <f t="shared" si="49"/>
        <v>4.6159068549093525E-2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0.23536870701908888</v>
      </c>
      <c r="AC69" s="7">
        <f t="shared" si="51"/>
        <v>10.232166666666666</v>
      </c>
      <c r="AD69" s="1">
        <f t="shared" si="52"/>
        <v>0.28999999999999998</v>
      </c>
      <c r="AE69" s="15">
        <f t="shared" si="56"/>
        <v>105.03617927977916</v>
      </c>
      <c r="AF69" s="1">
        <f t="shared" si="53"/>
        <v>2529619.7473678142</v>
      </c>
      <c r="AG69" s="1">
        <f>SUM(AF58:AF69)</f>
        <v>36564552.561020926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</row>
    <row r="70" spans="1:79" x14ac:dyDescent="0.15">
      <c r="C70" s="6">
        <v>12</v>
      </c>
      <c r="D70" s="8">
        <v>9.5089747554838695</v>
      </c>
      <c r="E70" s="9">
        <f t="shared" si="54"/>
        <v>13.451209911199999</v>
      </c>
      <c r="F70" s="6" t="s">
        <v>110</v>
      </c>
    </row>
    <row r="72" spans="1:79" x14ac:dyDescent="0.15">
      <c r="S72" s="30" t="s">
        <v>80</v>
      </c>
      <c r="T72" s="30"/>
      <c r="U72" s="30"/>
      <c r="V72" s="30" t="s">
        <v>81</v>
      </c>
      <c r="W72" s="30"/>
      <c r="X72" s="30"/>
      <c r="Y72" s="30" t="s">
        <v>82</v>
      </c>
      <c r="Z72" s="30"/>
      <c r="AA72" s="30"/>
      <c r="AB72" s="30" t="s">
        <v>83</v>
      </c>
      <c r="AC72" s="30"/>
      <c r="AD72" s="30"/>
      <c r="AE72" s="30" t="s">
        <v>84</v>
      </c>
      <c r="AF72" s="30"/>
      <c r="AG72" s="30"/>
      <c r="AH72" s="30" t="s">
        <v>85</v>
      </c>
      <c r="AI72" s="30"/>
      <c r="AJ72" s="30"/>
      <c r="AK72" s="31" t="s">
        <v>115</v>
      </c>
      <c r="AL72" s="32"/>
      <c r="AM72" s="33"/>
      <c r="AN72" s="32" t="s">
        <v>116</v>
      </c>
      <c r="AO72" s="32"/>
      <c r="AP72" s="33"/>
      <c r="AQ72" s="30" t="s">
        <v>87</v>
      </c>
      <c r="AR72" s="30"/>
      <c r="AS72" s="30"/>
    </row>
    <row r="73" spans="1:79" x14ac:dyDescent="0.15">
      <c r="A73" s="34" t="s">
        <v>49</v>
      </c>
      <c r="B73" s="34"/>
      <c r="C73" s="6" t="s">
        <v>88</v>
      </c>
      <c r="D73" s="6" t="s">
        <v>89</v>
      </c>
      <c r="E73" s="6" t="s">
        <v>90</v>
      </c>
      <c r="F73" s="6" t="s">
        <v>91</v>
      </c>
      <c r="G73" s="1" t="s">
        <v>88</v>
      </c>
      <c r="H73" s="1" t="s">
        <v>90</v>
      </c>
      <c r="I73" s="1" t="s">
        <v>92</v>
      </c>
      <c r="J73" s="1" t="s">
        <v>93</v>
      </c>
      <c r="K73" s="10" t="s">
        <v>94</v>
      </c>
      <c r="L73" s="10" t="s">
        <v>95</v>
      </c>
      <c r="M73" s="1" t="s">
        <v>96</v>
      </c>
      <c r="N73" s="10" t="s">
        <v>97</v>
      </c>
      <c r="O73" s="1" t="s">
        <v>98</v>
      </c>
      <c r="P73" s="1" t="s">
        <v>99</v>
      </c>
      <c r="Q73" s="10" t="s">
        <v>100</v>
      </c>
      <c r="R73" s="10" t="s">
        <v>101</v>
      </c>
      <c r="S73" s="2" t="s">
        <v>102</v>
      </c>
      <c r="T73" s="2" t="s">
        <v>103</v>
      </c>
      <c r="U73" s="2"/>
      <c r="V73" s="2" t="s">
        <v>102</v>
      </c>
      <c r="W73" s="2" t="s">
        <v>103</v>
      </c>
      <c r="X73" s="2"/>
      <c r="Y73" s="2" t="s">
        <v>102</v>
      </c>
      <c r="Z73" s="2" t="s">
        <v>103</v>
      </c>
      <c r="AA73" s="2"/>
      <c r="AB73" s="2" t="s">
        <v>102</v>
      </c>
      <c r="AC73" s="2" t="s">
        <v>103</v>
      </c>
      <c r="AD73" s="2"/>
      <c r="AE73" s="2" t="s">
        <v>102</v>
      </c>
      <c r="AF73" s="2" t="s">
        <v>103</v>
      </c>
      <c r="AG73" s="2"/>
      <c r="AH73" s="2" t="s">
        <v>102</v>
      </c>
      <c r="AI73" s="2" t="s">
        <v>103</v>
      </c>
      <c r="AJ73" s="2"/>
      <c r="AK73" s="2" t="s">
        <v>102</v>
      </c>
      <c r="AL73" s="2" t="s">
        <v>103</v>
      </c>
      <c r="AM73" s="2"/>
      <c r="AN73" s="2" t="s">
        <v>102</v>
      </c>
      <c r="AO73" s="2" t="s">
        <v>103</v>
      </c>
      <c r="AP73" s="2"/>
      <c r="AQ73" s="16" t="s">
        <v>102</v>
      </c>
      <c r="AR73" s="16" t="s">
        <v>103</v>
      </c>
      <c r="AS73" s="16"/>
      <c r="AT73" s="1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pans="1:79" x14ac:dyDescent="0.15">
      <c r="A74" s="1" t="s">
        <v>108</v>
      </c>
      <c r="B74" s="1">
        <f>F8</f>
        <v>625.46400000000006</v>
      </c>
      <c r="C74" s="6" t="s">
        <v>109</v>
      </c>
      <c r="D74" s="6">
        <v>7</v>
      </c>
      <c r="E74" s="6"/>
      <c r="F74" s="6"/>
      <c r="G74" s="1">
        <v>1</v>
      </c>
      <c r="H74" s="7">
        <f t="shared" ref="H74:H85" si="57">E75</f>
        <v>7</v>
      </c>
      <c r="I74" s="7">
        <f t="shared" ref="I74:I85" si="58">H74+273.15</f>
        <v>280.14999999999998</v>
      </c>
      <c r="J74" s="7">
        <f t="shared" ref="J74:J85" si="59">EXP(($C$16*(I74-$C$14))/($C$17*I74*$C$14))</f>
        <v>4.2464371534154055E-2</v>
      </c>
      <c r="K74" s="7">
        <f t="shared" ref="K74:K85" si="60">$B$74/12</f>
        <v>52.122000000000007</v>
      </c>
      <c r="L74" s="7">
        <f t="shared" ref="L74:L85" si="61">K74*$B$75/100</f>
        <v>0.52122000000000002</v>
      </c>
      <c r="M74" s="1" t="s">
        <v>110</v>
      </c>
      <c r="O74" s="7">
        <f>L74</f>
        <v>0.52122000000000002</v>
      </c>
      <c r="P74" s="7">
        <f t="shared" ref="P74:P85" si="62">O74*J74</f>
        <v>2.2133279731031779E-2</v>
      </c>
      <c r="Q74" s="12">
        <f t="shared" ref="Q74:Q85" si="63">P74*$B$76</f>
        <v>5.7546527300682626E-3</v>
      </c>
      <c r="R74" s="7">
        <f t="shared" ref="R74:R85" si="64">L74*$B$76</f>
        <v>0.1355172</v>
      </c>
      <c r="S74" s="13">
        <f t="shared" ref="S74:S85" si="65">Q74/R74</f>
        <v>4.2464371534154062E-2</v>
      </c>
      <c r="T74" s="2">
        <v>0.01</v>
      </c>
      <c r="U74" s="14">
        <f t="shared" ref="U74:U85" si="66">S74*T74</f>
        <v>4.2464371534154061E-4</v>
      </c>
      <c r="V74" s="13"/>
      <c r="W74" s="2"/>
      <c r="X74" s="2"/>
      <c r="Y74" s="2"/>
      <c r="Z74" s="2"/>
      <c r="AA74" s="2"/>
      <c r="AB74" s="2"/>
      <c r="AC74" s="2"/>
      <c r="AD74" s="2"/>
      <c r="AE74" s="13">
        <v>1E-3</v>
      </c>
      <c r="AF74" s="2">
        <v>0.49</v>
      </c>
      <c r="AG74" s="14">
        <f t="shared" ref="AG74:AG85" si="67">AF74*AE74</f>
        <v>4.8999999999999998E-4</v>
      </c>
      <c r="AH74" s="17"/>
      <c r="AI74" s="2"/>
      <c r="AJ74" s="14"/>
      <c r="AK74" s="13"/>
      <c r="AL74" s="2"/>
      <c r="AM74" s="2"/>
      <c r="AN74" s="13"/>
      <c r="AO74" s="2"/>
      <c r="AP74" s="14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5.914643715341541E-3</v>
      </c>
      <c r="AU74" s="7">
        <f t="shared" ref="AU74:AU85" si="70">$B$74/12</f>
        <v>52.122000000000007</v>
      </c>
      <c r="AV74" s="1">
        <f t="shared" ref="AV74:AV85" si="71">$B$76</f>
        <v>0.26</v>
      </c>
      <c r="AW74" s="1">
        <f t="shared" ref="AW74:AW85" si="72">$E$8</f>
        <v>0</v>
      </c>
      <c r="AX74" s="1">
        <f t="shared" ref="AX74:AX85" si="73">AW74*10000*AV74*0.67*AU74*AT74</f>
        <v>0</v>
      </c>
    </row>
    <row r="75" spans="1:79" x14ac:dyDescent="0.15">
      <c r="A75" s="1" t="s">
        <v>111</v>
      </c>
      <c r="B75" s="1">
        <v>1</v>
      </c>
      <c r="C75" s="6">
        <v>1</v>
      </c>
      <c r="D75" s="8">
        <v>5.5187343157419404</v>
      </c>
      <c r="E75" s="9">
        <f t="shared" ref="E75:E86" si="74">D74</f>
        <v>7</v>
      </c>
      <c r="F75" s="6" t="s">
        <v>110</v>
      </c>
      <c r="G75" s="1">
        <v>2</v>
      </c>
      <c r="H75" s="7">
        <f t="shared" si="57"/>
        <v>5.5187343157419404</v>
      </c>
      <c r="I75" s="7">
        <f t="shared" si="58"/>
        <v>278.66873431574191</v>
      </c>
      <c r="J75" s="7">
        <f t="shared" si="59"/>
        <v>3.5301364412395696E-2</v>
      </c>
      <c r="K75" s="7">
        <f t="shared" si="60"/>
        <v>52.122000000000007</v>
      </c>
      <c r="L75" s="7">
        <f t="shared" si="61"/>
        <v>0.52122000000000002</v>
      </c>
      <c r="M75" s="1" t="s">
        <v>110</v>
      </c>
      <c r="O75" s="7">
        <f t="shared" ref="O75:O85" si="75">L75+O74-P74-N75</f>
        <v>1.0203067202689682</v>
      </c>
      <c r="P75" s="7">
        <f t="shared" si="62"/>
        <v>3.6018219344631126E-2</v>
      </c>
      <c r="Q75" s="12">
        <f t="shared" si="63"/>
        <v>9.3647370296040932E-3</v>
      </c>
      <c r="R75" s="7">
        <f t="shared" si="64"/>
        <v>0.1355172</v>
      </c>
      <c r="S75" s="13">
        <f t="shared" si="65"/>
        <v>6.9103678570720861E-2</v>
      </c>
      <c r="T75" s="2">
        <v>0.01</v>
      </c>
      <c r="U75" s="14">
        <f t="shared" si="66"/>
        <v>6.9103678570720862E-4</v>
      </c>
      <c r="V75" s="13"/>
      <c r="W75" s="2"/>
      <c r="X75" s="2"/>
      <c r="Y75" s="2"/>
      <c r="Z75" s="2"/>
      <c r="AA75" s="2"/>
      <c r="AB75" s="2"/>
      <c r="AC75" s="2"/>
      <c r="AD75" s="2"/>
      <c r="AE75" s="13">
        <v>1E-3</v>
      </c>
      <c r="AF75" s="2">
        <v>0.49</v>
      </c>
      <c r="AG75" s="14">
        <f t="shared" si="67"/>
        <v>4.8999999999999998E-4</v>
      </c>
      <c r="AH75" s="17"/>
      <c r="AI75" s="2"/>
      <c r="AJ75" s="14"/>
      <c r="AK75" s="13"/>
      <c r="AL75" s="2"/>
      <c r="AM75" s="2"/>
      <c r="AN75" s="13"/>
      <c r="AO75" s="2"/>
      <c r="AP75" s="14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6.1810367857072085E-3</v>
      </c>
      <c r="AU75" s="7">
        <f t="shared" si="70"/>
        <v>52.122000000000007</v>
      </c>
      <c r="AV75" s="1">
        <f t="shared" si="71"/>
        <v>0.26</v>
      </c>
      <c r="AW75" s="1">
        <f t="shared" si="72"/>
        <v>0</v>
      </c>
      <c r="AX75" s="1">
        <f t="shared" si="73"/>
        <v>0</v>
      </c>
    </row>
    <row r="76" spans="1:79" x14ac:dyDescent="0.15">
      <c r="A76" s="1" t="s">
        <v>73</v>
      </c>
      <c r="B76" s="1">
        <f>H8</f>
        <v>0.26</v>
      </c>
      <c r="C76" s="6">
        <v>2</v>
      </c>
      <c r="D76" s="8">
        <v>7.6186944369310297</v>
      </c>
      <c r="E76" s="9">
        <f t="shared" si="74"/>
        <v>5.5187343157419404</v>
      </c>
      <c r="F76" s="6" t="s">
        <v>110</v>
      </c>
      <c r="G76" s="1">
        <v>3</v>
      </c>
      <c r="H76" s="7">
        <f t="shared" si="57"/>
        <v>7.6186944369310297</v>
      </c>
      <c r="I76" s="7">
        <f t="shared" si="58"/>
        <v>280.76869443693101</v>
      </c>
      <c r="J76" s="7">
        <f t="shared" si="59"/>
        <v>4.5844351032296102E-2</v>
      </c>
      <c r="K76" s="7">
        <f t="shared" si="60"/>
        <v>52.122000000000007</v>
      </c>
      <c r="L76" s="7">
        <f t="shared" si="61"/>
        <v>0.52122000000000002</v>
      </c>
      <c r="M76" s="1" t="s">
        <v>110</v>
      </c>
      <c r="O76" s="7">
        <f t="shared" si="75"/>
        <v>1.505508500924337</v>
      </c>
      <c r="P76" s="7">
        <f t="shared" si="62"/>
        <v>6.9019060198481183E-2</v>
      </c>
      <c r="Q76" s="12">
        <f t="shared" si="63"/>
        <v>1.7944955651605109E-2</v>
      </c>
      <c r="R76" s="7">
        <f t="shared" si="64"/>
        <v>0.1355172</v>
      </c>
      <c r="S76" s="13">
        <f t="shared" si="65"/>
        <v>0.1324182882438916</v>
      </c>
      <c r="T76" s="2">
        <v>0.01</v>
      </c>
      <c r="U76" s="14">
        <f t="shared" si="66"/>
        <v>1.3241828824389159E-3</v>
      </c>
      <c r="V76" s="13"/>
      <c r="W76" s="2"/>
      <c r="X76" s="2"/>
      <c r="Y76" s="2"/>
      <c r="Z76" s="2"/>
      <c r="AA76" s="2"/>
      <c r="AB76" s="2"/>
      <c r="AC76" s="2"/>
      <c r="AD76" s="2"/>
      <c r="AE76" s="13">
        <v>1E-3</v>
      </c>
      <c r="AF76" s="2">
        <v>0.49</v>
      </c>
      <c r="AG76" s="14">
        <f t="shared" si="67"/>
        <v>4.8999999999999998E-4</v>
      </c>
      <c r="AH76" s="17"/>
      <c r="AI76" s="2"/>
      <c r="AJ76" s="14"/>
      <c r="AK76" s="13"/>
      <c r="AL76" s="2"/>
      <c r="AM76" s="2"/>
      <c r="AN76" s="13"/>
      <c r="AO76" s="2"/>
      <c r="AP76" s="14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6.8141828824389164E-3</v>
      </c>
      <c r="AU76" s="7">
        <f t="shared" si="70"/>
        <v>52.122000000000007</v>
      </c>
      <c r="AV76" s="1">
        <f t="shared" si="71"/>
        <v>0.26</v>
      </c>
      <c r="AW76" s="1">
        <f t="shared" si="72"/>
        <v>0</v>
      </c>
      <c r="AX76" s="1">
        <f t="shared" si="73"/>
        <v>0</v>
      </c>
    </row>
    <row r="77" spans="1:79" x14ac:dyDescent="0.15">
      <c r="C77" s="6">
        <v>3</v>
      </c>
      <c r="D77" s="8">
        <v>11.6382234590645</v>
      </c>
      <c r="E77" s="9">
        <f t="shared" si="74"/>
        <v>7.6186944369310297</v>
      </c>
      <c r="F77" s="6" t="s">
        <v>110</v>
      </c>
      <c r="G77" s="1">
        <v>4</v>
      </c>
      <c r="H77" s="7">
        <f t="shared" si="57"/>
        <v>11.6382234590645</v>
      </c>
      <c r="I77" s="7">
        <f t="shared" si="58"/>
        <v>284.78822345906445</v>
      </c>
      <c r="J77" s="7">
        <f t="shared" si="59"/>
        <v>7.4792333587518869E-2</v>
      </c>
      <c r="K77" s="7">
        <f t="shared" si="60"/>
        <v>52.122000000000007</v>
      </c>
      <c r="L77" s="7">
        <f t="shared" si="61"/>
        <v>0.52122000000000002</v>
      </c>
      <c r="M77" s="1" t="s">
        <v>110</v>
      </c>
      <c r="O77" s="7">
        <f t="shared" si="75"/>
        <v>1.9577094407258557</v>
      </c>
      <c r="P77" s="7">
        <f t="shared" si="62"/>
        <v>0.14642165755820319</v>
      </c>
      <c r="Q77" s="12">
        <f t="shared" si="63"/>
        <v>3.8069630965132828E-2</v>
      </c>
      <c r="R77" s="7">
        <f t="shared" si="64"/>
        <v>0.1355172</v>
      </c>
      <c r="S77" s="13">
        <f t="shared" si="65"/>
        <v>0.28092102674149722</v>
      </c>
      <c r="T77" s="2">
        <v>0.01</v>
      </c>
      <c r="U77" s="14">
        <f t="shared" si="66"/>
        <v>2.809210267414972E-3</v>
      </c>
      <c r="V77" s="13"/>
      <c r="W77" s="2"/>
      <c r="X77" s="2"/>
      <c r="Y77" s="2"/>
      <c r="Z77" s="2"/>
      <c r="AA77" s="2"/>
      <c r="AB77" s="2"/>
      <c r="AC77" s="2"/>
      <c r="AD77" s="2"/>
      <c r="AE77" s="13">
        <v>1E-3</v>
      </c>
      <c r="AF77" s="2">
        <v>0.49</v>
      </c>
      <c r="AG77" s="14">
        <f t="shared" si="67"/>
        <v>4.8999999999999998E-4</v>
      </c>
      <c r="AH77" s="17"/>
      <c r="AI77" s="2"/>
      <c r="AJ77" s="14"/>
      <c r="AK77" s="13"/>
      <c r="AL77" s="2"/>
      <c r="AM77" s="2"/>
      <c r="AN77" s="13"/>
      <c r="AO77" s="2"/>
      <c r="AP77" s="14"/>
      <c r="AQ77" s="2">
        <v>1.4999999999999999E-2</v>
      </c>
      <c r="AR77" s="2">
        <v>0.5</v>
      </c>
      <c r="AS77" s="2">
        <f t="shared" si="68"/>
        <v>7.4999999999999997E-3</v>
      </c>
      <c r="AT77" s="1">
        <f t="shared" si="69"/>
        <v>1.0799210267414972E-2</v>
      </c>
      <c r="AU77" s="7">
        <f t="shared" si="70"/>
        <v>52.122000000000007</v>
      </c>
      <c r="AV77" s="1">
        <f t="shared" si="71"/>
        <v>0.26</v>
      </c>
      <c r="AW77" s="1">
        <f t="shared" si="72"/>
        <v>0</v>
      </c>
      <c r="AX77" s="1">
        <f t="shared" si="73"/>
        <v>0</v>
      </c>
    </row>
    <row r="78" spans="1:79" x14ac:dyDescent="0.15">
      <c r="C78" s="6">
        <v>4</v>
      </c>
      <c r="D78" s="8">
        <v>17.533048886333301</v>
      </c>
      <c r="E78" s="9">
        <f t="shared" si="74"/>
        <v>11.6382234590645</v>
      </c>
      <c r="F78" s="6" t="s">
        <v>110</v>
      </c>
      <c r="G78" s="1">
        <v>5</v>
      </c>
      <c r="H78" s="7">
        <f t="shared" si="57"/>
        <v>17.533048886333301</v>
      </c>
      <c r="I78" s="7">
        <f t="shared" si="58"/>
        <v>290.68304888633327</v>
      </c>
      <c r="J78" s="7">
        <f t="shared" si="59"/>
        <v>0.149613207876862</v>
      </c>
      <c r="K78" s="7">
        <f t="shared" si="60"/>
        <v>52.122000000000007</v>
      </c>
      <c r="L78" s="7">
        <f t="shared" si="61"/>
        <v>0.52122000000000002</v>
      </c>
      <c r="M78" s="1" t="s">
        <v>112</v>
      </c>
      <c r="N78" s="7">
        <f>(O77-P77)*$C$22/100</f>
        <v>1.7207233940092701</v>
      </c>
      <c r="O78" s="7">
        <f t="shared" si="75"/>
        <v>0.61178438915838251</v>
      </c>
      <c r="P78" s="7">
        <f t="shared" si="62"/>
        <v>9.1531024990972126E-2</v>
      </c>
      <c r="Q78" s="12">
        <f t="shared" si="63"/>
        <v>2.3798066497652752E-2</v>
      </c>
      <c r="R78" s="7">
        <f t="shared" si="64"/>
        <v>0.1355172</v>
      </c>
      <c r="S78" s="13">
        <f t="shared" si="65"/>
        <v>0.17560919571576708</v>
      </c>
      <c r="T78" s="2">
        <v>0.01</v>
      </c>
      <c r="U78" s="14">
        <f t="shared" si="66"/>
        <v>1.7560919571576708E-3</v>
      </c>
      <c r="V78" s="13"/>
      <c r="W78" s="2"/>
      <c r="X78" s="2"/>
      <c r="Y78" s="2"/>
      <c r="Z78" s="2"/>
      <c r="AA78" s="2"/>
      <c r="AB78" s="2"/>
      <c r="AC78" s="2"/>
      <c r="AD78" s="2"/>
      <c r="AE78" s="13">
        <v>5.0000000000000001E-3</v>
      </c>
      <c r="AF78" s="2">
        <v>0.49</v>
      </c>
      <c r="AG78" s="14">
        <f t="shared" si="67"/>
        <v>2.4499999999999999E-3</v>
      </c>
      <c r="AH78" s="17"/>
      <c r="AI78" s="2"/>
      <c r="AJ78" s="14"/>
      <c r="AK78" s="13"/>
      <c r="AL78" s="2"/>
      <c r="AM78" s="2"/>
      <c r="AN78" s="13"/>
      <c r="AO78" s="2"/>
      <c r="AP78" s="14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1.1706091957157671E-2</v>
      </c>
      <c r="AU78" s="7">
        <f t="shared" si="70"/>
        <v>52.122000000000007</v>
      </c>
      <c r="AV78" s="1">
        <f t="shared" si="71"/>
        <v>0.26</v>
      </c>
      <c r="AW78" s="1">
        <f t="shared" si="72"/>
        <v>0</v>
      </c>
      <c r="AX78" s="1">
        <f t="shared" si="73"/>
        <v>0</v>
      </c>
    </row>
    <row r="79" spans="1:79" x14ac:dyDescent="0.15">
      <c r="C79" s="6">
        <v>5</v>
      </c>
      <c r="D79" s="8">
        <v>21.417255261612901</v>
      </c>
      <c r="E79" s="9">
        <f t="shared" si="74"/>
        <v>17.533048886333301</v>
      </c>
      <c r="F79" s="6" t="s">
        <v>112</v>
      </c>
      <c r="G79" s="1">
        <v>6</v>
      </c>
      <c r="H79" s="7">
        <f t="shared" si="57"/>
        <v>21.417255261612901</v>
      </c>
      <c r="I79" s="7">
        <f t="shared" si="58"/>
        <v>294.5672552616129</v>
      </c>
      <c r="J79" s="7">
        <f t="shared" si="59"/>
        <v>0.23269756511262463</v>
      </c>
      <c r="K79" s="7">
        <f t="shared" si="60"/>
        <v>52.122000000000007</v>
      </c>
      <c r="L79" s="7">
        <f t="shared" si="61"/>
        <v>0.52122000000000002</v>
      </c>
      <c r="M79" s="1" t="s">
        <v>110</v>
      </c>
      <c r="O79" s="7">
        <f t="shared" si="75"/>
        <v>1.0414733641674103</v>
      </c>
      <c r="P79" s="7">
        <f t="shared" si="62"/>
        <v>0.24234831597141018</v>
      </c>
      <c r="Q79" s="12">
        <f t="shared" si="63"/>
        <v>6.3010562152566646E-2</v>
      </c>
      <c r="R79" s="7">
        <f t="shared" si="64"/>
        <v>0.1355172</v>
      </c>
      <c r="S79" s="13">
        <f t="shared" si="65"/>
        <v>0.46496357770501934</v>
      </c>
      <c r="T79" s="2">
        <v>0.01</v>
      </c>
      <c r="U79" s="14">
        <f t="shared" si="66"/>
        <v>4.6496357770501933E-3</v>
      </c>
      <c r="V79" s="13"/>
      <c r="W79" s="2"/>
      <c r="X79" s="2"/>
      <c r="Y79" s="2"/>
      <c r="Z79" s="2"/>
      <c r="AA79" s="2"/>
      <c r="AB79" s="2"/>
      <c r="AC79" s="2"/>
      <c r="AD79" s="2"/>
      <c r="AE79" s="13">
        <v>5.0000000000000001E-3</v>
      </c>
      <c r="AF79" s="2">
        <v>0.49</v>
      </c>
      <c r="AG79" s="14">
        <f t="shared" si="67"/>
        <v>2.4499999999999999E-3</v>
      </c>
      <c r="AH79" s="17"/>
      <c r="AI79" s="2"/>
      <c r="AJ79" s="14"/>
      <c r="AK79" s="13"/>
      <c r="AL79" s="2"/>
      <c r="AM79" s="2"/>
      <c r="AN79" s="13"/>
      <c r="AO79" s="2"/>
      <c r="AP79" s="14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1.4599635777050195E-2</v>
      </c>
      <c r="AU79" s="7">
        <f t="shared" si="70"/>
        <v>52.122000000000007</v>
      </c>
      <c r="AV79" s="1">
        <f t="shared" si="71"/>
        <v>0.26</v>
      </c>
      <c r="AW79" s="1">
        <f t="shared" si="72"/>
        <v>0</v>
      </c>
      <c r="AX79" s="1">
        <f t="shared" si="73"/>
        <v>0</v>
      </c>
    </row>
    <row r="80" spans="1:79" x14ac:dyDescent="0.15">
      <c r="C80" s="6">
        <v>6</v>
      </c>
      <c r="D80" s="8">
        <v>24.902656348666699</v>
      </c>
      <c r="E80" s="9">
        <f t="shared" si="74"/>
        <v>21.417255261612901</v>
      </c>
      <c r="F80" s="6" t="s">
        <v>110</v>
      </c>
      <c r="G80" s="1">
        <v>7</v>
      </c>
      <c r="H80" s="7">
        <f t="shared" si="57"/>
        <v>24.902656348666699</v>
      </c>
      <c r="I80" s="7">
        <f t="shared" si="58"/>
        <v>298.05265634866669</v>
      </c>
      <c r="J80" s="7">
        <f t="shared" si="59"/>
        <v>0.34250169206707365</v>
      </c>
      <c r="K80" s="7">
        <f t="shared" si="60"/>
        <v>52.122000000000007</v>
      </c>
      <c r="L80" s="7">
        <f t="shared" si="61"/>
        <v>0.52122000000000002</v>
      </c>
      <c r="M80" s="1" t="s">
        <v>110</v>
      </c>
      <c r="O80" s="7">
        <f t="shared" si="75"/>
        <v>1.3203450481960002</v>
      </c>
      <c r="P80" s="7">
        <f t="shared" si="62"/>
        <v>0.45222041311951194</v>
      </c>
      <c r="Q80" s="12">
        <f t="shared" si="63"/>
        <v>0.11757730741107311</v>
      </c>
      <c r="R80" s="7">
        <f t="shared" si="64"/>
        <v>0.1355172</v>
      </c>
      <c r="S80" s="13">
        <f t="shared" si="65"/>
        <v>0.86761907278982375</v>
      </c>
      <c r="T80" s="2">
        <v>0.01</v>
      </c>
      <c r="U80" s="14">
        <f t="shared" si="66"/>
        <v>8.6761907278982385E-3</v>
      </c>
      <c r="V80" s="13"/>
      <c r="W80" s="2"/>
      <c r="X80" s="2"/>
      <c r="Y80" s="2"/>
      <c r="Z80" s="2"/>
      <c r="AA80" s="2"/>
      <c r="AB80" s="2"/>
      <c r="AC80" s="2"/>
      <c r="AD80" s="2"/>
      <c r="AE80" s="13">
        <v>5.0000000000000001E-3</v>
      </c>
      <c r="AF80" s="2">
        <v>0.49</v>
      </c>
      <c r="AG80" s="14">
        <f t="shared" si="67"/>
        <v>2.4499999999999999E-3</v>
      </c>
      <c r="AH80" s="17"/>
      <c r="AI80" s="2"/>
      <c r="AJ80" s="14"/>
      <c r="AK80" s="13"/>
      <c r="AL80" s="2"/>
      <c r="AM80" s="2"/>
      <c r="AN80" s="13"/>
      <c r="AO80" s="2"/>
      <c r="AP80" s="14"/>
      <c r="AQ80" s="2">
        <v>0.02</v>
      </c>
      <c r="AR80" s="2">
        <v>0.5</v>
      </c>
      <c r="AS80" s="2">
        <f t="shared" si="68"/>
        <v>0.01</v>
      </c>
      <c r="AT80" s="1">
        <f t="shared" si="69"/>
        <v>2.1126190727898238E-2</v>
      </c>
      <c r="AU80" s="7">
        <f t="shared" si="70"/>
        <v>52.122000000000007</v>
      </c>
      <c r="AV80" s="1">
        <f t="shared" si="71"/>
        <v>0.26</v>
      </c>
      <c r="AW80" s="1">
        <f t="shared" si="72"/>
        <v>0</v>
      </c>
      <c r="AX80" s="1">
        <f t="shared" si="73"/>
        <v>0</v>
      </c>
    </row>
    <row r="81" spans="1:53" x14ac:dyDescent="0.15">
      <c r="C81" s="6">
        <v>7</v>
      </c>
      <c r="D81" s="8">
        <v>29.119567894193501</v>
      </c>
      <c r="E81" s="9">
        <f t="shared" si="74"/>
        <v>24.902656348666699</v>
      </c>
      <c r="F81" s="6" t="s">
        <v>110</v>
      </c>
      <c r="G81" s="1">
        <v>8</v>
      </c>
      <c r="H81" s="7">
        <f t="shared" si="57"/>
        <v>29.119567894193501</v>
      </c>
      <c r="I81" s="7">
        <f t="shared" si="58"/>
        <v>302.26956789419347</v>
      </c>
      <c r="J81" s="7">
        <f t="shared" si="59"/>
        <v>0.54024490511909606</v>
      </c>
      <c r="K81" s="7">
        <f t="shared" si="60"/>
        <v>52.122000000000007</v>
      </c>
      <c r="L81" s="7">
        <f t="shared" si="61"/>
        <v>0.52122000000000002</v>
      </c>
      <c r="M81" s="1" t="s">
        <v>110</v>
      </c>
      <c r="O81" s="7">
        <f t="shared" si="75"/>
        <v>1.3893446350764882</v>
      </c>
      <c r="P81" s="7">
        <f t="shared" si="62"/>
        <v>0.75058636055462247</v>
      </c>
      <c r="Q81" s="12">
        <f t="shared" si="63"/>
        <v>0.19515245374420184</v>
      </c>
      <c r="R81" s="7">
        <f t="shared" si="64"/>
        <v>0.1355172</v>
      </c>
      <c r="S81" s="13">
        <f t="shared" si="65"/>
        <v>1.4400567141602825</v>
      </c>
      <c r="T81" s="2">
        <v>0.01</v>
      </c>
      <c r="U81" s="14">
        <f t="shared" si="66"/>
        <v>1.4400567141602824E-2</v>
      </c>
      <c r="V81" s="13"/>
      <c r="W81" s="2"/>
      <c r="X81" s="2"/>
      <c r="Y81" s="2"/>
      <c r="Z81" s="2"/>
      <c r="AA81" s="2"/>
      <c r="AB81" s="2"/>
      <c r="AC81" s="2"/>
      <c r="AD81" s="2"/>
      <c r="AE81" s="13">
        <v>5.0000000000000001E-3</v>
      </c>
      <c r="AF81" s="2">
        <v>0.49</v>
      </c>
      <c r="AG81" s="14">
        <f t="shared" si="67"/>
        <v>2.4499999999999999E-3</v>
      </c>
      <c r="AH81" s="17"/>
      <c r="AI81" s="2"/>
      <c r="AJ81" s="14"/>
      <c r="AK81" s="13"/>
      <c r="AL81" s="2"/>
      <c r="AM81" s="2"/>
      <c r="AN81" s="13"/>
      <c r="AO81" s="2"/>
      <c r="AP81" s="14"/>
      <c r="AQ81" s="2">
        <v>0.02</v>
      </c>
      <c r="AR81" s="2">
        <v>0.5</v>
      </c>
      <c r="AS81" s="2">
        <f t="shared" si="68"/>
        <v>0.01</v>
      </c>
      <c r="AT81" s="1">
        <f t="shared" si="69"/>
        <v>2.6850567141602825E-2</v>
      </c>
      <c r="AU81" s="7">
        <f t="shared" si="70"/>
        <v>52.122000000000007</v>
      </c>
      <c r="AV81" s="1">
        <f t="shared" si="71"/>
        <v>0.26</v>
      </c>
      <c r="AW81" s="1">
        <f t="shared" si="72"/>
        <v>0</v>
      </c>
      <c r="AX81" s="1">
        <f t="shared" si="73"/>
        <v>0</v>
      </c>
    </row>
    <row r="82" spans="1:53" x14ac:dyDescent="0.15">
      <c r="C82" s="6">
        <v>8</v>
      </c>
      <c r="D82" s="8">
        <v>28.7876716032258</v>
      </c>
      <c r="E82" s="9">
        <f t="shared" si="74"/>
        <v>29.119567894193501</v>
      </c>
      <c r="F82" s="6" t="s">
        <v>110</v>
      </c>
      <c r="G82" s="1">
        <v>9</v>
      </c>
      <c r="H82" s="7">
        <f t="shared" si="57"/>
        <v>28.7876716032258</v>
      </c>
      <c r="I82" s="7">
        <f t="shared" si="58"/>
        <v>301.93767160322579</v>
      </c>
      <c r="J82" s="7">
        <f t="shared" si="59"/>
        <v>0.52145039695225071</v>
      </c>
      <c r="K82" s="7">
        <f t="shared" si="60"/>
        <v>52.122000000000007</v>
      </c>
      <c r="L82" s="7">
        <f t="shared" si="61"/>
        <v>0.52122000000000002</v>
      </c>
      <c r="M82" s="1" t="s">
        <v>110</v>
      </c>
      <c r="O82" s="7">
        <f t="shared" si="75"/>
        <v>1.1599782745218659</v>
      </c>
      <c r="P82" s="7">
        <f t="shared" si="62"/>
        <v>0.60487113170541384</v>
      </c>
      <c r="Q82" s="12">
        <f t="shared" si="63"/>
        <v>0.15726649424340761</v>
      </c>
      <c r="R82" s="7">
        <f t="shared" si="64"/>
        <v>0.1355172</v>
      </c>
      <c r="S82" s="13">
        <f t="shared" si="65"/>
        <v>1.1604910243379261</v>
      </c>
      <c r="T82" s="2">
        <v>0.01</v>
      </c>
      <c r="U82" s="14">
        <f t="shared" si="66"/>
        <v>1.1604910243379261E-2</v>
      </c>
      <c r="V82" s="13"/>
      <c r="W82" s="2"/>
      <c r="X82" s="2"/>
      <c r="Y82" s="2"/>
      <c r="Z82" s="2"/>
      <c r="AA82" s="2"/>
      <c r="AB82" s="2"/>
      <c r="AC82" s="2"/>
      <c r="AD82" s="2"/>
      <c r="AE82" s="13">
        <v>5.0000000000000001E-3</v>
      </c>
      <c r="AF82" s="2">
        <v>0.49</v>
      </c>
      <c r="AG82" s="14">
        <f t="shared" si="67"/>
        <v>2.4499999999999999E-3</v>
      </c>
      <c r="AH82" s="17"/>
      <c r="AI82" s="2"/>
      <c r="AJ82" s="14"/>
      <c r="AK82" s="13"/>
      <c r="AL82" s="2"/>
      <c r="AM82" s="2"/>
      <c r="AN82" s="13"/>
      <c r="AO82" s="2"/>
      <c r="AP82" s="14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2.1554910243379261E-2</v>
      </c>
      <c r="AU82" s="7">
        <f t="shared" si="70"/>
        <v>52.122000000000007</v>
      </c>
      <c r="AV82" s="1">
        <f t="shared" si="71"/>
        <v>0.26</v>
      </c>
      <c r="AW82" s="1">
        <f t="shared" si="72"/>
        <v>0</v>
      </c>
      <c r="AX82" s="1">
        <f t="shared" si="73"/>
        <v>0</v>
      </c>
    </row>
    <row r="83" spans="1:53" x14ac:dyDescent="0.15">
      <c r="C83" s="6">
        <v>9</v>
      </c>
      <c r="D83" s="8">
        <v>24.122247275333301</v>
      </c>
      <c r="E83" s="9">
        <f t="shared" si="74"/>
        <v>28.7876716032258</v>
      </c>
      <c r="F83" s="6" t="s">
        <v>110</v>
      </c>
      <c r="G83" s="1">
        <v>10</v>
      </c>
      <c r="H83" s="7">
        <f t="shared" si="57"/>
        <v>24.122247275333301</v>
      </c>
      <c r="I83" s="7">
        <f t="shared" si="58"/>
        <v>297.27224727533326</v>
      </c>
      <c r="J83" s="7">
        <f t="shared" si="59"/>
        <v>0.31435264381503358</v>
      </c>
      <c r="K83" s="7">
        <f t="shared" si="60"/>
        <v>52.122000000000007</v>
      </c>
      <c r="L83" s="7">
        <f t="shared" si="61"/>
        <v>0.52122000000000002</v>
      </c>
      <c r="M83" s="1" t="s">
        <v>110</v>
      </c>
      <c r="O83" s="7">
        <f t="shared" si="75"/>
        <v>1.076327142816452</v>
      </c>
      <c r="P83" s="7">
        <f t="shared" si="62"/>
        <v>0.33834628295423291</v>
      </c>
      <c r="Q83" s="12">
        <f t="shared" si="63"/>
        <v>8.7970033568100556E-2</v>
      </c>
      <c r="R83" s="7">
        <f t="shared" si="64"/>
        <v>0.1355172</v>
      </c>
      <c r="S83" s="13">
        <f t="shared" si="65"/>
        <v>0.64914293955380242</v>
      </c>
      <c r="T83" s="2">
        <v>0.01</v>
      </c>
      <c r="U83" s="14">
        <f t="shared" si="66"/>
        <v>6.4914293955380242E-3</v>
      </c>
      <c r="V83" s="13"/>
      <c r="W83" s="2"/>
      <c r="X83" s="2"/>
      <c r="Y83" s="2"/>
      <c r="Z83" s="2"/>
      <c r="AA83" s="2"/>
      <c r="AB83" s="2"/>
      <c r="AC83" s="2"/>
      <c r="AD83" s="2"/>
      <c r="AE83" s="13">
        <v>5.0000000000000001E-3</v>
      </c>
      <c r="AF83" s="2">
        <v>0.49</v>
      </c>
      <c r="AG83" s="14">
        <f t="shared" si="67"/>
        <v>2.4499999999999999E-3</v>
      </c>
      <c r="AH83" s="17"/>
      <c r="AI83" s="2"/>
      <c r="AJ83" s="14"/>
      <c r="AK83" s="13"/>
      <c r="AL83" s="2"/>
      <c r="AM83" s="2"/>
      <c r="AN83" s="13"/>
      <c r="AO83" s="2"/>
      <c r="AP83" s="14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1.6441429395538023E-2</v>
      </c>
      <c r="AU83" s="7">
        <f t="shared" si="70"/>
        <v>52.122000000000007</v>
      </c>
      <c r="AV83" s="1">
        <f t="shared" si="71"/>
        <v>0.26</v>
      </c>
      <c r="AW83" s="1">
        <f t="shared" si="72"/>
        <v>0</v>
      </c>
      <c r="AX83" s="1">
        <f t="shared" si="73"/>
        <v>0</v>
      </c>
    </row>
    <row r="84" spans="1:53" x14ac:dyDescent="0.15">
      <c r="C84" s="6">
        <v>10</v>
      </c>
      <c r="D84" s="8">
        <v>20.688634325161299</v>
      </c>
      <c r="E84" s="9">
        <f t="shared" si="74"/>
        <v>24.122247275333301</v>
      </c>
      <c r="F84" s="6" t="s">
        <v>110</v>
      </c>
      <c r="G84" s="1">
        <v>11</v>
      </c>
      <c r="H84" s="7">
        <f t="shared" si="57"/>
        <v>20.688634325161299</v>
      </c>
      <c r="I84" s="7">
        <f t="shared" si="58"/>
        <v>293.83863432516125</v>
      </c>
      <c r="J84" s="7">
        <f t="shared" si="59"/>
        <v>0.21438542286879936</v>
      </c>
      <c r="K84" s="7">
        <f t="shared" si="60"/>
        <v>52.122000000000007</v>
      </c>
      <c r="L84" s="7">
        <f t="shared" si="61"/>
        <v>0.52122000000000002</v>
      </c>
      <c r="M84" s="1" t="s">
        <v>112</v>
      </c>
      <c r="N84" s="7">
        <f>(O83-P83)*$C$22/100</f>
        <v>0.70108181686910809</v>
      </c>
      <c r="O84" s="7">
        <f t="shared" si="75"/>
        <v>0.55811904299311099</v>
      </c>
      <c r="P84" s="7">
        <f t="shared" si="62"/>
        <v>0.11965258704320771</v>
      </c>
      <c r="Q84" s="12">
        <f t="shared" si="63"/>
        <v>3.1109672631234004E-2</v>
      </c>
      <c r="R84" s="7">
        <f t="shared" si="64"/>
        <v>0.1355172</v>
      </c>
      <c r="S84" s="13">
        <f t="shared" si="65"/>
        <v>0.22956253989334197</v>
      </c>
      <c r="T84" s="2">
        <v>0.01</v>
      </c>
      <c r="U84" s="14">
        <f t="shared" si="66"/>
        <v>2.2956253989334196E-3</v>
      </c>
      <c r="V84" s="13"/>
      <c r="W84" s="2"/>
      <c r="X84" s="2"/>
      <c r="Y84" s="2"/>
      <c r="Z84" s="2"/>
      <c r="AA84" s="2"/>
      <c r="AB84" s="2"/>
      <c r="AC84" s="2"/>
      <c r="AD84" s="2"/>
      <c r="AE84" s="13">
        <v>5.0000000000000001E-3</v>
      </c>
      <c r="AF84" s="2">
        <v>0.49</v>
      </c>
      <c r="AG84" s="14">
        <f t="shared" si="67"/>
        <v>2.4499999999999999E-3</v>
      </c>
      <c r="AH84" s="17"/>
      <c r="AI84" s="2"/>
      <c r="AJ84" s="14"/>
      <c r="AK84" s="13"/>
      <c r="AL84" s="2"/>
      <c r="AM84" s="2"/>
      <c r="AN84" s="13"/>
      <c r="AO84" s="2"/>
      <c r="AP84" s="14"/>
      <c r="AQ84" s="2">
        <v>0.01</v>
      </c>
      <c r="AR84" s="2">
        <v>0.5</v>
      </c>
      <c r="AS84" s="2">
        <f t="shared" si="68"/>
        <v>5.0000000000000001E-3</v>
      </c>
      <c r="AT84" s="1">
        <f t="shared" si="69"/>
        <v>9.7456253989334184E-3</v>
      </c>
      <c r="AU84" s="7">
        <f t="shared" si="70"/>
        <v>52.122000000000007</v>
      </c>
      <c r="AV84" s="1">
        <f t="shared" si="71"/>
        <v>0.26</v>
      </c>
      <c r="AW84" s="1">
        <f t="shared" si="72"/>
        <v>0</v>
      </c>
      <c r="AX84" s="1">
        <f t="shared" si="73"/>
        <v>0</v>
      </c>
    </row>
    <row r="85" spans="1:53" x14ac:dyDescent="0.15">
      <c r="C85" s="6">
        <v>11</v>
      </c>
      <c r="D85" s="8">
        <v>13.451209911199999</v>
      </c>
      <c r="E85" s="9">
        <f t="shared" si="74"/>
        <v>20.688634325161299</v>
      </c>
      <c r="F85" s="6" t="s">
        <v>112</v>
      </c>
      <c r="G85" s="1">
        <v>12</v>
      </c>
      <c r="H85" s="7">
        <f t="shared" si="57"/>
        <v>13.451209911199999</v>
      </c>
      <c r="I85" s="7">
        <f t="shared" si="58"/>
        <v>286.60120991119999</v>
      </c>
      <c r="J85" s="7">
        <f t="shared" si="59"/>
        <v>9.2850656471054102E-2</v>
      </c>
      <c r="K85" s="7">
        <f t="shared" si="60"/>
        <v>52.122000000000007</v>
      </c>
      <c r="L85" s="7">
        <f t="shared" si="61"/>
        <v>0.52122000000000002</v>
      </c>
      <c r="M85" s="1" t="s">
        <v>110</v>
      </c>
      <c r="O85" s="7">
        <f t="shared" si="75"/>
        <v>0.95968645594990321</v>
      </c>
      <c r="P85" s="7">
        <f t="shared" si="62"/>
        <v>8.910751744132786E-2</v>
      </c>
      <c r="Q85" s="12">
        <f t="shared" si="63"/>
        <v>2.3167954534745246E-2</v>
      </c>
      <c r="R85" s="7">
        <f t="shared" si="64"/>
        <v>0.1355172</v>
      </c>
      <c r="S85" s="13">
        <f t="shared" si="65"/>
        <v>0.1709595131447908</v>
      </c>
      <c r="T85" s="2">
        <v>0.01</v>
      </c>
      <c r="U85" s="14">
        <f t="shared" si="66"/>
        <v>1.7095951314479081E-3</v>
      </c>
      <c r="V85" s="13"/>
      <c r="W85" s="2"/>
      <c r="X85" s="2"/>
      <c r="Y85" s="2"/>
      <c r="Z85" s="2"/>
      <c r="AA85" s="2"/>
      <c r="AB85" s="2"/>
      <c r="AC85" s="2"/>
      <c r="AD85" s="2"/>
      <c r="AE85" s="13">
        <v>5.0000000000000001E-3</v>
      </c>
      <c r="AF85" s="2">
        <v>0.49</v>
      </c>
      <c r="AG85" s="14">
        <f t="shared" si="67"/>
        <v>2.4499999999999999E-3</v>
      </c>
      <c r="AH85" s="17"/>
      <c r="AI85" s="2"/>
      <c r="AJ85" s="14"/>
      <c r="AK85" s="13"/>
      <c r="AL85" s="2"/>
      <c r="AM85" s="2"/>
      <c r="AN85" s="13"/>
      <c r="AO85" s="2"/>
      <c r="AP85" s="14"/>
      <c r="AQ85" s="2">
        <v>0.01</v>
      </c>
      <c r="AR85" s="2">
        <v>0.5</v>
      </c>
      <c r="AS85" s="2">
        <f t="shared" si="68"/>
        <v>5.0000000000000001E-3</v>
      </c>
      <c r="AT85" s="1">
        <f t="shared" si="69"/>
        <v>9.1595951314479077E-3</v>
      </c>
      <c r="AU85" s="7">
        <f t="shared" si="70"/>
        <v>52.122000000000007</v>
      </c>
      <c r="AV85" s="1">
        <f t="shared" si="71"/>
        <v>0.26</v>
      </c>
      <c r="AW85" s="1">
        <f t="shared" si="72"/>
        <v>0</v>
      </c>
      <c r="AX85" s="1">
        <f t="shared" si="73"/>
        <v>0</v>
      </c>
      <c r="AY85" s="1">
        <f>SUM(AX74:AX85)</f>
        <v>0</v>
      </c>
    </row>
    <row r="86" spans="1:53" x14ac:dyDescent="0.15">
      <c r="C86" s="6">
        <v>12</v>
      </c>
      <c r="D86" s="8">
        <v>9.5089747554838695</v>
      </c>
      <c r="E86" s="9">
        <f t="shared" si="74"/>
        <v>13.451209911199999</v>
      </c>
      <c r="F86" s="6" t="s">
        <v>110</v>
      </c>
    </row>
    <row r="88" spans="1:53" x14ac:dyDescent="0.15">
      <c r="S88" s="30" t="s">
        <v>80</v>
      </c>
      <c r="T88" s="30"/>
      <c r="U88" s="30"/>
      <c r="V88" s="30" t="s">
        <v>81</v>
      </c>
      <c r="W88" s="30"/>
      <c r="X88" s="30"/>
      <c r="Y88" s="30" t="s">
        <v>82</v>
      </c>
      <c r="Z88" s="30"/>
      <c r="AA88" s="30"/>
      <c r="AB88" s="30" t="s">
        <v>83</v>
      </c>
      <c r="AC88" s="30"/>
      <c r="AD88" s="30"/>
      <c r="AE88" s="30" t="s">
        <v>84</v>
      </c>
      <c r="AF88" s="30"/>
      <c r="AG88" s="30"/>
      <c r="AH88" s="30" t="s">
        <v>85</v>
      </c>
      <c r="AI88" s="30"/>
      <c r="AJ88" s="30"/>
      <c r="AK88" s="31" t="s">
        <v>115</v>
      </c>
      <c r="AL88" s="32"/>
      <c r="AM88" s="33"/>
      <c r="AN88" s="32" t="s">
        <v>116</v>
      </c>
      <c r="AO88" s="32"/>
      <c r="AP88" s="33"/>
      <c r="AQ88" s="30" t="s">
        <v>87</v>
      </c>
      <c r="AR88" s="30"/>
      <c r="AS88" s="30"/>
    </row>
    <row r="89" spans="1:53" x14ac:dyDescent="0.15">
      <c r="A89" s="34" t="s">
        <v>117</v>
      </c>
      <c r="B89" s="34"/>
      <c r="C89" s="6" t="s">
        <v>88</v>
      </c>
      <c r="D89" s="6" t="s">
        <v>89</v>
      </c>
      <c r="E89" s="6" t="s">
        <v>90</v>
      </c>
      <c r="F89" s="6" t="s">
        <v>91</v>
      </c>
      <c r="G89" s="1" t="s">
        <v>88</v>
      </c>
      <c r="H89" s="1" t="s">
        <v>90</v>
      </c>
      <c r="I89" s="1" t="s">
        <v>92</v>
      </c>
      <c r="J89" s="1" t="s">
        <v>93</v>
      </c>
      <c r="K89" s="10" t="s">
        <v>94</v>
      </c>
      <c r="L89" s="10" t="s">
        <v>95</v>
      </c>
      <c r="M89" s="1" t="s">
        <v>96</v>
      </c>
      <c r="N89" s="10" t="s">
        <v>97</v>
      </c>
      <c r="O89" s="1" t="s">
        <v>98</v>
      </c>
      <c r="P89" s="1" t="s">
        <v>99</v>
      </c>
      <c r="Q89" s="10" t="s">
        <v>100</v>
      </c>
      <c r="R89" s="10" t="s">
        <v>101</v>
      </c>
      <c r="S89" s="2" t="s">
        <v>102</v>
      </c>
      <c r="T89" s="2" t="s">
        <v>103</v>
      </c>
      <c r="U89" s="2"/>
      <c r="V89" s="2" t="s">
        <v>102</v>
      </c>
      <c r="W89" s="2" t="s">
        <v>103</v>
      </c>
      <c r="X89" s="2"/>
      <c r="Y89" s="2" t="s">
        <v>102</v>
      </c>
      <c r="Z89" s="2" t="s">
        <v>103</v>
      </c>
      <c r="AA89" s="2"/>
      <c r="AB89" s="2" t="s">
        <v>102</v>
      </c>
      <c r="AC89" s="2" t="s">
        <v>103</v>
      </c>
      <c r="AD89" s="2"/>
      <c r="AE89" s="2" t="s">
        <v>102</v>
      </c>
      <c r="AF89" s="2" t="s">
        <v>103</v>
      </c>
      <c r="AG89" s="2"/>
      <c r="AH89" s="2" t="s">
        <v>102</v>
      </c>
      <c r="AI89" s="2" t="s">
        <v>103</v>
      </c>
      <c r="AJ89" s="2"/>
      <c r="AK89" s="2" t="s">
        <v>102</v>
      </c>
      <c r="AL89" s="2" t="s">
        <v>103</v>
      </c>
      <c r="AM89" s="2"/>
      <c r="AN89" s="2" t="s">
        <v>102</v>
      </c>
      <c r="AO89" s="2" t="s">
        <v>103</v>
      </c>
      <c r="AP89" s="2"/>
      <c r="AQ89" s="16" t="s">
        <v>102</v>
      </c>
      <c r="AR89" s="16" t="s">
        <v>103</v>
      </c>
      <c r="AS89" s="16"/>
      <c r="AT89" s="1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pans="1:53" x14ac:dyDescent="0.15">
      <c r="A90" s="1" t="s">
        <v>108</v>
      </c>
      <c r="B90" s="1">
        <f>F9</f>
        <v>341.64</v>
      </c>
      <c r="C90" s="6" t="s">
        <v>109</v>
      </c>
      <c r="D90" s="6">
        <v>7</v>
      </c>
      <c r="E90" s="6"/>
      <c r="F90" s="6"/>
      <c r="G90" s="1">
        <v>1</v>
      </c>
      <c r="H90" s="7">
        <f t="shared" ref="H90:H101" si="76">E91</f>
        <v>7</v>
      </c>
      <c r="I90" s="7">
        <f t="shared" ref="I90:I101" si="77">H90+273.15</f>
        <v>280.14999999999998</v>
      </c>
      <c r="J90" s="7">
        <f t="shared" ref="J90:J101" si="78">EXP(($C$16*(I90-$C$14))/($C$17*I90*$C$14))</f>
        <v>4.2464371534154055E-2</v>
      </c>
      <c r="K90" s="7">
        <f t="shared" ref="K90:K101" si="79">$B$90/12</f>
        <v>28.47</v>
      </c>
      <c r="L90" s="7">
        <f t="shared" ref="L90:L101" si="80">K90*$B$75/100</f>
        <v>0.28470000000000001</v>
      </c>
      <c r="M90" s="1" t="s">
        <v>110</v>
      </c>
      <c r="O90" s="7">
        <f>L90</f>
        <v>0.28470000000000001</v>
      </c>
      <c r="P90" s="7">
        <f t="shared" ref="P90:P101" si="81">O90*J90</f>
        <v>1.2089606575773661E-2</v>
      </c>
      <c r="Q90" s="12">
        <f t="shared" ref="Q90:Q101" si="82">P90*$B$76</f>
        <v>3.1432977097011518E-3</v>
      </c>
      <c r="R90" s="7">
        <f t="shared" ref="R90:R101" si="83">L90*$B$76</f>
        <v>7.4022000000000004E-2</v>
      </c>
      <c r="S90" s="13">
        <f t="shared" ref="S90:S101" si="84">Q90/R90</f>
        <v>4.2464371534154055E-2</v>
      </c>
      <c r="T90" s="2">
        <v>0.01</v>
      </c>
      <c r="U90" s="14">
        <f t="shared" ref="U90:U101" si="85">S90*T90</f>
        <v>4.2464371534154055E-4</v>
      </c>
      <c r="V90" s="13"/>
      <c r="W90" s="2"/>
      <c r="X90" s="2"/>
      <c r="Y90" s="2"/>
      <c r="Z90" s="2"/>
      <c r="AA90" s="2"/>
      <c r="AB90" s="2"/>
      <c r="AC90" s="2"/>
      <c r="AD90" s="2"/>
      <c r="AE90" s="13">
        <v>1E-3</v>
      </c>
      <c r="AF90" s="2">
        <v>0.49</v>
      </c>
      <c r="AG90" s="14">
        <f t="shared" ref="AG90:AG101" si="86">AF90*AE90</f>
        <v>4.8999999999999998E-4</v>
      </c>
      <c r="AH90" s="17"/>
      <c r="AI90" s="2"/>
      <c r="AJ90" s="14"/>
      <c r="AK90" s="13"/>
      <c r="AL90" s="2"/>
      <c r="AM90" s="2"/>
      <c r="AN90" s="13"/>
      <c r="AO90" s="2"/>
      <c r="AP90" s="14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5.914643715341541E-3</v>
      </c>
      <c r="AU90" s="7">
        <f t="shared" ref="AU90:AU101" si="89">$B$90/12</f>
        <v>28.47</v>
      </c>
      <c r="AV90" s="1">
        <f t="shared" ref="AV90:AV101" si="90">$B$76</f>
        <v>0.26</v>
      </c>
      <c r="AW90" s="1">
        <f t="shared" ref="AW90:AW101" si="91">$E$9</f>
        <v>0</v>
      </c>
      <c r="AX90" s="1">
        <f t="shared" ref="AX90:AX101" si="92">AW90*10000*AV90*0.67*AU90*AT90</f>
        <v>0</v>
      </c>
      <c r="AZ90" s="1">
        <f t="shared" ref="AZ90:AZ101" si="93">$E$10</f>
        <v>0</v>
      </c>
      <c r="BA90" s="1">
        <f t="shared" ref="BA90:BA101" si="94">AZ90*10000*AV90*0.67*AU90*AT90</f>
        <v>0</v>
      </c>
    </row>
    <row r="91" spans="1:53" x14ac:dyDescent="0.15">
      <c r="A91" s="1" t="s">
        <v>111</v>
      </c>
      <c r="B91" s="1">
        <v>1</v>
      </c>
      <c r="C91" s="6">
        <v>1</v>
      </c>
      <c r="D91" s="8">
        <v>5.5187343157419404</v>
      </c>
      <c r="E91" s="9">
        <f t="shared" ref="E91:E102" si="95">D90</f>
        <v>7</v>
      </c>
      <c r="F91" s="6" t="s">
        <v>110</v>
      </c>
      <c r="G91" s="1">
        <v>2</v>
      </c>
      <c r="H91" s="7">
        <f t="shared" si="76"/>
        <v>5.5187343157419404</v>
      </c>
      <c r="I91" s="7">
        <f t="shared" si="77"/>
        <v>278.66873431574191</v>
      </c>
      <c r="J91" s="7">
        <f t="shared" si="78"/>
        <v>3.5301364412395696E-2</v>
      </c>
      <c r="K91" s="7">
        <f t="shared" si="79"/>
        <v>28.47</v>
      </c>
      <c r="L91" s="7">
        <f t="shared" si="80"/>
        <v>0.28470000000000001</v>
      </c>
      <c r="M91" s="1" t="s">
        <v>110</v>
      </c>
      <c r="O91" s="7">
        <f t="shared" ref="O91:O101" si="96">L91+O90-P90-N91</f>
        <v>0.55731039342422639</v>
      </c>
      <c r="P91" s="7">
        <f t="shared" si="81"/>
        <v>1.9673817289084228E-2</v>
      </c>
      <c r="Q91" s="12">
        <f t="shared" si="82"/>
        <v>5.1151924951618995E-3</v>
      </c>
      <c r="R91" s="7">
        <f t="shared" si="83"/>
        <v>7.4022000000000004E-2</v>
      </c>
      <c r="S91" s="13">
        <f t="shared" si="84"/>
        <v>6.9103678570720861E-2</v>
      </c>
      <c r="T91" s="2">
        <v>0.01</v>
      </c>
      <c r="U91" s="14">
        <f t="shared" si="85"/>
        <v>6.9103678570720862E-4</v>
      </c>
      <c r="V91" s="13"/>
      <c r="W91" s="2"/>
      <c r="X91" s="2"/>
      <c r="Y91" s="2"/>
      <c r="Z91" s="2"/>
      <c r="AA91" s="2"/>
      <c r="AB91" s="2"/>
      <c r="AC91" s="2"/>
      <c r="AD91" s="2"/>
      <c r="AE91" s="13">
        <v>1E-3</v>
      </c>
      <c r="AF91" s="2">
        <v>0.49</v>
      </c>
      <c r="AG91" s="14">
        <f t="shared" si="86"/>
        <v>4.8999999999999998E-4</v>
      </c>
      <c r="AH91" s="17"/>
      <c r="AI91" s="2"/>
      <c r="AJ91" s="14"/>
      <c r="AK91" s="13"/>
      <c r="AL91" s="2"/>
      <c r="AM91" s="2"/>
      <c r="AN91" s="13"/>
      <c r="AO91" s="2"/>
      <c r="AP91" s="14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6.1810367857072085E-3</v>
      </c>
      <c r="AU91" s="7">
        <f t="shared" si="89"/>
        <v>28.47</v>
      </c>
      <c r="AV91" s="1">
        <f t="shared" si="90"/>
        <v>0.26</v>
      </c>
      <c r="AW91" s="1">
        <f t="shared" si="91"/>
        <v>0</v>
      </c>
      <c r="AX91" s="1">
        <f t="shared" si="92"/>
        <v>0</v>
      </c>
      <c r="AZ91" s="1">
        <f t="shared" si="93"/>
        <v>0</v>
      </c>
      <c r="BA91" s="1">
        <f t="shared" si="94"/>
        <v>0</v>
      </c>
    </row>
    <row r="92" spans="1:53" x14ac:dyDescent="0.15">
      <c r="A92" s="1" t="s">
        <v>73</v>
      </c>
      <c r="B92" s="1">
        <f>H9</f>
        <v>0.26</v>
      </c>
      <c r="C92" s="6">
        <v>2</v>
      </c>
      <c r="D92" s="8">
        <v>7.6186944369310297</v>
      </c>
      <c r="E92" s="9">
        <f t="shared" si="95"/>
        <v>5.5187343157419404</v>
      </c>
      <c r="F92" s="6" t="s">
        <v>110</v>
      </c>
      <c r="G92" s="1">
        <v>3</v>
      </c>
      <c r="H92" s="7">
        <f t="shared" si="76"/>
        <v>7.6186944369310297</v>
      </c>
      <c r="I92" s="7">
        <f t="shared" si="77"/>
        <v>280.76869443693101</v>
      </c>
      <c r="J92" s="7">
        <f t="shared" si="78"/>
        <v>4.5844351032296102E-2</v>
      </c>
      <c r="K92" s="7">
        <f t="shared" si="79"/>
        <v>28.47</v>
      </c>
      <c r="L92" s="7">
        <f t="shared" si="80"/>
        <v>0.28470000000000001</v>
      </c>
      <c r="M92" s="1" t="s">
        <v>110</v>
      </c>
      <c r="O92" s="7">
        <f t="shared" si="96"/>
        <v>0.82233657613514222</v>
      </c>
      <c r="P92" s="7">
        <f t="shared" si="81"/>
        <v>3.769948666303595E-2</v>
      </c>
      <c r="Q92" s="12">
        <f t="shared" si="82"/>
        <v>9.8018665323893472E-3</v>
      </c>
      <c r="R92" s="7">
        <f t="shared" si="83"/>
        <v>7.4022000000000004E-2</v>
      </c>
      <c r="S92" s="13">
        <f t="shared" si="84"/>
        <v>0.13241828824389162</v>
      </c>
      <c r="T92" s="2">
        <v>0.01</v>
      </c>
      <c r="U92" s="14">
        <f t="shared" si="85"/>
        <v>1.3241828824389163E-3</v>
      </c>
      <c r="V92" s="13"/>
      <c r="W92" s="2"/>
      <c r="X92" s="2"/>
      <c r="Y92" s="2"/>
      <c r="Z92" s="2"/>
      <c r="AA92" s="2"/>
      <c r="AB92" s="2"/>
      <c r="AC92" s="2"/>
      <c r="AD92" s="2"/>
      <c r="AE92" s="13">
        <v>1E-3</v>
      </c>
      <c r="AF92" s="2">
        <v>0.49</v>
      </c>
      <c r="AG92" s="14">
        <f t="shared" si="86"/>
        <v>4.8999999999999998E-4</v>
      </c>
      <c r="AH92" s="17"/>
      <c r="AI92" s="2"/>
      <c r="AJ92" s="14"/>
      <c r="AK92" s="13"/>
      <c r="AL92" s="2"/>
      <c r="AM92" s="2"/>
      <c r="AN92" s="13"/>
      <c r="AO92" s="2"/>
      <c r="AP92" s="14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6.8141828824389164E-3</v>
      </c>
      <c r="AU92" s="7">
        <f t="shared" si="89"/>
        <v>28.47</v>
      </c>
      <c r="AV92" s="1">
        <f t="shared" si="90"/>
        <v>0.26</v>
      </c>
      <c r="AW92" s="1">
        <f t="shared" si="91"/>
        <v>0</v>
      </c>
      <c r="AX92" s="1">
        <f t="shared" si="92"/>
        <v>0</v>
      </c>
      <c r="AZ92" s="1">
        <f t="shared" si="93"/>
        <v>0</v>
      </c>
      <c r="BA92" s="1">
        <f t="shared" si="94"/>
        <v>0</v>
      </c>
    </row>
    <row r="93" spans="1:53" x14ac:dyDescent="0.15">
      <c r="C93" s="6">
        <v>3</v>
      </c>
      <c r="D93" s="8">
        <v>11.6382234590645</v>
      </c>
      <c r="E93" s="9">
        <f t="shared" si="95"/>
        <v>7.6186944369310297</v>
      </c>
      <c r="F93" s="6" t="s">
        <v>110</v>
      </c>
      <c r="G93" s="1">
        <v>4</v>
      </c>
      <c r="H93" s="7">
        <f t="shared" si="76"/>
        <v>11.6382234590645</v>
      </c>
      <c r="I93" s="7">
        <f t="shared" si="77"/>
        <v>284.78822345906445</v>
      </c>
      <c r="J93" s="7">
        <f t="shared" si="78"/>
        <v>7.4792333587518869E-2</v>
      </c>
      <c r="K93" s="7">
        <f t="shared" si="79"/>
        <v>28.47</v>
      </c>
      <c r="L93" s="7">
        <f t="shared" si="80"/>
        <v>0.28470000000000001</v>
      </c>
      <c r="M93" s="1" t="s">
        <v>110</v>
      </c>
      <c r="O93" s="7">
        <f t="shared" si="96"/>
        <v>1.0693370894721062</v>
      </c>
      <c r="P93" s="7">
        <f t="shared" si="81"/>
        <v>7.9978216313304276E-2</v>
      </c>
      <c r="Q93" s="12">
        <f t="shared" si="82"/>
        <v>2.0794336241459113E-2</v>
      </c>
      <c r="R93" s="7">
        <f t="shared" si="83"/>
        <v>7.4022000000000004E-2</v>
      </c>
      <c r="S93" s="13">
        <f t="shared" si="84"/>
        <v>0.28092102674149727</v>
      </c>
      <c r="T93" s="2">
        <v>0.01</v>
      </c>
      <c r="U93" s="14">
        <f t="shared" si="85"/>
        <v>2.8092102674149729E-3</v>
      </c>
      <c r="V93" s="13"/>
      <c r="W93" s="2"/>
      <c r="X93" s="2"/>
      <c r="Y93" s="2"/>
      <c r="Z93" s="2"/>
      <c r="AA93" s="2"/>
      <c r="AB93" s="2"/>
      <c r="AC93" s="2"/>
      <c r="AD93" s="2"/>
      <c r="AE93" s="13">
        <v>5.0000000000000001E-3</v>
      </c>
      <c r="AF93" s="2">
        <v>0.49</v>
      </c>
      <c r="AG93" s="14">
        <f t="shared" si="86"/>
        <v>2.4499999999999999E-3</v>
      </c>
      <c r="AH93" s="17"/>
      <c r="AI93" s="2"/>
      <c r="AJ93" s="14"/>
      <c r="AK93" s="13"/>
      <c r="AL93" s="2"/>
      <c r="AM93" s="2"/>
      <c r="AN93" s="13"/>
      <c r="AO93" s="2"/>
      <c r="AP93" s="14"/>
      <c r="AQ93" s="2">
        <v>1.4999999999999999E-2</v>
      </c>
      <c r="AR93" s="2">
        <v>0.5</v>
      </c>
      <c r="AS93" s="2">
        <f t="shared" si="87"/>
        <v>7.4999999999999997E-3</v>
      </c>
      <c r="AT93" s="1">
        <f t="shared" si="88"/>
        <v>1.2759210267414972E-2</v>
      </c>
      <c r="AU93" s="7">
        <f t="shared" si="89"/>
        <v>28.47</v>
      </c>
      <c r="AV93" s="1">
        <f t="shared" si="90"/>
        <v>0.26</v>
      </c>
      <c r="AW93" s="1">
        <f t="shared" si="91"/>
        <v>0</v>
      </c>
      <c r="AX93" s="1">
        <f t="shared" si="92"/>
        <v>0</v>
      </c>
      <c r="AZ93" s="1">
        <f t="shared" si="93"/>
        <v>0</v>
      </c>
      <c r="BA93" s="1">
        <f t="shared" si="94"/>
        <v>0</v>
      </c>
    </row>
    <row r="94" spans="1:53" x14ac:dyDescent="0.15">
      <c r="C94" s="6">
        <v>4</v>
      </c>
      <c r="D94" s="8">
        <v>17.533048886333301</v>
      </c>
      <c r="E94" s="9">
        <f t="shared" si="95"/>
        <v>11.6382234590645</v>
      </c>
      <c r="F94" s="6" t="s">
        <v>110</v>
      </c>
      <c r="G94" s="1">
        <v>5</v>
      </c>
      <c r="H94" s="7">
        <f t="shared" si="76"/>
        <v>17.533048886333301</v>
      </c>
      <c r="I94" s="7">
        <f t="shared" si="77"/>
        <v>290.68304888633327</v>
      </c>
      <c r="J94" s="7">
        <f t="shared" si="78"/>
        <v>0.149613207876862</v>
      </c>
      <c r="K94" s="7">
        <f t="shared" si="79"/>
        <v>28.47</v>
      </c>
      <c r="L94" s="7">
        <f t="shared" si="80"/>
        <v>0.28470000000000001</v>
      </c>
      <c r="M94" s="1" t="s">
        <v>112</v>
      </c>
      <c r="N94" s="7">
        <f>(O93-P93)*$C$22/100</f>
        <v>0.93989092950086173</v>
      </c>
      <c r="O94" s="7">
        <f t="shared" si="96"/>
        <v>0.33416794365794011</v>
      </c>
      <c r="P94" s="7">
        <f t="shared" si="81"/>
        <v>4.99959380202789E-2</v>
      </c>
      <c r="Q94" s="12">
        <f t="shared" si="82"/>
        <v>1.2998943885272514E-2</v>
      </c>
      <c r="R94" s="7">
        <f t="shared" si="83"/>
        <v>7.4022000000000004E-2</v>
      </c>
      <c r="S94" s="13">
        <f t="shared" si="84"/>
        <v>0.17560919571576711</v>
      </c>
      <c r="T94" s="2">
        <v>0.01</v>
      </c>
      <c r="U94" s="14">
        <f t="shared" si="85"/>
        <v>1.756091957157671E-3</v>
      </c>
      <c r="V94" s="13"/>
      <c r="W94" s="2"/>
      <c r="X94" s="2"/>
      <c r="Y94" s="2"/>
      <c r="Z94" s="2"/>
      <c r="AA94" s="2"/>
      <c r="AB94" s="2"/>
      <c r="AC94" s="2"/>
      <c r="AD94" s="2"/>
      <c r="AE94" s="13">
        <v>5.0000000000000001E-3</v>
      </c>
      <c r="AF94" s="2">
        <v>0.49</v>
      </c>
      <c r="AG94" s="14">
        <f t="shared" si="86"/>
        <v>2.4499999999999999E-3</v>
      </c>
      <c r="AH94" s="17"/>
      <c r="AI94" s="2"/>
      <c r="AJ94" s="14"/>
      <c r="AK94" s="13"/>
      <c r="AL94" s="2"/>
      <c r="AM94" s="2"/>
      <c r="AN94" s="13"/>
      <c r="AO94" s="2"/>
      <c r="AP94" s="14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1.1706091957157671E-2</v>
      </c>
      <c r="AU94" s="7">
        <f t="shared" si="89"/>
        <v>28.47</v>
      </c>
      <c r="AV94" s="1">
        <f t="shared" si="90"/>
        <v>0.26</v>
      </c>
      <c r="AW94" s="1">
        <f t="shared" si="91"/>
        <v>0</v>
      </c>
      <c r="AX94" s="1">
        <f t="shared" si="92"/>
        <v>0</v>
      </c>
      <c r="AZ94" s="1">
        <f t="shared" si="93"/>
        <v>0</v>
      </c>
      <c r="BA94" s="1">
        <f t="shared" si="94"/>
        <v>0</v>
      </c>
    </row>
    <row r="95" spans="1:53" x14ac:dyDescent="0.15">
      <c r="C95" s="6">
        <v>5</v>
      </c>
      <c r="D95" s="8">
        <v>21.417255261612901</v>
      </c>
      <c r="E95" s="9">
        <f t="shared" si="95"/>
        <v>17.533048886333301</v>
      </c>
      <c r="F95" s="6" t="s">
        <v>112</v>
      </c>
      <c r="G95" s="1">
        <v>6</v>
      </c>
      <c r="H95" s="7">
        <f t="shared" si="76"/>
        <v>21.417255261612901</v>
      </c>
      <c r="I95" s="7">
        <f t="shared" si="77"/>
        <v>294.5672552616129</v>
      </c>
      <c r="J95" s="7">
        <f t="shared" si="78"/>
        <v>0.23269756511262463</v>
      </c>
      <c r="K95" s="7">
        <f t="shared" si="79"/>
        <v>28.47</v>
      </c>
      <c r="L95" s="7">
        <f t="shared" si="80"/>
        <v>0.28470000000000001</v>
      </c>
      <c r="M95" s="1" t="s">
        <v>110</v>
      </c>
      <c r="O95" s="7">
        <f t="shared" si="96"/>
        <v>0.56887200563766116</v>
      </c>
      <c r="P95" s="7">
        <f t="shared" si="81"/>
        <v>0.13237513057261902</v>
      </c>
      <c r="Q95" s="12">
        <f t="shared" si="82"/>
        <v>3.4417533948880946E-2</v>
      </c>
      <c r="R95" s="7">
        <f t="shared" si="83"/>
        <v>7.4022000000000004E-2</v>
      </c>
      <c r="S95" s="13">
        <f t="shared" si="84"/>
        <v>0.46496357770501939</v>
      </c>
      <c r="T95" s="2">
        <v>0.01</v>
      </c>
      <c r="U95" s="14">
        <f t="shared" si="85"/>
        <v>4.6496357770501942E-3</v>
      </c>
      <c r="V95" s="13"/>
      <c r="W95" s="2"/>
      <c r="X95" s="2"/>
      <c r="Y95" s="2"/>
      <c r="Z95" s="2"/>
      <c r="AA95" s="2"/>
      <c r="AB95" s="2"/>
      <c r="AC95" s="2"/>
      <c r="AD95" s="2"/>
      <c r="AE95" s="13">
        <v>5.0000000000000001E-3</v>
      </c>
      <c r="AF95" s="2">
        <v>0.49</v>
      </c>
      <c r="AG95" s="14">
        <f t="shared" si="86"/>
        <v>2.4499999999999999E-3</v>
      </c>
      <c r="AH95" s="17"/>
      <c r="AI95" s="2"/>
      <c r="AJ95" s="14"/>
      <c r="AK95" s="13"/>
      <c r="AL95" s="2"/>
      <c r="AM95" s="2"/>
      <c r="AN95" s="13"/>
      <c r="AO95" s="2"/>
      <c r="AP95" s="14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1.4599635777050195E-2</v>
      </c>
      <c r="AU95" s="7">
        <f t="shared" si="89"/>
        <v>28.47</v>
      </c>
      <c r="AV95" s="1">
        <f t="shared" si="90"/>
        <v>0.26</v>
      </c>
      <c r="AW95" s="1">
        <f t="shared" si="91"/>
        <v>0</v>
      </c>
      <c r="AX95" s="1">
        <f t="shared" si="92"/>
        <v>0</v>
      </c>
      <c r="AZ95" s="1">
        <f t="shared" si="93"/>
        <v>0</v>
      </c>
      <c r="BA95" s="1">
        <f t="shared" si="94"/>
        <v>0</v>
      </c>
    </row>
    <row r="96" spans="1:53" x14ac:dyDescent="0.15">
      <c r="C96" s="6">
        <v>6</v>
      </c>
      <c r="D96" s="8">
        <v>24.902656348666699</v>
      </c>
      <c r="E96" s="9">
        <f t="shared" si="95"/>
        <v>21.417255261612901</v>
      </c>
      <c r="F96" s="6" t="s">
        <v>110</v>
      </c>
      <c r="G96" s="1">
        <v>7</v>
      </c>
      <c r="H96" s="7">
        <f t="shared" si="76"/>
        <v>24.902656348666699</v>
      </c>
      <c r="I96" s="7">
        <f t="shared" si="77"/>
        <v>298.05265634866669</v>
      </c>
      <c r="J96" s="7">
        <f t="shared" si="78"/>
        <v>0.34250169206707365</v>
      </c>
      <c r="K96" s="7">
        <f t="shared" si="79"/>
        <v>28.47</v>
      </c>
      <c r="L96" s="7">
        <f t="shared" si="80"/>
        <v>0.28470000000000001</v>
      </c>
      <c r="M96" s="1" t="s">
        <v>110</v>
      </c>
      <c r="O96" s="7">
        <f t="shared" si="96"/>
        <v>0.72119687506504215</v>
      </c>
      <c r="P96" s="7">
        <f t="shared" si="81"/>
        <v>0.24701115002326285</v>
      </c>
      <c r="Q96" s="12">
        <f t="shared" si="82"/>
        <v>6.4222899006048342E-2</v>
      </c>
      <c r="R96" s="7">
        <f t="shared" si="83"/>
        <v>7.4022000000000004E-2</v>
      </c>
      <c r="S96" s="13">
        <f t="shared" si="84"/>
        <v>0.86761907278982386</v>
      </c>
      <c r="T96" s="2">
        <v>0.01</v>
      </c>
      <c r="U96" s="14">
        <f t="shared" si="85"/>
        <v>8.6761907278982385E-3</v>
      </c>
      <c r="V96" s="13"/>
      <c r="W96" s="2"/>
      <c r="X96" s="2"/>
      <c r="Y96" s="2"/>
      <c r="Z96" s="2"/>
      <c r="AA96" s="2"/>
      <c r="AB96" s="2"/>
      <c r="AC96" s="2"/>
      <c r="AD96" s="2"/>
      <c r="AE96" s="13">
        <v>0.01</v>
      </c>
      <c r="AF96" s="2">
        <v>0.49</v>
      </c>
      <c r="AG96" s="14">
        <f t="shared" si="86"/>
        <v>4.8999999999999998E-3</v>
      </c>
      <c r="AH96" s="17"/>
      <c r="AI96" s="2"/>
      <c r="AJ96" s="14"/>
      <c r="AK96" s="13"/>
      <c r="AL96" s="2"/>
      <c r="AM96" s="2"/>
      <c r="AN96" s="13"/>
      <c r="AO96" s="2"/>
      <c r="AP96" s="14"/>
      <c r="AQ96" s="2">
        <v>0.02</v>
      </c>
      <c r="AR96" s="2">
        <v>0.5</v>
      </c>
      <c r="AS96" s="2">
        <f t="shared" si="87"/>
        <v>0.01</v>
      </c>
      <c r="AT96" s="1">
        <f t="shared" si="88"/>
        <v>2.3576190727898239E-2</v>
      </c>
      <c r="AU96" s="7">
        <f t="shared" si="89"/>
        <v>28.47</v>
      </c>
      <c r="AV96" s="1">
        <f t="shared" si="90"/>
        <v>0.26</v>
      </c>
      <c r="AW96" s="1">
        <f t="shared" si="91"/>
        <v>0</v>
      </c>
      <c r="AX96" s="1">
        <f t="shared" si="92"/>
        <v>0</v>
      </c>
      <c r="AZ96" s="1">
        <f t="shared" si="93"/>
        <v>0</v>
      </c>
      <c r="BA96" s="1">
        <f t="shared" si="94"/>
        <v>0</v>
      </c>
    </row>
    <row r="97" spans="3:54" x14ac:dyDescent="0.15">
      <c r="C97" s="6">
        <v>7</v>
      </c>
      <c r="D97" s="8">
        <v>29.119567894193501</v>
      </c>
      <c r="E97" s="9">
        <f t="shared" si="95"/>
        <v>24.902656348666699</v>
      </c>
      <c r="F97" s="6" t="s">
        <v>110</v>
      </c>
      <c r="G97" s="1">
        <v>8</v>
      </c>
      <c r="H97" s="7">
        <f t="shared" si="76"/>
        <v>29.119567894193501</v>
      </c>
      <c r="I97" s="7">
        <f t="shared" si="77"/>
        <v>302.26956789419347</v>
      </c>
      <c r="J97" s="7">
        <f t="shared" si="78"/>
        <v>0.54024490511909606</v>
      </c>
      <c r="K97" s="7">
        <f t="shared" si="79"/>
        <v>28.47</v>
      </c>
      <c r="L97" s="7">
        <f t="shared" si="80"/>
        <v>0.28470000000000001</v>
      </c>
      <c r="M97" s="1" t="s">
        <v>110</v>
      </c>
      <c r="O97" s="7">
        <f t="shared" si="96"/>
        <v>0.75888572504177931</v>
      </c>
      <c r="P97" s="7">
        <f t="shared" si="81"/>
        <v>0.4099841465214325</v>
      </c>
      <c r="Q97" s="12">
        <f t="shared" si="82"/>
        <v>0.10659587809557246</v>
      </c>
      <c r="R97" s="7">
        <f t="shared" si="83"/>
        <v>7.4022000000000004E-2</v>
      </c>
      <c r="S97" s="13">
        <f t="shared" si="84"/>
        <v>1.4400567141602827</v>
      </c>
      <c r="T97" s="2">
        <v>0.01</v>
      </c>
      <c r="U97" s="14">
        <f t="shared" si="85"/>
        <v>1.4400567141602828E-2</v>
      </c>
      <c r="V97" s="13"/>
      <c r="W97" s="2"/>
      <c r="X97" s="2"/>
      <c r="Y97" s="2"/>
      <c r="Z97" s="2"/>
      <c r="AA97" s="2"/>
      <c r="AB97" s="2"/>
      <c r="AC97" s="2"/>
      <c r="AD97" s="2"/>
      <c r="AE97" s="13">
        <v>0.01</v>
      </c>
      <c r="AF97" s="2">
        <v>0.49</v>
      </c>
      <c r="AG97" s="14">
        <f t="shared" si="86"/>
        <v>4.8999999999999998E-3</v>
      </c>
      <c r="AH97" s="17"/>
      <c r="AI97" s="2"/>
      <c r="AJ97" s="14"/>
      <c r="AK97" s="13"/>
      <c r="AL97" s="2"/>
      <c r="AM97" s="2"/>
      <c r="AN97" s="13"/>
      <c r="AO97" s="2"/>
      <c r="AP97" s="14"/>
      <c r="AQ97" s="2">
        <v>0.02</v>
      </c>
      <c r="AR97" s="2">
        <v>0.5</v>
      </c>
      <c r="AS97" s="2">
        <f t="shared" si="87"/>
        <v>0.01</v>
      </c>
      <c r="AT97" s="1">
        <f t="shared" si="88"/>
        <v>2.9300567141602826E-2</v>
      </c>
      <c r="AU97" s="7">
        <f t="shared" si="89"/>
        <v>28.47</v>
      </c>
      <c r="AV97" s="1">
        <f t="shared" si="90"/>
        <v>0.26</v>
      </c>
      <c r="AW97" s="1">
        <f t="shared" si="91"/>
        <v>0</v>
      </c>
      <c r="AX97" s="1">
        <f t="shared" si="92"/>
        <v>0</v>
      </c>
      <c r="AZ97" s="1">
        <f t="shared" si="93"/>
        <v>0</v>
      </c>
      <c r="BA97" s="1">
        <f t="shared" si="94"/>
        <v>0</v>
      </c>
    </row>
    <row r="98" spans="3:54" x14ac:dyDescent="0.15">
      <c r="C98" s="6">
        <v>8</v>
      </c>
      <c r="D98" s="8">
        <v>28.7876716032258</v>
      </c>
      <c r="E98" s="9">
        <f t="shared" si="95"/>
        <v>29.119567894193501</v>
      </c>
      <c r="F98" s="6" t="s">
        <v>110</v>
      </c>
      <c r="G98" s="1">
        <v>9</v>
      </c>
      <c r="H98" s="7">
        <f t="shared" si="76"/>
        <v>28.7876716032258</v>
      </c>
      <c r="I98" s="7">
        <f t="shared" si="77"/>
        <v>301.93767160322579</v>
      </c>
      <c r="J98" s="7">
        <f t="shared" si="78"/>
        <v>0.52145039695225071</v>
      </c>
      <c r="K98" s="7">
        <f t="shared" si="79"/>
        <v>28.47</v>
      </c>
      <c r="L98" s="7">
        <f t="shared" si="80"/>
        <v>0.28470000000000001</v>
      </c>
      <c r="M98" s="1" t="s">
        <v>110</v>
      </c>
      <c r="O98" s="7">
        <f t="shared" si="96"/>
        <v>0.63360157852034682</v>
      </c>
      <c r="P98" s="7">
        <f t="shared" si="81"/>
        <v>0.33039179462900747</v>
      </c>
      <c r="Q98" s="12">
        <f t="shared" si="82"/>
        <v>8.5901866603541946E-2</v>
      </c>
      <c r="R98" s="7">
        <f t="shared" si="83"/>
        <v>7.4022000000000004E-2</v>
      </c>
      <c r="S98" s="13">
        <f t="shared" si="84"/>
        <v>1.1604910243379258</v>
      </c>
      <c r="T98" s="2">
        <v>0.01</v>
      </c>
      <c r="U98" s="14">
        <f t="shared" si="85"/>
        <v>1.1604910243379259E-2</v>
      </c>
      <c r="V98" s="13"/>
      <c r="W98" s="2"/>
      <c r="X98" s="2"/>
      <c r="Y98" s="2"/>
      <c r="Z98" s="2"/>
      <c r="AA98" s="2"/>
      <c r="AB98" s="2"/>
      <c r="AC98" s="2"/>
      <c r="AD98" s="2"/>
      <c r="AE98" s="13">
        <v>5.0000000000000001E-3</v>
      </c>
      <c r="AF98" s="2">
        <v>0.49</v>
      </c>
      <c r="AG98" s="14">
        <f t="shared" si="86"/>
        <v>2.4499999999999999E-3</v>
      </c>
      <c r="AH98" s="17"/>
      <c r="AI98" s="2"/>
      <c r="AJ98" s="14"/>
      <c r="AK98" s="13"/>
      <c r="AL98" s="2"/>
      <c r="AM98" s="2"/>
      <c r="AN98" s="13"/>
      <c r="AO98" s="2"/>
      <c r="AP98" s="14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2.1554910243379258E-2</v>
      </c>
      <c r="AU98" s="7">
        <f t="shared" si="89"/>
        <v>28.47</v>
      </c>
      <c r="AV98" s="1">
        <f t="shared" si="90"/>
        <v>0.26</v>
      </c>
      <c r="AW98" s="1">
        <f t="shared" si="91"/>
        <v>0</v>
      </c>
      <c r="AX98" s="1">
        <f t="shared" si="92"/>
        <v>0</v>
      </c>
      <c r="AZ98" s="1">
        <f t="shared" si="93"/>
        <v>0</v>
      </c>
      <c r="BA98" s="1">
        <f t="shared" si="94"/>
        <v>0</v>
      </c>
    </row>
    <row r="99" spans="3:54" x14ac:dyDescent="0.15">
      <c r="C99" s="6">
        <v>9</v>
      </c>
      <c r="D99" s="8">
        <v>24.122247275333301</v>
      </c>
      <c r="E99" s="9">
        <f t="shared" si="95"/>
        <v>28.7876716032258</v>
      </c>
      <c r="F99" s="6" t="s">
        <v>110</v>
      </c>
      <c r="G99" s="1">
        <v>10</v>
      </c>
      <c r="H99" s="7">
        <f t="shared" si="76"/>
        <v>24.122247275333301</v>
      </c>
      <c r="I99" s="7">
        <f t="shared" si="77"/>
        <v>297.27224727533326</v>
      </c>
      <c r="J99" s="7">
        <f t="shared" si="78"/>
        <v>0.31435264381503358</v>
      </c>
      <c r="K99" s="7">
        <f t="shared" si="79"/>
        <v>28.47</v>
      </c>
      <c r="L99" s="7">
        <f t="shared" si="80"/>
        <v>0.28470000000000001</v>
      </c>
      <c r="M99" s="1" t="s">
        <v>110</v>
      </c>
      <c r="O99" s="7">
        <f t="shared" si="96"/>
        <v>0.5879097838913393</v>
      </c>
      <c r="P99" s="7">
        <f t="shared" si="81"/>
        <v>0.18481099489096756</v>
      </c>
      <c r="Q99" s="12">
        <f t="shared" si="82"/>
        <v>4.805085867165157E-2</v>
      </c>
      <c r="R99" s="7">
        <f t="shared" si="83"/>
        <v>7.4022000000000004E-2</v>
      </c>
      <c r="S99" s="13">
        <f t="shared" si="84"/>
        <v>0.64914293955380242</v>
      </c>
      <c r="T99" s="2">
        <v>0.01</v>
      </c>
      <c r="U99" s="14">
        <f t="shared" si="85"/>
        <v>6.4914293955380242E-3</v>
      </c>
      <c r="V99" s="13"/>
      <c r="W99" s="2"/>
      <c r="X99" s="2"/>
      <c r="Y99" s="2"/>
      <c r="Z99" s="2"/>
      <c r="AA99" s="2"/>
      <c r="AB99" s="2"/>
      <c r="AC99" s="2"/>
      <c r="AD99" s="2"/>
      <c r="AE99" s="13">
        <v>5.0000000000000001E-3</v>
      </c>
      <c r="AF99" s="2">
        <v>0.49</v>
      </c>
      <c r="AG99" s="14">
        <f t="shared" si="86"/>
        <v>2.4499999999999999E-3</v>
      </c>
      <c r="AH99" s="17"/>
      <c r="AI99" s="2"/>
      <c r="AJ99" s="14"/>
      <c r="AK99" s="13"/>
      <c r="AL99" s="2"/>
      <c r="AM99" s="2"/>
      <c r="AN99" s="13"/>
      <c r="AO99" s="2"/>
      <c r="AP99" s="14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1.6441429395538023E-2</v>
      </c>
      <c r="AU99" s="7">
        <f t="shared" si="89"/>
        <v>28.47</v>
      </c>
      <c r="AV99" s="1">
        <f t="shared" si="90"/>
        <v>0.26</v>
      </c>
      <c r="AW99" s="1">
        <f t="shared" si="91"/>
        <v>0</v>
      </c>
      <c r="AX99" s="1">
        <f t="shared" si="92"/>
        <v>0</v>
      </c>
      <c r="AZ99" s="1">
        <f t="shared" si="93"/>
        <v>0</v>
      </c>
      <c r="BA99" s="1">
        <f t="shared" si="94"/>
        <v>0</v>
      </c>
    </row>
    <row r="100" spans="3:54" x14ac:dyDescent="0.15">
      <c r="C100" s="6">
        <v>10</v>
      </c>
      <c r="D100" s="8">
        <v>20.688634325161299</v>
      </c>
      <c r="E100" s="9">
        <f t="shared" si="95"/>
        <v>24.122247275333301</v>
      </c>
      <c r="F100" s="6" t="s">
        <v>110</v>
      </c>
      <c r="G100" s="1">
        <v>11</v>
      </c>
      <c r="H100" s="7">
        <f t="shared" si="76"/>
        <v>20.688634325161299</v>
      </c>
      <c r="I100" s="7">
        <f t="shared" si="77"/>
        <v>293.83863432516125</v>
      </c>
      <c r="J100" s="7">
        <f t="shared" si="78"/>
        <v>0.21438542286879936</v>
      </c>
      <c r="K100" s="7">
        <f t="shared" si="79"/>
        <v>28.47</v>
      </c>
      <c r="L100" s="7">
        <f t="shared" si="80"/>
        <v>0.28470000000000001</v>
      </c>
      <c r="M100" s="1" t="s">
        <v>112</v>
      </c>
      <c r="N100" s="7">
        <f>(O99-P99)*$C$22/100</f>
        <v>0.38294384955035321</v>
      </c>
      <c r="O100" s="7">
        <f t="shared" si="96"/>
        <v>0.30485493945001862</v>
      </c>
      <c r="P100" s="7">
        <f t="shared" si="81"/>
        <v>6.5356455107634465E-2</v>
      </c>
      <c r="Q100" s="12">
        <f t="shared" si="82"/>
        <v>1.6992678327984963E-2</v>
      </c>
      <c r="R100" s="7">
        <f t="shared" si="83"/>
        <v>7.4022000000000004E-2</v>
      </c>
      <c r="S100" s="13">
        <f t="shared" si="84"/>
        <v>0.22956253989334199</v>
      </c>
      <c r="T100" s="2">
        <v>0.01</v>
      </c>
      <c r="U100" s="14">
        <f t="shared" si="85"/>
        <v>2.2956253989334201E-3</v>
      </c>
      <c r="V100" s="13"/>
      <c r="W100" s="2"/>
      <c r="X100" s="2"/>
      <c r="Y100" s="2"/>
      <c r="Z100" s="2"/>
      <c r="AA100" s="2"/>
      <c r="AB100" s="2"/>
      <c r="AC100" s="2"/>
      <c r="AD100" s="2"/>
      <c r="AE100" s="13">
        <v>1E-3</v>
      </c>
      <c r="AF100" s="2">
        <v>0.49</v>
      </c>
      <c r="AG100" s="14">
        <f t="shared" si="86"/>
        <v>4.8999999999999998E-4</v>
      </c>
      <c r="AH100" s="17"/>
      <c r="AI100" s="2"/>
      <c r="AJ100" s="14"/>
      <c r="AK100" s="13"/>
      <c r="AL100" s="2"/>
      <c r="AM100" s="2"/>
      <c r="AN100" s="13"/>
      <c r="AO100" s="2"/>
      <c r="AP100" s="14"/>
      <c r="AQ100" s="2">
        <v>0.01</v>
      </c>
      <c r="AR100" s="2">
        <v>0.5</v>
      </c>
      <c r="AS100" s="2">
        <f t="shared" si="87"/>
        <v>5.0000000000000001E-3</v>
      </c>
      <c r="AT100" s="1">
        <f t="shared" si="88"/>
        <v>7.7856253989334202E-3</v>
      </c>
      <c r="AU100" s="7">
        <f t="shared" si="89"/>
        <v>28.47</v>
      </c>
      <c r="AV100" s="1">
        <f t="shared" si="90"/>
        <v>0.26</v>
      </c>
      <c r="AW100" s="1">
        <f t="shared" si="91"/>
        <v>0</v>
      </c>
      <c r="AX100" s="1">
        <f t="shared" si="92"/>
        <v>0</v>
      </c>
      <c r="AZ100" s="1">
        <f t="shared" si="93"/>
        <v>0</v>
      </c>
      <c r="BA100" s="1">
        <f t="shared" si="94"/>
        <v>0</v>
      </c>
    </row>
    <row r="101" spans="3:54" x14ac:dyDescent="0.15">
      <c r="C101" s="6">
        <v>11</v>
      </c>
      <c r="D101" s="8">
        <v>13.451209911199999</v>
      </c>
      <c r="E101" s="9">
        <f t="shared" si="95"/>
        <v>20.688634325161299</v>
      </c>
      <c r="F101" s="6" t="s">
        <v>112</v>
      </c>
      <c r="G101" s="1">
        <v>12</v>
      </c>
      <c r="H101" s="7">
        <f t="shared" si="76"/>
        <v>13.451209911199999</v>
      </c>
      <c r="I101" s="7">
        <f t="shared" si="77"/>
        <v>286.60120991119999</v>
      </c>
      <c r="J101" s="7">
        <f t="shared" si="78"/>
        <v>9.2850656471054102E-2</v>
      </c>
      <c r="K101" s="7">
        <f t="shared" si="79"/>
        <v>28.47</v>
      </c>
      <c r="L101" s="7">
        <f t="shared" si="80"/>
        <v>0.28470000000000001</v>
      </c>
      <c r="M101" s="1" t="s">
        <v>110</v>
      </c>
      <c r="O101" s="7">
        <f t="shared" si="96"/>
        <v>0.52419848434238414</v>
      </c>
      <c r="P101" s="7">
        <f t="shared" si="81"/>
        <v>4.8672173392321945E-2</v>
      </c>
      <c r="Q101" s="12">
        <f t="shared" si="82"/>
        <v>1.2654765082003706E-2</v>
      </c>
      <c r="R101" s="7">
        <f t="shared" si="83"/>
        <v>7.4022000000000004E-2</v>
      </c>
      <c r="S101" s="13">
        <f t="shared" si="84"/>
        <v>0.1709595131447908</v>
      </c>
      <c r="T101" s="2">
        <v>0.01</v>
      </c>
      <c r="U101" s="14">
        <f t="shared" si="85"/>
        <v>1.7095951314479081E-3</v>
      </c>
      <c r="V101" s="13"/>
      <c r="W101" s="2"/>
      <c r="X101" s="2"/>
      <c r="Y101" s="2"/>
      <c r="Z101" s="2"/>
      <c r="AA101" s="2"/>
      <c r="AB101" s="2"/>
      <c r="AC101" s="2"/>
      <c r="AD101" s="2"/>
      <c r="AE101" s="13">
        <v>1E-3</v>
      </c>
      <c r="AF101" s="2">
        <v>0.49</v>
      </c>
      <c r="AG101" s="14">
        <f t="shared" si="86"/>
        <v>4.8999999999999998E-4</v>
      </c>
      <c r="AH101" s="17"/>
      <c r="AI101" s="2"/>
      <c r="AJ101" s="14"/>
      <c r="AK101" s="13"/>
      <c r="AL101" s="2"/>
      <c r="AM101" s="2"/>
      <c r="AN101" s="13"/>
      <c r="AO101" s="2"/>
      <c r="AP101" s="14"/>
      <c r="AQ101" s="2">
        <v>0.01</v>
      </c>
      <c r="AR101" s="2">
        <v>0.5</v>
      </c>
      <c r="AS101" s="2">
        <f t="shared" si="87"/>
        <v>5.0000000000000001E-3</v>
      </c>
      <c r="AT101" s="1">
        <f t="shared" si="88"/>
        <v>7.1995951314479086E-3</v>
      </c>
      <c r="AU101" s="7">
        <f t="shared" si="89"/>
        <v>28.47</v>
      </c>
      <c r="AV101" s="1">
        <f t="shared" si="90"/>
        <v>0.26</v>
      </c>
      <c r="AW101" s="1">
        <f t="shared" si="91"/>
        <v>0</v>
      </c>
      <c r="AX101" s="1">
        <f t="shared" si="92"/>
        <v>0</v>
      </c>
      <c r="AY101" s="1">
        <f>SUM(AX90:AX101)</f>
        <v>0</v>
      </c>
      <c r="AZ101" s="1">
        <f t="shared" si="93"/>
        <v>0</v>
      </c>
      <c r="BA101" s="1">
        <f t="shared" si="94"/>
        <v>0</v>
      </c>
      <c r="BB101" s="1">
        <f>SUM(BA90:BA101)</f>
        <v>0</v>
      </c>
    </row>
    <row r="102" spans="3:54" x14ac:dyDescent="0.15">
      <c r="C102" s="6">
        <v>12</v>
      </c>
      <c r="D102" s="8">
        <v>9.5089747554838695</v>
      </c>
      <c r="E102" s="9">
        <f t="shared" si="95"/>
        <v>13.451209911199999</v>
      </c>
      <c r="F102" s="6" t="s">
        <v>110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A102"/>
  <sheetViews>
    <sheetView workbookViewId="0">
      <selection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10" style="1"/>
    <col min="32" max="32" width="23.125" style="1" customWidth="1"/>
    <col min="33" max="33" width="14.37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73</v>
      </c>
    </row>
    <row r="2" spans="1:12" x14ac:dyDescent="0.15">
      <c r="A2" s="28" t="s">
        <v>41</v>
      </c>
      <c r="B2" s="3" t="s">
        <v>42</v>
      </c>
      <c r="C2" s="2"/>
      <c r="D2" s="2"/>
      <c r="E2" s="35">
        <v>132.56979999999999</v>
      </c>
      <c r="F2" s="2">
        <v>1069.5229999999999</v>
      </c>
      <c r="G2" s="39">
        <f>(F2+F3+F4)/3</f>
        <v>1305.751</v>
      </c>
      <c r="H2" s="2">
        <v>0.13</v>
      </c>
      <c r="I2" s="28">
        <f>(H2+H3+H4)/3</f>
        <v>0.12</v>
      </c>
    </row>
    <row r="3" spans="1:12" x14ac:dyDescent="0.15">
      <c r="A3" s="28"/>
      <c r="B3" s="3" t="s">
        <v>43</v>
      </c>
      <c r="C3" s="2"/>
      <c r="D3" s="2"/>
      <c r="E3" s="36"/>
      <c r="F3" s="2">
        <v>1192.0899999999999</v>
      </c>
      <c r="G3" s="40"/>
      <c r="H3" s="2">
        <v>0.13</v>
      </c>
      <c r="I3" s="28"/>
    </row>
    <row r="4" spans="1:12" x14ac:dyDescent="0.15">
      <c r="A4" s="28"/>
      <c r="B4" s="3" t="s">
        <v>44</v>
      </c>
      <c r="C4" s="2"/>
      <c r="D4" s="2"/>
      <c r="E4" s="37"/>
      <c r="F4" s="2">
        <v>1655.64</v>
      </c>
      <c r="G4" s="41"/>
      <c r="H4" s="2">
        <v>0.1</v>
      </c>
      <c r="I4" s="28"/>
    </row>
    <row r="5" spans="1:12" x14ac:dyDescent="0.15">
      <c r="A5" s="28" t="s">
        <v>45</v>
      </c>
      <c r="B5" s="3" t="s">
        <v>46</v>
      </c>
      <c r="C5" s="2"/>
      <c r="D5" s="2"/>
      <c r="E5" s="35">
        <v>1346.5435740124201</v>
      </c>
      <c r="F5" s="2">
        <v>91.103999999999999</v>
      </c>
      <c r="G5" s="39">
        <f>(F5+F6)/2</f>
        <v>92.509250000000009</v>
      </c>
      <c r="H5" s="2">
        <v>0.18</v>
      </c>
      <c r="I5" s="28">
        <f>(H5+H6)/2</f>
        <v>0.155</v>
      </c>
    </row>
    <row r="6" spans="1:12" x14ac:dyDescent="0.15">
      <c r="A6" s="28"/>
      <c r="B6" s="3" t="s">
        <v>47</v>
      </c>
      <c r="C6" s="2"/>
      <c r="D6" s="2"/>
      <c r="E6" s="37"/>
      <c r="F6" s="2">
        <v>93.914500000000004</v>
      </c>
      <c r="G6" s="41"/>
      <c r="H6" s="2">
        <v>0.13</v>
      </c>
      <c r="I6" s="28"/>
    </row>
    <row r="7" spans="1:12" x14ac:dyDescent="0.15">
      <c r="A7" s="28" t="s">
        <v>48</v>
      </c>
      <c r="B7" s="29"/>
      <c r="C7" s="2"/>
      <c r="D7" s="2"/>
      <c r="E7" s="4">
        <v>3497.1027194479402</v>
      </c>
      <c r="F7" s="2">
        <v>122.786</v>
      </c>
      <c r="G7" s="2"/>
      <c r="H7" s="2">
        <v>0.28999999999999998</v>
      </c>
    </row>
    <row r="8" spans="1:12" x14ac:dyDescent="0.15">
      <c r="A8" s="28" t="s">
        <v>49</v>
      </c>
      <c r="B8" s="29"/>
      <c r="C8" s="2"/>
      <c r="D8" s="2"/>
      <c r="E8" s="2">
        <v>0.09</v>
      </c>
      <c r="F8" s="2">
        <v>625.46400000000006</v>
      </c>
      <c r="G8" s="2"/>
      <c r="H8" s="2">
        <v>0.26</v>
      </c>
    </row>
    <row r="9" spans="1:12" x14ac:dyDescent="0.15">
      <c r="A9" s="28" t="s">
        <v>50</v>
      </c>
      <c r="B9" s="29"/>
      <c r="C9" s="2"/>
      <c r="D9" s="2"/>
      <c r="E9" s="2">
        <v>0.21</v>
      </c>
      <c r="F9" s="2">
        <v>341.64</v>
      </c>
      <c r="G9" s="2"/>
      <c r="H9" s="2">
        <v>0.26</v>
      </c>
    </row>
    <row r="10" spans="1:12" x14ac:dyDescent="0.15">
      <c r="A10" s="28" t="s">
        <v>51</v>
      </c>
      <c r="B10" s="29"/>
      <c r="C10" s="2"/>
      <c r="D10" s="2"/>
      <c r="E10" s="2">
        <v>0.04</v>
      </c>
      <c r="F10" s="2">
        <v>341.64</v>
      </c>
      <c r="G10" s="2"/>
      <c r="H10" s="2">
        <v>0.26</v>
      </c>
    </row>
    <row r="11" spans="1:12" x14ac:dyDescent="0.15">
      <c r="A11" s="28" t="s">
        <v>52</v>
      </c>
      <c r="B11" s="29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55</v>
      </c>
      <c r="B14" s="2" t="s">
        <v>56</v>
      </c>
      <c r="C14" s="2">
        <v>308.16000000000003</v>
      </c>
      <c r="G14" s="38" t="s">
        <v>57</v>
      </c>
      <c r="H14" s="5" t="s">
        <v>58</v>
      </c>
      <c r="I14" s="5">
        <f>(AV38+AV53+AY69+AY85+AY101+BB101+AG69)</f>
        <v>101672173.19691733</v>
      </c>
      <c r="J14" s="5" t="s">
        <v>35</v>
      </c>
      <c r="K14" s="5">
        <f>I14/(10000*1000)</f>
        <v>10.167217319691732</v>
      </c>
      <c r="L14" s="5" t="s">
        <v>59</v>
      </c>
    </row>
    <row r="15" spans="1:12" x14ac:dyDescent="0.15">
      <c r="A15" s="2" t="s">
        <v>60</v>
      </c>
      <c r="B15" s="2" t="s">
        <v>56</v>
      </c>
      <c r="C15" s="2"/>
      <c r="G15" s="38"/>
      <c r="H15" s="5" t="s">
        <v>61</v>
      </c>
      <c r="I15" s="5">
        <v>62465535.385514103</v>
      </c>
      <c r="J15" s="5" t="s">
        <v>35</v>
      </c>
      <c r="K15" s="5">
        <f>I15/(10000*1000)</f>
        <v>6.2465535385514102</v>
      </c>
      <c r="L15" s="5" t="s">
        <v>59</v>
      </c>
    </row>
    <row r="16" spans="1:12" x14ac:dyDescent="0.15">
      <c r="A16" s="2" t="s">
        <v>62</v>
      </c>
      <c r="B16" s="2" t="s">
        <v>63</v>
      </c>
      <c r="C16" s="2">
        <v>19347</v>
      </c>
      <c r="K16" s="1">
        <v>10.167217319691732</v>
      </c>
    </row>
    <row r="17" spans="1:47" x14ac:dyDescent="0.15">
      <c r="A17" s="2" t="s">
        <v>64</v>
      </c>
      <c r="B17" s="2" t="s">
        <v>65</v>
      </c>
      <c r="C17" s="2">
        <v>1.9870000000000001</v>
      </c>
      <c r="AF17" s="1" t="s">
        <v>122</v>
      </c>
    </row>
    <row r="18" spans="1:47" x14ac:dyDescent="0.15">
      <c r="A18" s="2" t="s">
        <v>67</v>
      </c>
      <c r="B18" s="2" t="s">
        <v>68</v>
      </c>
      <c r="C18" s="2">
        <v>1</v>
      </c>
    </row>
    <row r="19" spans="1:47" x14ac:dyDescent="0.15">
      <c r="A19" s="2" t="s">
        <v>70</v>
      </c>
      <c r="B19" s="2" t="s">
        <v>68</v>
      </c>
      <c r="C19" s="2">
        <v>3</v>
      </c>
    </row>
    <row r="20" spans="1:47" x14ac:dyDescent="0.15">
      <c r="A20" s="2" t="s">
        <v>73</v>
      </c>
      <c r="B20" s="2" t="s">
        <v>74</v>
      </c>
      <c r="C20" s="2">
        <v>0.13</v>
      </c>
    </row>
    <row r="21" spans="1:47" x14ac:dyDescent="0.15">
      <c r="A21" s="2" t="s">
        <v>75</v>
      </c>
      <c r="B21" s="2" t="s">
        <v>76</v>
      </c>
      <c r="C21" s="2">
        <v>1</v>
      </c>
    </row>
    <row r="22" spans="1:47" x14ac:dyDescent="0.15">
      <c r="A22" s="2" t="s">
        <v>77</v>
      </c>
      <c r="B22" s="2" t="s">
        <v>72</v>
      </c>
      <c r="C22" s="2">
        <v>95</v>
      </c>
    </row>
    <row r="23" spans="1:47" x14ac:dyDescent="0.15">
      <c r="A23" s="2" t="s">
        <v>78</v>
      </c>
      <c r="B23" s="2" t="s">
        <v>79</v>
      </c>
      <c r="C23" s="2">
        <v>0.66200000000000003</v>
      </c>
    </row>
    <row r="25" spans="1:47" x14ac:dyDescent="0.15">
      <c r="S25" s="30" t="s">
        <v>80</v>
      </c>
      <c r="T25" s="30"/>
      <c r="U25" s="30"/>
      <c r="V25" s="30" t="s">
        <v>81</v>
      </c>
      <c r="W25" s="30"/>
      <c r="X25" s="30"/>
      <c r="Y25" s="30" t="s">
        <v>82</v>
      </c>
      <c r="Z25" s="30"/>
      <c r="AA25" s="30"/>
      <c r="AB25" s="30" t="s">
        <v>83</v>
      </c>
      <c r="AC25" s="30"/>
      <c r="AD25" s="30"/>
      <c r="AE25" s="30" t="s">
        <v>84</v>
      </c>
      <c r="AF25" s="30"/>
      <c r="AG25" s="30"/>
      <c r="AH25" s="30" t="s">
        <v>85</v>
      </c>
      <c r="AI25" s="30"/>
      <c r="AJ25" s="30"/>
      <c r="AK25" s="31" t="s">
        <v>86</v>
      </c>
      <c r="AL25" s="32"/>
      <c r="AM25" s="33"/>
      <c r="AN25" s="30" t="s">
        <v>87</v>
      </c>
      <c r="AO25" s="30"/>
      <c r="AP25" s="30"/>
    </row>
    <row r="26" spans="1:47" x14ac:dyDescent="0.15">
      <c r="A26" s="34" t="s">
        <v>41</v>
      </c>
      <c r="B26" s="34"/>
      <c r="C26" s="6" t="s">
        <v>88</v>
      </c>
      <c r="D26" s="6" t="s">
        <v>89</v>
      </c>
      <c r="E26" s="6" t="s">
        <v>90</v>
      </c>
      <c r="F26" s="6" t="s">
        <v>91</v>
      </c>
      <c r="G26" s="1" t="s">
        <v>88</v>
      </c>
      <c r="H26" s="1" t="s">
        <v>90</v>
      </c>
      <c r="I26" s="1" t="s">
        <v>92</v>
      </c>
      <c r="J26" s="1" t="s">
        <v>93</v>
      </c>
      <c r="K26" s="10" t="s">
        <v>94</v>
      </c>
      <c r="L26" s="10" t="s">
        <v>95</v>
      </c>
      <c r="M26" s="1" t="s">
        <v>96</v>
      </c>
      <c r="N26" s="10" t="s">
        <v>97</v>
      </c>
      <c r="O26" s="1" t="s">
        <v>98</v>
      </c>
      <c r="P26" s="1" t="s">
        <v>99</v>
      </c>
      <c r="Q26" s="10" t="s">
        <v>100</v>
      </c>
      <c r="R26" s="10" t="s">
        <v>101</v>
      </c>
      <c r="S26" s="2" t="s">
        <v>102</v>
      </c>
      <c r="T26" s="2" t="s">
        <v>103</v>
      </c>
      <c r="U26" s="2"/>
      <c r="V26" s="2" t="s">
        <v>102</v>
      </c>
      <c r="W26" s="2" t="s">
        <v>103</v>
      </c>
      <c r="X26" s="2"/>
      <c r="Y26" s="2" t="s">
        <v>102</v>
      </c>
      <c r="Z26" s="2" t="s">
        <v>103</v>
      </c>
      <c r="AA26" s="2"/>
      <c r="AB26" s="2" t="s">
        <v>102</v>
      </c>
      <c r="AC26" s="2" t="s">
        <v>103</v>
      </c>
      <c r="AD26" s="2"/>
      <c r="AE26" s="2" t="s">
        <v>102</v>
      </c>
      <c r="AF26" s="2" t="s">
        <v>103</v>
      </c>
      <c r="AG26" s="2"/>
      <c r="AH26" s="2" t="s">
        <v>102</v>
      </c>
      <c r="AI26" s="2" t="s">
        <v>103</v>
      </c>
      <c r="AJ26" s="2"/>
      <c r="AK26" s="2" t="s">
        <v>102</v>
      </c>
      <c r="AL26" s="2" t="s">
        <v>103</v>
      </c>
      <c r="AM26" s="2"/>
      <c r="AN26" s="16" t="s">
        <v>102</v>
      </c>
      <c r="AO26" s="16" t="s">
        <v>103</v>
      </c>
      <c r="AP26" s="16"/>
      <c r="AQ26" s="1" t="s">
        <v>104</v>
      </c>
      <c r="AR26" s="1" t="s">
        <v>105</v>
      </c>
      <c r="AS26" s="1" t="s">
        <v>73</v>
      </c>
      <c r="AT26" s="1" t="s">
        <v>106</v>
      </c>
      <c r="AU26" s="1" t="s">
        <v>107</v>
      </c>
    </row>
    <row r="27" spans="1:47" x14ac:dyDescent="0.15">
      <c r="A27" s="1" t="s">
        <v>108</v>
      </c>
      <c r="B27" s="1">
        <f>G2</f>
        <v>1305.751</v>
      </c>
      <c r="C27" s="6" t="s">
        <v>109</v>
      </c>
      <c r="D27" s="6">
        <v>5</v>
      </c>
      <c r="E27" s="6"/>
      <c r="F27" s="6"/>
      <c r="G27" s="1">
        <v>1</v>
      </c>
      <c r="H27" s="7">
        <f t="shared" ref="H27:H38" si="0">E28</f>
        <v>5</v>
      </c>
      <c r="I27" s="7">
        <f t="shared" ref="I27:I38" si="1">H27+273.15</f>
        <v>278.14999999999998</v>
      </c>
      <c r="J27" s="7">
        <f t="shared" ref="J27:J38" si="2">EXP(($C$16*(I27-$C$14))/($C$17*I27*$C$14))</f>
        <v>3.3074406338125473E-2</v>
      </c>
      <c r="K27" s="7">
        <f t="shared" ref="K27:K38" si="3">$B$27/12</f>
        <v>108.81258333333334</v>
      </c>
      <c r="L27" s="7">
        <f t="shared" ref="L27:L38" si="4">K27*$B$28/100</f>
        <v>1.0881258333333335</v>
      </c>
      <c r="M27" s="1" t="s">
        <v>110</v>
      </c>
      <c r="O27" s="7">
        <f>L27</f>
        <v>1.0881258333333335</v>
      </c>
      <c r="P27" s="7">
        <f t="shared" ref="P27:P38" si="5">O27*J27</f>
        <v>3.5989115958678063E-2</v>
      </c>
      <c r="Q27" s="12">
        <f t="shared" ref="Q27:Q38" si="6">P27*$B$29</f>
        <v>4.3186939150413675E-3</v>
      </c>
      <c r="R27" s="7">
        <f t="shared" ref="R27:R38" si="7">L27*$B$29</f>
        <v>0.1305751</v>
      </c>
      <c r="S27" s="13">
        <f t="shared" ref="S27:S38" si="8">Q27/R27</f>
        <v>3.3074406338125473E-2</v>
      </c>
      <c r="T27" s="2">
        <v>0.01</v>
      </c>
      <c r="U27" s="14">
        <f t="shared" ref="U27:U38" si="9">S27*T27</f>
        <v>3.3074406338125473E-4</v>
      </c>
      <c r="V27" s="13"/>
      <c r="W27" s="2"/>
      <c r="X27" s="14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3"/>
      <c r="AF27" s="2"/>
      <c r="AG27" s="14"/>
      <c r="AH27" s="13"/>
      <c r="AI27" s="2"/>
      <c r="AJ27" s="14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2.2230744063381255E-2</v>
      </c>
      <c r="AR27" s="7">
        <f t="shared" ref="AR27:AR38" si="15">$B$27/12</f>
        <v>108.81258333333334</v>
      </c>
      <c r="AS27" s="1">
        <f t="shared" ref="AS27:AS38" si="16">$B$29</f>
        <v>0.12</v>
      </c>
      <c r="AT27" s="1">
        <f>$E$2/12</f>
        <v>11.047483333333332</v>
      </c>
      <c r="AU27" s="1">
        <f t="shared" ref="AU27:AU38" si="17">AT27*10000*AS27*0.67*AR27*AQ27</f>
        <v>21485.849217791405</v>
      </c>
    </row>
    <row r="28" spans="1:47" x14ac:dyDescent="0.15">
      <c r="A28" s="1" t="s">
        <v>111</v>
      </c>
      <c r="B28" s="1">
        <v>1</v>
      </c>
      <c r="C28" s="6">
        <v>1</v>
      </c>
      <c r="D28" s="8">
        <v>2.51917454116129</v>
      </c>
      <c r="E28" s="9">
        <f t="shared" ref="E28:E39" si="18">D27</f>
        <v>5</v>
      </c>
      <c r="F28" s="6" t="s">
        <v>110</v>
      </c>
      <c r="G28" s="1">
        <v>2</v>
      </c>
      <c r="H28" s="7">
        <f t="shared" si="0"/>
        <v>2.51917454116129</v>
      </c>
      <c r="I28" s="7">
        <f t="shared" si="1"/>
        <v>275.66917454116128</v>
      </c>
      <c r="J28" s="7">
        <f t="shared" si="2"/>
        <v>2.4136735869831467E-2</v>
      </c>
      <c r="K28" s="7">
        <f t="shared" si="3"/>
        <v>108.81258333333334</v>
      </c>
      <c r="L28" s="7">
        <f t="shared" si="4"/>
        <v>1.0881258333333335</v>
      </c>
      <c r="M28" s="1" t="s">
        <v>110</v>
      </c>
      <c r="O28" s="7">
        <f t="shared" ref="O28:O38" si="19">L28+O27-P27-N28</f>
        <v>2.1402625507079889</v>
      </c>
      <c r="P28" s="7">
        <f t="shared" si="5"/>
        <v>5.1658951878530507E-2</v>
      </c>
      <c r="Q28" s="12">
        <f t="shared" si="6"/>
        <v>6.1990742254236604E-3</v>
      </c>
      <c r="R28" s="7">
        <f t="shared" si="7"/>
        <v>0.1305751</v>
      </c>
      <c r="S28" s="13">
        <f t="shared" si="8"/>
        <v>4.7475163529828127E-2</v>
      </c>
      <c r="T28" s="2">
        <v>0.01</v>
      </c>
      <c r="U28" s="14">
        <f t="shared" si="9"/>
        <v>4.747516352982813E-4</v>
      </c>
      <c r="V28" s="13"/>
      <c r="W28" s="2"/>
      <c r="X28" s="14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3"/>
      <c r="AF28" s="2"/>
      <c r="AG28" s="14"/>
      <c r="AH28" s="13"/>
      <c r="AI28" s="2"/>
      <c r="AJ28" s="14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2.2374751635298281E-2</v>
      </c>
      <c r="AR28" s="7">
        <f t="shared" si="15"/>
        <v>108.81258333333334</v>
      </c>
      <c r="AS28" s="1">
        <f t="shared" si="16"/>
        <v>0.12</v>
      </c>
      <c r="AT28" s="1">
        <f t="shared" ref="AT28:AT38" si="20">$E$2/12</f>
        <v>11.047483333333332</v>
      </c>
      <c r="AU28" s="1">
        <f t="shared" si="17"/>
        <v>21625.031467724555</v>
      </c>
    </row>
    <row r="29" spans="1:47" x14ac:dyDescent="0.15">
      <c r="A29" s="1" t="s">
        <v>73</v>
      </c>
      <c r="B29" s="1">
        <f>I2</f>
        <v>0.12</v>
      </c>
      <c r="C29" s="6">
        <v>2</v>
      </c>
      <c r="D29" s="8">
        <v>6.4873676356206902</v>
      </c>
      <c r="E29" s="9">
        <f t="shared" si="18"/>
        <v>2.51917454116129</v>
      </c>
      <c r="F29" s="6" t="s">
        <v>110</v>
      </c>
      <c r="G29" s="1">
        <v>3</v>
      </c>
      <c r="H29" s="7">
        <f t="shared" si="0"/>
        <v>6.4873676356206902</v>
      </c>
      <c r="I29" s="7">
        <f t="shared" si="1"/>
        <v>279.63736763562065</v>
      </c>
      <c r="J29" s="7">
        <f t="shared" si="2"/>
        <v>3.9843179994553453E-2</v>
      </c>
      <c r="K29" s="7">
        <f t="shared" si="3"/>
        <v>108.81258333333334</v>
      </c>
      <c r="L29" s="7">
        <f t="shared" si="4"/>
        <v>1.0881258333333335</v>
      </c>
      <c r="M29" s="1" t="s">
        <v>110</v>
      </c>
      <c r="O29" s="7">
        <f t="shared" si="19"/>
        <v>3.1767294321627917</v>
      </c>
      <c r="P29" s="7">
        <f t="shared" si="5"/>
        <v>0.1265710025596577</v>
      </c>
      <c r="Q29" s="12">
        <f t="shared" si="6"/>
        <v>1.5188520307158924E-2</v>
      </c>
      <c r="R29" s="7">
        <f t="shared" si="7"/>
        <v>0.1305751</v>
      </c>
      <c r="S29" s="13">
        <f t="shared" si="8"/>
        <v>0.11632018897292765</v>
      </c>
      <c r="T29" s="2">
        <v>0.01</v>
      </c>
      <c r="U29" s="14">
        <f t="shared" si="9"/>
        <v>1.1632018897292766E-3</v>
      </c>
      <c r="V29" s="13"/>
      <c r="W29" s="2"/>
      <c r="X29" s="14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3"/>
      <c r="AF29" s="2"/>
      <c r="AG29" s="14"/>
      <c r="AH29" s="13"/>
      <c r="AI29" s="2"/>
      <c r="AJ29" s="14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2.3063201889729275E-2</v>
      </c>
      <c r="AR29" s="7">
        <f t="shared" si="15"/>
        <v>108.81258333333334</v>
      </c>
      <c r="AS29" s="1">
        <f t="shared" si="16"/>
        <v>0.12</v>
      </c>
      <c r="AT29" s="1">
        <f t="shared" si="20"/>
        <v>11.047483333333332</v>
      </c>
      <c r="AU29" s="1">
        <f t="shared" si="17"/>
        <v>22290.413531342478</v>
      </c>
    </row>
    <row r="30" spans="1:47" x14ac:dyDescent="0.15">
      <c r="C30" s="6">
        <v>3</v>
      </c>
      <c r="D30" s="8">
        <v>11.4772591207097</v>
      </c>
      <c r="E30" s="9">
        <f t="shared" si="18"/>
        <v>6.4873676356206902</v>
      </c>
      <c r="F30" s="6" t="s">
        <v>110</v>
      </c>
      <c r="G30" s="1">
        <v>4</v>
      </c>
      <c r="H30" s="7">
        <f t="shared" si="0"/>
        <v>11.4772591207097</v>
      </c>
      <c r="I30" s="7">
        <f t="shared" si="1"/>
        <v>284.62725912070965</v>
      </c>
      <c r="J30" s="7">
        <f t="shared" si="2"/>
        <v>7.3360105466596659E-2</v>
      </c>
      <c r="K30" s="7">
        <f t="shared" si="3"/>
        <v>108.81258333333334</v>
      </c>
      <c r="L30" s="7">
        <f t="shared" si="4"/>
        <v>1.0881258333333335</v>
      </c>
      <c r="M30" s="1" t="s">
        <v>110</v>
      </c>
      <c r="O30" s="7">
        <f t="shared" si="19"/>
        <v>4.1382842629364678</v>
      </c>
      <c r="P30" s="7">
        <f t="shared" si="5"/>
        <v>0.30358496997977652</v>
      </c>
      <c r="Q30" s="12">
        <f t="shared" si="6"/>
        <v>3.6430196397573181E-2</v>
      </c>
      <c r="R30" s="7">
        <f t="shared" si="7"/>
        <v>0.1305751</v>
      </c>
      <c r="S30" s="13">
        <f t="shared" si="8"/>
        <v>0.27899803559463621</v>
      </c>
      <c r="T30" s="2">
        <v>0.01</v>
      </c>
      <c r="U30" s="14">
        <f t="shared" si="9"/>
        <v>2.7899803559463623E-3</v>
      </c>
      <c r="V30" s="13"/>
      <c r="W30" s="2"/>
      <c r="X30" s="14"/>
      <c r="Y30" s="2">
        <v>0.04</v>
      </c>
      <c r="Z30" s="2">
        <v>0.21</v>
      </c>
      <c r="AA30" s="2">
        <f t="shared" si="10"/>
        <v>8.3999999999999995E-3</v>
      </c>
      <c r="AB30" s="2">
        <v>1.4999999999999999E-2</v>
      </c>
      <c r="AC30" s="2">
        <v>0.28999999999999998</v>
      </c>
      <c r="AD30" s="2">
        <f t="shared" si="11"/>
        <v>4.3499999999999997E-3</v>
      </c>
      <c r="AE30" s="13"/>
      <c r="AF30" s="2"/>
      <c r="AG30" s="14"/>
      <c r="AH30" s="13"/>
      <c r="AI30" s="2"/>
      <c r="AJ30" s="14"/>
      <c r="AK30" s="2">
        <v>0.1</v>
      </c>
      <c r="AL30" s="2">
        <v>0.11</v>
      </c>
      <c r="AM30" s="2">
        <f t="shared" si="12"/>
        <v>1.1000000000000001E-2</v>
      </c>
      <c r="AN30" s="2">
        <v>1.4999999999999999E-2</v>
      </c>
      <c r="AO30" s="2">
        <v>0.38</v>
      </c>
      <c r="AP30" s="2">
        <f t="shared" si="13"/>
        <v>5.7000000000000002E-3</v>
      </c>
      <c r="AQ30" s="1">
        <f t="shared" si="14"/>
        <v>3.2239980355946357E-2</v>
      </c>
      <c r="AR30" s="7">
        <f t="shared" si="15"/>
        <v>108.81258333333334</v>
      </c>
      <c r="AS30" s="1">
        <f t="shared" si="16"/>
        <v>0.12</v>
      </c>
      <c r="AT30" s="1">
        <f t="shared" si="20"/>
        <v>11.047483333333332</v>
      </c>
      <c r="AU30" s="1">
        <f t="shared" si="17"/>
        <v>31159.701840724687</v>
      </c>
    </row>
    <row r="31" spans="1:47" x14ac:dyDescent="0.15">
      <c r="C31" s="6">
        <v>4</v>
      </c>
      <c r="D31" s="8">
        <v>17.598055156000001</v>
      </c>
      <c r="E31" s="9">
        <f t="shared" si="18"/>
        <v>11.4772591207097</v>
      </c>
      <c r="F31" s="6" t="s">
        <v>110</v>
      </c>
      <c r="G31" s="1">
        <v>5</v>
      </c>
      <c r="H31" s="7">
        <f t="shared" si="0"/>
        <v>17.598055156000001</v>
      </c>
      <c r="I31" s="7">
        <f t="shared" si="1"/>
        <v>290.74805515599996</v>
      </c>
      <c r="J31" s="7">
        <f t="shared" si="2"/>
        <v>0.15073789491474687</v>
      </c>
      <c r="K31" s="7">
        <f t="shared" si="3"/>
        <v>108.81258333333334</v>
      </c>
      <c r="L31" s="7">
        <f t="shared" si="4"/>
        <v>1.0881258333333335</v>
      </c>
      <c r="M31" s="1" t="s">
        <v>112</v>
      </c>
      <c r="N31" s="7">
        <f>(O30-P30)*C22/100</f>
        <v>3.6429643283088571</v>
      </c>
      <c r="O31" s="7">
        <f t="shared" si="19"/>
        <v>1.279860797981168</v>
      </c>
      <c r="P31" s="7">
        <f t="shared" si="5"/>
        <v>0.19292352247158939</v>
      </c>
      <c r="Q31" s="12">
        <f t="shared" si="6"/>
        <v>2.3150822696590728E-2</v>
      </c>
      <c r="R31" s="7">
        <f t="shared" si="7"/>
        <v>0.1305751</v>
      </c>
      <c r="S31" s="13">
        <f t="shared" si="8"/>
        <v>0.1772989084181496</v>
      </c>
      <c r="T31" s="2">
        <v>0.01</v>
      </c>
      <c r="U31" s="14">
        <f t="shared" si="9"/>
        <v>1.772989084181496E-3</v>
      </c>
      <c r="V31" s="13"/>
      <c r="W31" s="2"/>
      <c r="X31" s="14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3"/>
      <c r="AF31" s="2"/>
      <c r="AG31" s="14"/>
      <c r="AH31" s="13"/>
      <c r="AI31" s="2"/>
      <c r="AJ31" s="14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3.1222989084181495E-2</v>
      </c>
      <c r="AR31" s="7">
        <f t="shared" si="15"/>
        <v>108.81258333333334</v>
      </c>
      <c r="AS31" s="1">
        <f t="shared" si="16"/>
        <v>0.12</v>
      </c>
      <c r="AT31" s="1">
        <f t="shared" si="20"/>
        <v>11.047483333333332</v>
      </c>
      <c r="AU31" s="1">
        <f t="shared" si="17"/>
        <v>30176.787321145341</v>
      </c>
    </row>
    <row r="32" spans="1:47" x14ac:dyDescent="0.15">
      <c r="C32" s="6">
        <v>5</v>
      </c>
      <c r="D32" s="8">
        <v>20.291597741935501</v>
      </c>
      <c r="E32" s="9">
        <f t="shared" si="18"/>
        <v>17.598055156000001</v>
      </c>
      <c r="F32" s="6" t="s">
        <v>112</v>
      </c>
      <c r="G32" s="1">
        <v>6</v>
      </c>
      <c r="H32" s="7">
        <f t="shared" si="0"/>
        <v>20.291597741935501</v>
      </c>
      <c r="I32" s="7">
        <f t="shared" si="1"/>
        <v>293.44159774193548</v>
      </c>
      <c r="J32" s="7">
        <f t="shared" si="2"/>
        <v>0.20498577516418265</v>
      </c>
      <c r="K32" s="7">
        <f t="shared" si="3"/>
        <v>108.81258333333334</v>
      </c>
      <c r="L32" s="7">
        <f t="shared" si="4"/>
        <v>1.0881258333333335</v>
      </c>
      <c r="M32" s="1" t="s">
        <v>110</v>
      </c>
      <c r="O32" s="7">
        <f t="shared" si="19"/>
        <v>2.1750631088429118</v>
      </c>
      <c r="P32" s="7">
        <f t="shared" si="5"/>
        <v>0.44585699739718126</v>
      </c>
      <c r="Q32" s="12">
        <f t="shared" si="6"/>
        <v>5.350283968766175E-2</v>
      </c>
      <c r="R32" s="7">
        <f t="shared" si="7"/>
        <v>0.1305751</v>
      </c>
      <c r="S32" s="13">
        <f t="shared" si="8"/>
        <v>0.4097476447474423</v>
      </c>
      <c r="T32" s="2">
        <v>0.01</v>
      </c>
      <c r="U32" s="14">
        <f t="shared" si="9"/>
        <v>4.097476447474423E-3</v>
      </c>
      <c r="V32" s="13"/>
      <c r="W32" s="2"/>
      <c r="X32" s="14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3"/>
      <c r="AF32" s="2"/>
      <c r="AG32" s="14"/>
      <c r="AH32" s="13"/>
      <c r="AI32" s="2"/>
      <c r="AJ32" s="14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3.3547476447474418E-2</v>
      </c>
      <c r="AR32" s="7">
        <f t="shared" si="15"/>
        <v>108.81258333333334</v>
      </c>
      <c r="AS32" s="1">
        <f t="shared" si="16"/>
        <v>0.12</v>
      </c>
      <c r="AT32" s="1">
        <f t="shared" si="20"/>
        <v>11.047483333333332</v>
      </c>
      <c r="AU32" s="1">
        <f t="shared" si="17"/>
        <v>32423.387113486118</v>
      </c>
    </row>
    <row r="33" spans="1:48" x14ac:dyDescent="0.15">
      <c r="C33" s="6">
        <v>6</v>
      </c>
      <c r="D33" s="8">
        <v>24.462906906666699</v>
      </c>
      <c r="E33" s="9">
        <f t="shared" si="18"/>
        <v>20.291597741935501</v>
      </c>
      <c r="F33" s="6" t="s">
        <v>110</v>
      </c>
      <c r="G33" s="1">
        <v>7</v>
      </c>
      <c r="H33" s="7">
        <f t="shared" si="0"/>
        <v>24.462906906666699</v>
      </c>
      <c r="I33" s="7">
        <f t="shared" si="1"/>
        <v>297.61290690666669</v>
      </c>
      <c r="J33" s="7">
        <f t="shared" si="2"/>
        <v>0.32636184137713214</v>
      </c>
      <c r="K33" s="7">
        <f t="shared" si="3"/>
        <v>108.81258333333334</v>
      </c>
      <c r="L33" s="7">
        <f t="shared" si="4"/>
        <v>1.0881258333333335</v>
      </c>
      <c r="M33" s="1" t="s">
        <v>110</v>
      </c>
      <c r="O33" s="7">
        <f t="shared" si="19"/>
        <v>2.8173319447790637</v>
      </c>
      <c r="P33" s="7">
        <f t="shared" si="5"/>
        <v>0.919469641268712</v>
      </c>
      <c r="Q33" s="12">
        <f t="shared" si="6"/>
        <v>0.11033635695224543</v>
      </c>
      <c r="R33" s="7">
        <f t="shared" si="7"/>
        <v>0.1305751</v>
      </c>
      <c r="S33" s="13">
        <f t="shared" si="8"/>
        <v>0.84500304385939917</v>
      </c>
      <c r="T33" s="2">
        <v>0.01</v>
      </c>
      <c r="U33" s="14">
        <f t="shared" si="9"/>
        <v>8.4500304385939917E-3</v>
      </c>
      <c r="V33" s="13"/>
      <c r="W33" s="2"/>
      <c r="X33" s="14"/>
      <c r="Y33" s="2">
        <v>0.05</v>
      </c>
      <c r="Z33" s="2">
        <v>0.21</v>
      </c>
      <c r="AA33" s="2">
        <f t="shared" si="10"/>
        <v>1.0500000000000001E-2</v>
      </c>
      <c r="AB33" s="2">
        <v>0.02</v>
      </c>
      <c r="AC33" s="2">
        <v>0.28999999999999998</v>
      </c>
      <c r="AD33" s="2">
        <f t="shared" si="11"/>
        <v>5.7999999999999996E-3</v>
      </c>
      <c r="AE33" s="13"/>
      <c r="AF33" s="2"/>
      <c r="AG33" s="14"/>
      <c r="AH33" s="13"/>
      <c r="AI33" s="2"/>
      <c r="AJ33" s="14"/>
      <c r="AK33" s="1">
        <v>0.1</v>
      </c>
      <c r="AL33" s="2">
        <v>0.11</v>
      </c>
      <c r="AM33" s="2">
        <f t="shared" si="12"/>
        <v>1.1000000000000001E-2</v>
      </c>
      <c r="AN33" s="2">
        <v>0.02</v>
      </c>
      <c r="AO33" s="2">
        <v>0.38</v>
      </c>
      <c r="AP33" s="2">
        <f t="shared" si="13"/>
        <v>7.6E-3</v>
      </c>
      <c r="AQ33" s="1">
        <f t="shared" si="14"/>
        <v>4.3350030438593992E-2</v>
      </c>
      <c r="AR33" s="7">
        <f t="shared" si="15"/>
        <v>108.81258333333334</v>
      </c>
      <c r="AS33" s="1">
        <f t="shared" si="16"/>
        <v>0.12</v>
      </c>
      <c r="AT33" s="1">
        <f t="shared" si="20"/>
        <v>11.047483333333332</v>
      </c>
      <c r="AU33" s="1">
        <f t="shared" si="17"/>
        <v>41897.482825351384</v>
      </c>
    </row>
    <row r="34" spans="1:48" x14ac:dyDescent="0.15">
      <c r="C34" s="6">
        <v>7</v>
      </c>
      <c r="D34" s="8">
        <v>28.355486646128998</v>
      </c>
      <c r="E34" s="9">
        <f t="shared" si="18"/>
        <v>24.462906906666699</v>
      </c>
      <c r="F34" s="6" t="s">
        <v>110</v>
      </c>
      <c r="G34" s="1">
        <v>8</v>
      </c>
      <c r="H34" s="7">
        <f t="shared" si="0"/>
        <v>28.355486646128998</v>
      </c>
      <c r="I34" s="7">
        <f t="shared" si="1"/>
        <v>301.50548664612899</v>
      </c>
      <c r="J34" s="7">
        <f t="shared" si="2"/>
        <v>0.49789518488895435</v>
      </c>
      <c r="K34" s="7">
        <f t="shared" si="3"/>
        <v>108.81258333333334</v>
      </c>
      <c r="L34" s="7">
        <f t="shared" si="4"/>
        <v>1.0881258333333335</v>
      </c>
      <c r="M34" s="1" t="s">
        <v>110</v>
      </c>
      <c r="O34" s="7">
        <f t="shared" si="19"/>
        <v>2.9859881368436847</v>
      </c>
      <c r="P34" s="7">
        <f t="shared" si="5"/>
        <v>1.4867091154700107</v>
      </c>
      <c r="Q34" s="12">
        <f t="shared" si="6"/>
        <v>0.17840509385640127</v>
      </c>
      <c r="R34" s="7">
        <f t="shared" si="7"/>
        <v>0.1305751</v>
      </c>
      <c r="S34" s="13">
        <f t="shared" si="8"/>
        <v>1.3663025634780388</v>
      </c>
      <c r="T34" s="2">
        <v>0.01</v>
      </c>
      <c r="U34" s="14">
        <f t="shared" si="9"/>
        <v>1.3663025634780388E-2</v>
      </c>
      <c r="V34" s="13"/>
      <c r="W34" s="2"/>
      <c r="X34" s="14"/>
      <c r="Y34" s="2">
        <v>0.05</v>
      </c>
      <c r="Z34" s="2">
        <v>0.21</v>
      </c>
      <c r="AA34" s="2">
        <f t="shared" si="10"/>
        <v>1.0500000000000001E-2</v>
      </c>
      <c r="AB34" s="2">
        <v>0.02</v>
      </c>
      <c r="AC34" s="2">
        <v>0.28999999999999998</v>
      </c>
      <c r="AD34" s="2">
        <f t="shared" si="11"/>
        <v>5.7999999999999996E-3</v>
      </c>
      <c r="AE34" s="13"/>
      <c r="AF34" s="2"/>
      <c r="AG34" s="14"/>
      <c r="AH34" s="13"/>
      <c r="AI34" s="2"/>
      <c r="AJ34" s="14"/>
      <c r="AK34" s="2">
        <v>0.1</v>
      </c>
      <c r="AL34" s="2">
        <v>0.11</v>
      </c>
      <c r="AM34" s="2">
        <f t="shared" si="12"/>
        <v>1.1000000000000001E-2</v>
      </c>
      <c r="AN34" s="2">
        <v>0.02</v>
      </c>
      <c r="AO34" s="2">
        <v>0.38</v>
      </c>
      <c r="AP34" s="2">
        <f t="shared" si="13"/>
        <v>7.6E-3</v>
      </c>
      <c r="AQ34" s="1">
        <f t="shared" si="14"/>
        <v>4.8563025634780391E-2</v>
      </c>
      <c r="AR34" s="7">
        <f t="shared" si="15"/>
        <v>108.81258333333334</v>
      </c>
      <c r="AS34" s="1">
        <f t="shared" si="16"/>
        <v>0.12</v>
      </c>
      <c r="AT34" s="1">
        <f t="shared" si="20"/>
        <v>11.047483333333332</v>
      </c>
      <c r="AU34" s="1">
        <f t="shared" si="17"/>
        <v>46935.804009698462</v>
      </c>
    </row>
    <row r="35" spans="1:48" x14ac:dyDescent="0.15">
      <c r="C35" s="6">
        <v>8</v>
      </c>
      <c r="D35" s="8">
        <v>28.389162486128999</v>
      </c>
      <c r="E35" s="9">
        <f t="shared" si="18"/>
        <v>28.355486646128998</v>
      </c>
      <c r="F35" s="6" t="s">
        <v>110</v>
      </c>
      <c r="G35" s="1">
        <v>9</v>
      </c>
      <c r="H35" s="7">
        <f t="shared" si="0"/>
        <v>28.389162486128999</v>
      </c>
      <c r="I35" s="7">
        <f t="shared" si="1"/>
        <v>301.53916248612899</v>
      </c>
      <c r="J35" s="7">
        <f t="shared" si="2"/>
        <v>0.49969412447267908</v>
      </c>
      <c r="K35" s="7">
        <f t="shared" si="3"/>
        <v>108.81258333333334</v>
      </c>
      <c r="L35" s="7">
        <f t="shared" si="4"/>
        <v>1.0881258333333335</v>
      </c>
      <c r="M35" s="1" t="s">
        <v>110</v>
      </c>
      <c r="O35" s="7">
        <f t="shared" si="19"/>
        <v>2.5874048547070077</v>
      </c>
      <c r="P35" s="7">
        <f t="shared" si="5"/>
        <v>1.2929110035291775</v>
      </c>
      <c r="Q35" s="12">
        <f t="shared" si="6"/>
        <v>0.1551493204235013</v>
      </c>
      <c r="R35" s="7">
        <f t="shared" si="7"/>
        <v>0.1305751</v>
      </c>
      <c r="S35" s="13">
        <f t="shared" si="8"/>
        <v>1.1881998974038794</v>
      </c>
      <c r="T35" s="2">
        <v>0.01</v>
      </c>
      <c r="U35" s="14">
        <f t="shared" si="9"/>
        <v>1.1881998974038795E-2</v>
      </c>
      <c r="V35" s="13"/>
      <c r="W35" s="2"/>
      <c r="X35" s="14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3"/>
      <c r="AF35" s="2"/>
      <c r="AG35" s="14"/>
      <c r="AH35" s="13"/>
      <c r="AI35" s="2"/>
      <c r="AJ35" s="14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4.1331998974038789E-2</v>
      </c>
      <c r="AR35" s="7">
        <f t="shared" si="15"/>
        <v>108.81258333333334</v>
      </c>
      <c r="AS35" s="1">
        <f t="shared" si="16"/>
        <v>0.12</v>
      </c>
      <c r="AT35" s="1">
        <f t="shared" si="20"/>
        <v>11.047483333333332</v>
      </c>
      <c r="AU35" s="1">
        <f t="shared" si="17"/>
        <v>39947.070385687992</v>
      </c>
    </row>
    <row r="36" spans="1:48" x14ac:dyDescent="0.15">
      <c r="C36" s="6">
        <v>9</v>
      </c>
      <c r="D36" s="8">
        <v>23.625028394000001</v>
      </c>
      <c r="E36" s="9">
        <f t="shared" si="18"/>
        <v>28.389162486128999</v>
      </c>
      <c r="F36" s="6" t="s">
        <v>110</v>
      </c>
      <c r="G36" s="1">
        <v>10</v>
      </c>
      <c r="H36" s="7">
        <f t="shared" si="0"/>
        <v>23.625028394000001</v>
      </c>
      <c r="I36" s="7">
        <f t="shared" si="1"/>
        <v>296.775028394</v>
      </c>
      <c r="J36" s="7">
        <f t="shared" si="2"/>
        <v>0.29756703439881466</v>
      </c>
      <c r="K36" s="7">
        <f t="shared" si="3"/>
        <v>108.81258333333334</v>
      </c>
      <c r="L36" s="7">
        <f t="shared" si="4"/>
        <v>1.0881258333333335</v>
      </c>
      <c r="M36" s="1" t="s">
        <v>110</v>
      </c>
      <c r="O36" s="7">
        <f t="shared" si="19"/>
        <v>2.3826196845111638</v>
      </c>
      <c r="P36" s="7">
        <f t="shared" si="5"/>
        <v>0.70898907362022645</v>
      </c>
      <c r="Q36" s="12">
        <f t="shared" si="6"/>
        <v>8.5078688834427166E-2</v>
      </c>
      <c r="R36" s="7">
        <f t="shared" si="7"/>
        <v>0.1305751</v>
      </c>
      <c r="S36" s="13">
        <f t="shared" si="8"/>
        <v>0.65156901150699609</v>
      </c>
      <c r="T36" s="2">
        <v>0.01</v>
      </c>
      <c r="U36" s="14">
        <f t="shared" si="9"/>
        <v>6.5156901150699607E-3</v>
      </c>
      <c r="V36" s="13"/>
      <c r="W36" s="2"/>
      <c r="X36" s="14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3"/>
      <c r="AF36" s="2"/>
      <c r="AG36" s="14"/>
      <c r="AH36" s="13"/>
      <c r="AI36" s="2"/>
      <c r="AJ36" s="14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3.5965690115069955E-2</v>
      </c>
      <c r="AR36" s="7">
        <f t="shared" si="15"/>
        <v>108.81258333333334</v>
      </c>
      <c r="AS36" s="1">
        <f t="shared" si="16"/>
        <v>0.12</v>
      </c>
      <c r="AT36" s="1">
        <f t="shared" si="20"/>
        <v>11.047483333333332</v>
      </c>
      <c r="AU36" s="1">
        <f t="shared" si="17"/>
        <v>34760.572683623861</v>
      </c>
    </row>
    <row r="37" spans="1:48" x14ac:dyDescent="0.15">
      <c r="C37" s="6">
        <v>10</v>
      </c>
      <c r="D37" s="8">
        <v>17.375299509451601</v>
      </c>
      <c r="E37" s="9">
        <f t="shared" si="18"/>
        <v>23.625028394000001</v>
      </c>
      <c r="F37" s="6" t="s">
        <v>110</v>
      </c>
      <c r="G37" s="1">
        <v>11</v>
      </c>
      <c r="H37" s="7">
        <f t="shared" si="0"/>
        <v>17.375299509451601</v>
      </c>
      <c r="I37" s="7">
        <f t="shared" si="1"/>
        <v>290.5252995094516</v>
      </c>
      <c r="J37" s="7">
        <f t="shared" si="2"/>
        <v>0.14691667172840242</v>
      </c>
      <c r="K37" s="7">
        <f t="shared" si="3"/>
        <v>108.81258333333334</v>
      </c>
      <c r="L37" s="7">
        <f t="shared" si="4"/>
        <v>1.0881258333333335</v>
      </c>
      <c r="M37" s="1" t="s">
        <v>112</v>
      </c>
      <c r="N37" s="7">
        <f>(O36-P36)*C22/100</f>
        <v>1.5899490803463905</v>
      </c>
      <c r="O37" s="7">
        <f t="shared" si="19"/>
        <v>1.1718073638778803</v>
      </c>
      <c r="P37" s="7">
        <f t="shared" si="5"/>
        <v>0.17215803780777114</v>
      </c>
      <c r="Q37" s="12">
        <f t="shared" si="6"/>
        <v>2.0658964536932535E-2</v>
      </c>
      <c r="R37" s="7">
        <f t="shared" si="7"/>
        <v>0.1305751</v>
      </c>
      <c r="S37" s="13">
        <f t="shared" si="8"/>
        <v>0.15821519215327068</v>
      </c>
      <c r="T37" s="2">
        <v>0.01</v>
      </c>
      <c r="U37" s="14">
        <f t="shared" si="9"/>
        <v>1.5821519215327069E-3</v>
      </c>
      <c r="V37" s="13"/>
      <c r="W37" s="2"/>
      <c r="X37" s="14"/>
      <c r="Y37" s="2">
        <v>0.02</v>
      </c>
      <c r="Z37" s="2">
        <v>0.21</v>
      </c>
      <c r="AA37" s="2">
        <f t="shared" si="10"/>
        <v>4.1999999999999997E-3</v>
      </c>
      <c r="AB37" s="2">
        <v>0.01</v>
      </c>
      <c r="AC37" s="2">
        <v>0.28999999999999998</v>
      </c>
      <c r="AD37" s="2">
        <f t="shared" si="11"/>
        <v>2.8999999999999998E-3</v>
      </c>
      <c r="AE37" s="13"/>
      <c r="AF37" s="2"/>
      <c r="AG37" s="14"/>
      <c r="AH37" s="13"/>
      <c r="AI37" s="2"/>
      <c r="AJ37" s="14"/>
      <c r="AK37" s="1">
        <v>0.1</v>
      </c>
      <c r="AL37" s="2">
        <v>0.11</v>
      </c>
      <c r="AM37" s="2">
        <f t="shared" si="12"/>
        <v>1.1000000000000001E-2</v>
      </c>
      <c r="AN37" s="2">
        <v>0.01</v>
      </c>
      <c r="AO37" s="2">
        <v>0.38</v>
      </c>
      <c r="AP37" s="2">
        <f t="shared" si="13"/>
        <v>3.8E-3</v>
      </c>
      <c r="AQ37" s="1">
        <f t="shared" si="14"/>
        <v>2.3482151921532708E-2</v>
      </c>
      <c r="AR37" s="7">
        <f t="shared" si="15"/>
        <v>108.81258333333334</v>
      </c>
      <c r="AS37" s="1">
        <f t="shared" si="16"/>
        <v>0.12</v>
      </c>
      <c r="AT37" s="1">
        <f t="shared" si="20"/>
        <v>11.047483333333332</v>
      </c>
      <c r="AU37" s="1">
        <f t="shared" si="17"/>
        <v>22695.325629086648</v>
      </c>
    </row>
    <row r="38" spans="1:48" x14ac:dyDescent="0.15">
      <c r="C38" s="6">
        <v>11</v>
      </c>
      <c r="D38" s="8">
        <v>10.5278735095667</v>
      </c>
      <c r="E38" s="9">
        <f t="shared" si="18"/>
        <v>17.375299509451601</v>
      </c>
      <c r="F38" s="6" t="s">
        <v>112</v>
      </c>
      <c r="G38" s="1">
        <v>12</v>
      </c>
      <c r="H38" s="7">
        <f t="shared" si="0"/>
        <v>10.5278735095667</v>
      </c>
      <c r="I38" s="7">
        <f t="shared" si="1"/>
        <v>283.67787350956667</v>
      </c>
      <c r="J38" s="7">
        <f t="shared" si="2"/>
        <v>6.5424263521016379E-2</v>
      </c>
      <c r="K38" s="7">
        <f t="shared" si="3"/>
        <v>108.81258333333334</v>
      </c>
      <c r="L38" s="7">
        <f t="shared" si="4"/>
        <v>1.0881258333333335</v>
      </c>
      <c r="M38" s="1" t="s">
        <v>110</v>
      </c>
      <c r="O38" s="7">
        <f t="shared" si="19"/>
        <v>2.0877751594034426</v>
      </c>
      <c r="P38" s="7">
        <f t="shared" si="5"/>
        <v>0.1365911522014428</v>
      </c>
      <c r="Q38" s="12">
        <f t="shared" si="6"/>
        <v>1.6390938264173135E-2</v>
      </c>
      <c r="R38" s="7">
        <f t="shared" si="7"/>
        <v>0.1305751</v>
      </c>
      <c r="S38" s="13">
        <f t="shared" si="8"/>
        <v>0.12552882030473755</v>
      </c>
      <c r="T38" s="2">
        <v>0.01</v>
      </c>
      <c r="U38" s="14">
        <f t="shared" si="9"/>
        <v>1.2552882030473756E-3</v>
      </c>
      <c r="V38" s="13"/>
      <c r="W38" s="2"/>
      <c r="X38" s="14"/>
      <c r="Y38" s="2">
        <v>0.02</v>
      </c>
      <c r="Z38" s="2">
        <v>0.21</v>
      </c>
      <c r="AA38" s="2">
        <f t="shared" si="10"/>
        <v>4.1999999999999997E-3</v>
      </c>
      <c r="AB38" s="2">
        <v>0.01</v>
      </c>
      <c r="AC38" s="2">
        <v>0.28999999999999998</v>
      </c>
      <c r="AD38" s="2">
        <f t="shared" si="11"/>
        <v>2.8999999999999998E-3</v>
      </c>
      <c r="AE38" s="13"/>
      <c r="AF38" s="2"/>
      <c r="AG38" s="14"/>
      <c r="AH38" s="13"/>
      <c r="AI38" s="2"/>
      <c r="AJ38" s="14"/>
      <c r="AK38" s="2">
        <v>0.1</v>
      </c>
      <c r="AL38" s="2">
        <v>0.11</v>
      </c>
      <c r="AM38" s="2">
        <f t="shared" si="12"/>
        <v>1.1000000000000001E-2</v>
      </c>
      <c r="AN38" s="2">
        <v>0.01</v>
      </c>
      <c r="AO38" s="2">
        <v>0.38</v>
      </c>
      <c r="AP38" s="2">
        <f t="shared" si="13"/>
        <v>3.8E-3</v>
      </c>
      <c r="AQ38" s="1">
        <f t="shared" si="14"/>
        <v>2.3155288203047374E-2</v>
      </c>
      <c r="AR38" s="7">
        <f t="shared" si="15"/>
        <v>108.81258333333334</v>
      </c>
      <c r="AS38" s="1">
        <f t="shared" si="16"/>
        <v>0.12</v>
      </c>
      <c r="AT38" s="1">
        <f t="shared" si="20"/>
        <v>11.047483333333332</v>
      </c>
      <c r="AU38" s="1">
        <f t="shared" si="17"/>
        <v>22379.414270019239</v>
      </c>
      <c r="AV38" s="1">
        <f>SUM(AU27:AU38)</f>
        <v>367776.84029568214</v>
      </c>
    </row>
    <row r="39" spans="1:48" x14ac:dyDescent="0.15">
      <c r="C39" s="6">
        <v>12</v>
      </c>
      <c r="D39" s="8">
        <v>6.5124818323870999</v>
      </c>
      <c r="E39" s="9">
        <f t="shared" si="18"/>
        <v>10.5278735095667</v>
      </c>
      <c r="F39" s="6" t="s">
        <v>110</v>
      </c>
    </row>
    <row r="40" spans="1:48" x14ac:dyDescent="0.15">
      <c r="S40" s="30" t="s">
        <v>80</v>
      </c>
      <c r="T40" s="30"/>
      <c r="U40" s="30"/>
      <c r="V40" s="30" t="s">
        <v>81</v>
      </c>
      <c r="W40" s="30"/>
      <c r="X40" s="30"/>
      <c r="Y40" s="30" t="s">
        <v>82</v>
      </c>
      <c r="Z40" s="30"/>
      <c r="AA40" s="30"/>
      <c r="AB40" s="30" t="s">
        <v>83</v>
      </c>
      <c r="AC40" s="30"/>
      <c r="AD40" s="30"/>
      <c r="AE40" s="30" t="s">
        <v>84</v>
      </c>
      <c r="AF40" s="30"/>
      <c r="AG40" s="30"/>
      <c r="AH40" s="30" t="s">
        <v>85</v>
      </c>
      <c r="AI40" s="30"/>
      <c r="AJ40" s="30"/>
      <c r="AK40" s="31" t="s">
        <v>86</v>
      </c>
      <c r="AL40" s="32"/>
      <c r="AM40" s="33"/>
      <c r="AN40" s="30" t="s">
        <v>87</v>
      </c>
      <c r="AO40" s="30"/>
      <c r="AP40" s="30"/>
    </row>
    <row r="41" spans="1:48" x14ac:dyDescent="0.15">
      <c r="A41" s="34" t="s">
        <v>45</v>
      </c>
      <c r="B41" s="34"/>
      <c r="C41" s="6" t="s">
        <v>88</v>
      </c>
      <c r="D41" s="6" t="s">
        <v>89</v>
      </c>
      <c r="E41" s="6" t="s">
        <v>90</v>
      </c>
      <c r="F41" s="6" t="s">
        <v>91</v>
      </c>
      <c r="G41" s="1" t="s">
        <v>88</v>
      </c>
      <c r="H41" s="1" t="s">
        <v>90</v>
      </c>
      <c r="I41" s="1" t="s">
        <v>92</v>
      </c>
      <c r="J41" s="1" t="s">
        <v>93</v>
      </c>
      <c r="K41" s="10" t="s">
        <v>94</v>
      </c>
      <c r="L41" s="10" t="s">
        <v>95</v>
      </c>
      <c r="M41" s="1" t="s">
        <v>96</v>
      </c>
      <c r="N41" s="10" t="s">
        <v>97</v>
      </c>
      <c r="O41" s="1" t="s">
        <v>98</v>
      </c>
      <c r="P41" s="1" t="s">
        <v>99</v>
      </c>
      <c r="Q41" s="10" t="s">
        <v>100</v>
      </c>
      <c r="R41" s="10" t="s">
        <v>101</v>
      </c>
      <c r="S41" s="2" t="s">
        <v>102</v>
      </c>
      <c r="T41" s="2" t="s">
        <v>103</v>
      </c>
      <c r="U41" s="2"/>
      <c r="V41" s="2" t="s">
        <v>102</v>
      </c>
      <c r="W41" s="2" t="s">
        <v>103</v>
      </c>
      <c r="X41" s="2"/>
      <c r="Y41" s="2" t="s">
        <v>102</v>
      </c>
      <c r="Z41" s="2" t="s">
        <v>103</v>
      </c>
      <c r="AA41" s="2"/>
      <c r="AB41" s="2" t="s">
        <v>102</v>
      </c>
      <c r="AC41" s="2" t="s">
        <v>103</v>
      </c>
      <c r="AD41" s="2"/>
      <c r="AE41" s="2" t="s">
        <v>102</v>
      </c>
      <c r="AF41" s="2" t="s">
        <v>103</v>
      </c>
      <c r="AG41" s="2"/>
      <c r="AH41" s="2" t="s">
        <v>102</v>
      </c>
      <c r="AI41" s="2" t="s">
        <v>103</v>
      </c>
      <c r="AJ41" s="2"/>
      <c r="AK41" s="2" t="s">
        <v>102</v>
      </c>
      <c r="AL41" s="2" t="s">
        <v>103</v>
      </c>
      <c r="AM41" s="2"/>
      <c r="AN41" s="16" t="s">
        <v>102</v>
      </c>
      <c r="AO41" s="16" t="s">
        <v>103</v>
      </c>
      <c r="AP41" s="16"/>
      <c r="AQ41" s="1" t="s">
        <v>104</v>
      </c>
      <c r="AR41" s="1" t="s">
        <v>105</v>
      </c>
      <c r="AS41" s="1" t="s">
        <v>73</v>
      </c>
      <c r="AT41" s="1" t="s">
        <v>106</v>
      </c>
      <c r="AU41" s="1" t="s">
        <v>107</v>
      </c>
    </row>
    <row r="42" spans="1:48" x14ac:dyDescent="0.15">
      <c r="A42" s="1" t="s">
        <v>108</v>
      </c>
      <c r="B42" s="1">
        <f>G5</f>
        <v>92.509250000000009</v>
      </c>
      <c r="C42" s="6" t="s">
        <v>109</v>
      </c>
      <c r="D42" s="6">
        <v>5</v>
      </c>
      <c r="E42" s="6"/>
      <c r="F42" s="6"/>
      <c r="G42" s="1">
        <v>1</v>
      </c>
      <c r="H42" s="7">
        <f t="shared" ref="H42:H53" si="21">E43</f>
        <v>5</v>
      </c>
      <c r="I42" s="7">
        <f t="shared" ref="I42:I53" si="22">H42+273.15</f>
        <v>278.14999999999998</v>
      </c>
      <c r="J42" s="7">
        <f t="shared" ref="J42:J53" si="23">EXP(($C$16*(I42-$C$14))/($C$17*I42*$C$14))</f>
        <v>3.3074406338125473E-2</v>
      </c>
      <c r="K42" s="7">
        <f t="shared" ref="K42:K53" si="24">$B$42/12</f>
        <v>7.7091041666666671</v>
      </c>
      <c r="L42" s="7">
        <f t="shared" ref="L42:L53" si="25">K42*$B$43/100</f>
        <v>7.7091041666666665E-2</v>
      </c>
      <c r="M42" s="1" t="s">
        <v>110</v>
      </c>
      <c r="O42" s="7">
        <f>L42</f>
        <v>7.7091041666666665E-2</v>
      </c>
      <c r="P42" s="7">
        <f t="shared" ref="P42:P53" si="26">O42*J42</f>
        <v>2.549740437112695E-3</v>
      </c>
      <c r="Q42" s="12">
        <f t="shared" ref="Q42:Q53" si="27">P42*$B$44</f>
        <v>3.9520976775246771E-4</v>
      </c>
      <c r="R42" s="7">
        <f t="shared" ref="R42:R53" si="28">L42*$B$44</f>
        <v>1.1949111458333333E-2</v>
      </c>
      <c r="S42" s="13">
        <f t="shared" ref="S42:S53" si="29">Q42/R42</f>
        <v>3.3074406338125473E-2</v>
      </c>
      <c r="T42" s="2">
        <v>0.01</v>
      </c>
      <c r="U42" s="14">
        <f t="shared" ref="U42:U53" si="30">S42*T42</f>
        <v>3.3074406338125473E-4</v>
      </c>
      <c r="V42" s="13"/>
      <c r="W42" s="2"/>
      <c r="X42" s="14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3"/>
      <c r="AF42" s="2"/>
      <c r="AG42" s="14"/>
      <c r="AH42" s="13"/>
      <c r="AI42" s="2"/>
      <c r="AJ42" s="14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1.5130744063381255E-2</v>
      </c>
      <c r="AR42" s="7">
        <f t="shared" ref="AR42:AR53" si="34">$B$42/12</f>
        <v>7.7091041666666671</v>
      </c>
      <c r="AS42" s="1">
        <f t="shared" ref="AS42:AS53" si="35">$B$44</f>
        <v>0.155</v>
      </c>
      <c r="AT42" s="1">
        <f t="shared" ref="AT42:AT53" si="36">$E$5/12</f>
        <v>112.21196450103501</v>
      </c>
      <c r="AU42" s="1">
        <f t="shared" ref="AU42:AU53" si="37">AT42*10000*AS42*0.67*AR42*AQ42</f>
        <v>13592.829384746134</v>
      </c>
    </row>
    <row r="43" spans="1:48" x14ac:dyDescent="0.15">
      <c r="A43" s="1" t="s">
        <v>111</v>
      </c>
      <c r="B43" s="1">
        <v>1</v>
      </c>
      <c r="C43" s="6">
        <v>1</v>
      </c>
      <c r="D43" s="8">
        <v>2.51917454116129</v>
      </c>
      <c r="E43" s="9">
        <f t="shared" ref="E43:E54" si="38">D42</f>
        <v>5</v>
      </c>
      <c r="F43" s="6" t="s">
        <v>110</v>
      </c>
      <c r="G43" s="1">
        <v>2</v>
      </c>
      <c r="H43" s="7">
        <f t="shared" si="21"/>
        <v>2.51917454116129</v>
      </c>
      <c r="I43" s="7">
        <f t="shared" si="22"/>
        <v>275.66917454116128</v>
      </c>
      <c r="J43" s="7">
        <f t="shared" si="23"/>
        <v>2.4136735869831467E-2</v>
      </c>
      <c r="K43" s="7">
        <f t="shared" si="24"/>
        <v>7.7091041666666671</v>
      </c>
      <c r="L43" s="7">
        <f t="shared" si="25"/>
        <v>7.7091041666666665E-2</v>
      </c>
      <c r="M43" s="1" t="s">
        <v>110</v>
      </c>
      <c r="O43" s="7">
        <f t="shared" ref="O43:O53" si="39">L43+O42-P42-N43</f>
        <v>0.15163234289622063</v>
      </c>
      <c r="P43" s="7">
        <f t="shared" si="26"/>
        <v>3.6599098098097928E-3</v>
      </c>
      <c r="Q43" s="12">
        <f t="shared" si="27"/>
        <v>5.6728602052051786E-4</v>
      </c>
      <c r="R43" s="7">
        <f t="shared" si="28"/>
        <v>1.1949111458333333E-2</v>
      </c>
      <c r="S43" s="13">
        <f t="shared" si="29"/>
        <v>4.7475163529828113E-2</v>
      </c>
      <c r="T43" s="2">
        <v>0.01</v>
      </c>
      <c r="U43" s="14">
        <f t="shared" si="30"/>
        <v>4.7475163529828114E-4</v>
      </c>
      <c r="V43" s="13"/>
      <c r="W43" s="2"/>
      <c r="X43" s="14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3"/>
      <c r="AF43" s="2"/>
      <c r="AG43" s="14"/>
      <c r="AH43" s="13"/>
      <c r="AI43" s="2"/>
      <c r="AJ43" s="14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1.5274751635298282E-2</v>
      </c>
      <c r="AR43" s="7">
        <f t="shared" si="34"/>
        <v>7.7091041666666671</v>
      </c>
      <c r="AS43" s="1">
        <f t="shared" si="35"/>
        <v>0.155</v>
      </c>
      <c r="AT43" s="1">
        <f t="shared" si="36"/>
        <v>112.21196450103501</v>
      </c>
      <c r="AU43" s="1">
        <f t="shared" si="37"/>
        <v>13722.199781005569</v>
      </c>
    </row>
    <row r="44" spans="1:48" x14ac:dyDescent="0.15">
      <c r="A44" s="1" t="s">
        <v>73</v>
      </c>
      <c r="B44" s="1">
        <f>I5</f>
        <v>0.155</v>
      </c>
      <c r="C44" s="6">
        <v>2</v>
      </c>
      <c r="D44" s="8">
        <v>6.4873676356206902</v>
      </c>
      <c r="E44" s="9">
        <f t="shared" si="38"/>
        <v>2.51917454116129</v>
      </c>
      <c r="F44" s="6" t="s">
        <v>110</v>
      </c>
      <c r="G44" s="1">
        <v>3</v>
      </c>
      <c r="H44" s="7">
        <f t="shared" si="21"/>
        <v>6.4873676356206902</v>
      </c>
      <c r="I44" s="7">
        <f t="shared" si="22"/>
        <v>279.63736763562065</v>
      </c>
      <c r="J44" s="7">
        <f t="shared" si="23"/>
        <v>3.9843179994553453E-2</v>
      </c>
      <c r="K44" s="7">
        <f t="shared" si="24"/>
        <v>7.7091041666666671</v>
      </c>
      <c r="L44" s="7">
        <f t="shared" si="25"/>
        <v>7.7091041666666665E-2</v>
      </c>
      <c r="M44" s="1" t="s">
        <v>110</v>
      </c>
      <c r="O44" s="7">
        <f t="shared" si="39"/>
        <v>0.2250634747530775</v>
      </c>
      <c r="P44" s="7">
        <f t="shared" si="26"/>
        <v>8.9672445347865042E-3</v>
      </c>
      <c r="Q44" s="12">
        <f t="shared" si="27"/>
        <v>1.3899229028919082E-3</v>
      </c>
      <c r="R44" s="7">
        <f t="shared" si="28"/>
        <v>1.1949111458333333E-2</v>
      </c>
      <c r="S44" s="13">
        <f t="shared" si="29"/>
        <v>0.11632018897292763</v>
      </c>
      <c r="T44" s="2">
        <v>0.01</v>
      </c>
      <c r="U44" s="14">
        <f t="shared" si="30"/>
        <v>1.1632018897292764E-3</v>
      </c>
      <c r="V44" s="13"/>
      <c r="W44" s="2"/>
      <c r="X44" s="14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3"/>
      <c r="AF44" s="2"/>
      <c r="AG44" s="14"/>
      <c r="AH44" s="13"/>
      <c r="AI44" s="2"/>
      <c r="AJ44" s="14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1.5963201889729276E-2</v>
      </c>
      <c r="AR44" s="7">
        <f t="shared" si="34"/>
        <v>7.7091041666666671</v>
      </c>
      <c r="AS44" s="1">
        <f t="shared" si="35"/>
        <v>0.155</v>
      </c>
      <c r="AT44" s="1">
        <f t="shared" si="36"/>
        <v>112.21196450103501</v>
      </c>
      <c r="AU44" s="1">
        <f t="shared" si="37"/>
        <v>14340.674775306301</v>
      </c>
    </row>
    <row r="45" spans="1:48" x14ac:dyDescent="0.15">
      <c r="C45" s="6">
        <v>3</v>
      </c>
      <c r="D45" s="8">
        <v>11.4772591207097</v>
      </c>
      <c r="E45" s="9">
        <f t="shared" si="38"/>
        <v>6.4873676356206902</v>
      </c>
      <c r="F45" s="6" t="s">
        <v>110</v>
      </c>
      <c r="G45" s="1">
        <v>4</v>
      </c>
      <c r="H45" s="7">
        <f t="shared" si="21"/>
        <v>11.4772591207097</v>
      </c>
      <c r="I45" s="7">
        <f t="shared" si="22"/>
        <v>284.62725912070965</v>
      </c>
      <c r="J45" s="7">
        <f t="shared" si="23"/>
        <v>7.3360105466596659E-2</v>
      </c>
      <c r="K45" s="7">
        <f t="shared" si="24"/>
        <v>7.7091041666666671</v>
      </c>
      <c r="L45" s="7">
        <f t="shared" si="25"/>
        <v>7.7091041666666665E-2</v>
      </c>
      <c r="M45" s="1" t="s">
        <v>110</v>
      </c>
      <c r="O45" s="7">
        <f t="shared" si="39"/>
        <v>0.29318727188495769</v>
      </c>
      <c r="P45" s="7">
        <f t="shared" si="26"/>
        <v>2.1508249186944245E-2</v>
      </c>
      <c r="Q45" s="12">
        <f t="shared" si="27"/>
        <v>3.3337786239763579E-3</v>
      </c>
      <c r="R45" s="7">
        <f t="shared" si="28"/>
        <v>1.1949111458333333E-2</v>
      </c>
      <c r="S45" s="13">
        <f t="shared" si="29"/>
        <v>0.27899803559463615</v>
      </c>
      <c r="T45" s="2">
        <v>0.01</v>
      </c>
      <c r="U45" s="14">
        <f t="shared" si="30"/>
        <v>2.7899803559463614E-3</v>
      </c>
      <c r="V45" s="13"/>
      <c r="W45" s="2"/>
      <c r="X45" s="14"/>
      <c r="Y45" s="2">
        <v>0.04</v>
      </c>
      <c r="Z45" s="2">
        <v>0.49</v>
      </c>
      <c r="AA45" s="2">
        <f t="shared" si="31"/>
        <v>1.9599999999999999E-2</v>
      </c>
      <c r="AB45" s="2"/>
      <c r="AC45" s="2"/>
      <c r="AD45" s="2"/>
      <c r="AE45" s="13"/>
      <c r="AF45" s="2"/>
      <c r="AG45" s="14"/>
      <c r="AH45" s="13"/>
      <c r="AI45" s="2"/>
      <c r="AJ45" s="14"/>
      <c r="AK45" s="2"/>
      <c r="AL45" s="2"/>
      <c r="AM45" s="2"/>
      <c r="AN45" s="2">
        <v>1.4999999999999999E-2</v>
      </c>
      <c r="AO45" s="2">
        <v>0.5</v>
      </c>
      <c r="AP45" s="2">
        <f t="shared" si="32"/>
        <v>7.4999999999999997E-3</v>
      </c>
      <c r="AQ45" s="1">
        <f t="shared" si="33"/>
        <v>2.9889980355946359E-2</v>
      </c>
      <c r="AR45" s="7">
        <f t="shared" si="34"/>
        <v>7.7091041666666671</v>
      </c>
      <c r="AS45" s="1">
        <f t="shared" si="35"/>
        <v>0.155</v>
      </c>
      <c r="AT45" s="1">
        <f t="shared" si="36"/>
        <v>112.21196450103501</v>
      </c>
      <c r="AU45" s="1">
        <f t="shared" si="37"/>
        <v>26851.911683251303</v>
      </c>
    </row>
    <row r="46" spans="1:48" x14ac:dyDescent="0.15">
      <c r="C46" s="6">
        <v>4</v>
      </c>
      <c r="D46" s="8">
        <v>17.598055156000001</v>
      </c>
      <c r="E46" s="9">
        <f t="shared" si="38"/>
        <v>11.4772591207097</v>
      </c>
      <c r="F46" s="6" t="s">
        <v>110</v>
      </c>
      <c r="G46" s="1">
        <v>5</v>
      </c>
      <c r="H46" s="7">
        <f t="shared" si="21"/>
        <v>17.598055156000001</v>
      </c>
      <c r="I46" s="7">
        <f t="shared" si="22"/>
        <v>290.74805515599996</v>
      </c>
      <c r="J46" s="7">
        <f t="shared" si="23"/>
        <v>0.15073789491474687</v>
      </c>
      <c r="K46" s="7">
        <f t="shared" si="24"/>
        <v>7.7091041666666671</v>
      </c>
      <c r="L46" s="7">
        <f t="shared" si="25"/>
        <v>7.7091041666666665E-2</v>
      </c>
      <c r="M46" s="1" t="s">
        <v>112</v>
      </c>
      <c r="N46" s="7">
        <f>(O45-P45)*$C$22/100</f>
        <v>0.25809507156311279</v>
      </c>
      <c r="O46" s="7">
        <f t="shared" si="39"/>
        <v>9.0674992801567267E-2</v>
      </c>
      <c r="P46" s="7">
        <f t="shared" si="26"/>
        <v>1.3668157536318075E-2</v>
      </c>
      <c r="Q46" s="12">
        <f t="shared" si="27"/>
        <v>2.1185644181293014E-3</v>
      </c>
      <c r="R46" s="7">
        <f t="shared" si="28"/>
        <v>1.1949111458333333E-2</v>
      </c>
      <c r="S46" s="13">
        <f t="shared" si="29"/>
        <v>0.17729890841814941</v>
      </c>
      <c r="T46" s="2">
        <v>0.01</v>
      </c>
      <c r="U46" s="14">
        <f t="shared" si="30"/>
        <v>1.7729890841814942E-3</v>
      </c>
      <c r="V46" s="13"/>
      <c r="W46" s="2"/>
      <c r="X46" s="14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3"/>
      <c r="AF46" s="2"/>
      <c r="AG46" s="14"/>
      <c r="AH46" s="13"/>
      <c r="AI46" s="2"/>
      <c r="AJ46" s="14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2.8872989084181493E-2</v>
      </c>
      <c r="AR46" s="7">
        <f t="shared" si="34"/>
        <v>7.7091041666666671</v>
      </c>
      <c r="AS46" s="1">
        <f t="shared" si="35"/>
        <v>0.155</v>
      </c>
      <c r="AT46" s="1">
        <f t="shared" si="36"/>
        <v>112.21196450103501</v>
      </c>
      <c r="AU46" s="1">
        <f t="shared" si="37"/>
        <v>25938.289141955956</v>
      </c>
    </row>
    <row r="47" spans="1:48" x14ac:dyDescent="0.15">
      <c r="C47" s="6">
        <v>5</v>
      </c>
      <c r="D47" s="8">
        <v>20.291597741935501</v>
      </c>
      <c r="E47" s="9">
        <f t="shared" si="38"/>
        <v>17.598055156000001</v>
      </c>
      <c r="F47" s="6" t="s">
        <v>112</v>
      </c>
      <c r="G47" s="1">
        <v>6</v>
      </c>
      <c r="H47" s="7">
        <f t="shared" si="21"/>
        <v>20.291597741935501</v>
      </c>
      <c r="I47" s="7">
        <f t="shared" si="22"/>
        <v>293.44159774193548</v>
      </c>
      <c r="J47" s="7">
        <f t="shared" si="23"/>
        <v>0.20498577516418265</v>
      </c>
      <c r="K47" s="7">
        <f t="shared" si="24"/>
        <v>7.7091041666666671</v>
      </c>
      <c r="L47" s="7">
        <f t="shared" si="25"/>
        <v>7.7091041666666665E-2</v>
      </c>
      <c r="M47" s="1" t="s">
        <v>110</v>
      </c>
      <c r="O47" s="7">
        <f t="shared" si="39"/>
        <v>0.15409787693191584</v>
      </c>
      <c r="P47" s="7">
        <f t="shared" si="26"/>
        <v>3.1587872754043587E-2</v>
      </c>
      <c r="Q47" s="12">
        <f t="shared" si="27"/>
        <v>4.8961202768767562E-3</v>
      </c>
      <c r="R47" s="7">
        <f t="shared" si="28"/>
        <v>1.1949111458333333E-2</v>
      </c>
      <c r="S47" s="13">
        <f t="shared" si="29"/>
        <v>0.40974764474744207</v>
      </c>
      <c r="T47" s="2">
        <v>0.01</v>
      </c>
      <c r="U47" s="14">
        <f t="shared" si="30"/>
        <v>4.0974764474744204E-3</v>
      </c>
      <c r="V47" s="13"/>
      <c r="W47" s="2"/>
      <c r="X47" s="14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3"/>
      <c r="AF47" s="2"/>
      <c r="AG47" s="14"/>
      <c r="AH47" s="13"/>
      <c r="AI47" s="2"/>
      <c r="AJ47" s="14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3.119747644747442E-2</v>
      </c>
      <c r="AR47" s="7">
        <f t="shared" si="34"/>
        <v>7.7091041666666671</v>
      </c>
      <c r="AS47" s="1">
        <f t="shared" si="35"/>
        <v>0.155</v>
      </c>
      <c r="AT47" s="1">
        <f t="shared" si="36"/>
        <v>112.21196450103501</v>
      </c>
      <c r="AU47" s="1">
        <f t="shared" si="37"/>
        <v>28026.511638079413</v>
      </c>
    </row>
    <row r="48" spans="1:48" x14ac:dyDescent="0.15">
      <c r="C48" s="6">
        <v>6</v>
      </c>
      <c r="D48" s="8">
        <v>24.462906906666699</v>
      </c>
      <c r="E48" s="9">
        <f t="shared" si="38"/>
        <v>20.291597741935501</v>
      </c>
      <c r="F48" s="6" t="s">
        <v>110</v>
      </c>
      <c r="G48" s="1">
        <v>7</v>
      </c>
      <c r="H48" s="7">
        <f t="shared" si="21"/>
        <v>24.462906906666699</v>
      </c>
      <c r="I48" s="7">
        <f t="shared" si="22"/>
        <v>297.61290690666669</v>
      </c>
      <c r="J48" s="7">
        <f t="shared" si="23"/>
        <v>0.32636184137713214</v>
      </c>
      <c r="K48" s="7">
        <f t="shared" si="24"/>
        <v>7.7091041666666671</v>
      </c>
      <c r="L48" s="7">
        <f t="shared" si="25"/>
        <v>7.7091041666666665E-2</v>
      </c>
      <c r="M48" s="1" t="s">
        <v>110</v>
      </c>
      <c r="O48" s="7">
        <f t="shared" si="39"/>
        <v>0.19960104584453892</v>
      </c>
      <c r="P48" s="7">
        <f t="shared" si="26"/>
        <v>6.5142164862625085E-2</v>
      </c>
      <c r="Q48" s="12">
        <f t="shared" si="27"/>
        <v>1.0097035553706888E-2</v>
      </c>
      <c r="R48" s="7">
        <f t="shared" si="28"/>
        <v>1.1949111458333333E-2</v>
      </c>
      <c r="S48" s="13">
        <f t="shared" si="29"/>
        <v>0.84500304385939895</v>
      </c>
      <c r="T48" s="2">
        <v>0.01</v>
      </c>
      <c r="U48" s="14">
        <f t="shared" si="30"/>
        <v>8.45003043859399E-3</v>
      </c>
      <c r="V48" s="13"/>
      <c r="W48" s="2"/>
      <c r="X48" s="14"/>
      <c r="Y48" s="2">
        <v>0.05</v>
      </c>
      <c r="Z48" s="2">
        <v>0.49</v>
      </c>
      <c r="AA48" s="2">
        <f t="shared" si="31"/>
        <v>2.4500000000000001E-2</v>
      </c>
      <c r="AB48" s="2"/>
      <c r="AC48" s="2"/>
      <c r="AD48" s="2"/>
      <c r="AE48" s="13"/>
      <c r="AF48" s="2"/>
      <c r="AG48" s="14"/>
      <c r="AH48" s="13"/>
      <c r="AI48" s="2"/>
      <c r="AJ48" s="14"/>
      <c r="AL48" s="2"/>
      <c r="AM48" s="2"/>
      <c r="AN48" s="2">
        <v>0.02</v>
      </c>
      <c r="AO48" s="2">
        <v>0.5</v>
      </c>
      <c r="AP48" s="2">
        <f t="shared" si="32"/>
        <v>0.01</v>
      </c>
      <c r="AQ48" s="1">
        <f t="shared" si="33"/>
        <v>4.2950030438593995E-2</v>
      </c>
      <c r="AR48" s="7">
        <f t="shared" si="34"/>
        <v>7.7091041666666671</v>
      </c>
      <c r="AS48" s="1">
        <f t="shared" si="35"/>
        <v>0.155</v>
      </c>
      <c r="AT48" s="1">
        <f t="shared" si="36"/>
        <v>112.21196450103501</v>
      </c>
      <c r="AU48" s="1">
        <f t="shared" si="37"/>
        <v>38584.515961404562</v>
      </c>
    </row>
    <row r="49" spans="1:79" x14ac:dyDescent="0.15">
      <c r="C49" s="6">
        <v>7</v>
      </c>
      <c r="D49" s="8">
        <v>28.355486646128998</v>
      </c>
      <c r="E49" s="9">
        <f t="shared" si="38"/>
        <v>24.462906906666699</v>
      </c>
      <c r="F49" s="6" t="s">
        <v>110</v>
      </c>
      <c r="G49" s="1">
        <v>8</v>
      </c>
      <c r="H49" s="7">
        <f t="shared" si="21"/>
        <v>28.355486646128998</v>
      </c>
      <c r="I49" s="7">
        <f t="shared" si="22"/>
        <v>301.50548664612899</v>
      </c>
      <c r="J49" s="7">
        <f t="shared" si="23"/>
        <v>0.49789518488895435</v>
      </c>
      <c r="K49" s="7">
        <f t="shared" si="24"/>
        <v>7.7091041666666671</v>
      </c>
      <c r="L49" s="7">
        <f t="shared" si="25"/>
        <v>7.7091041666666665E-2</v>
      </c>
      <c r="M49" s="1" t="s">
        <v>110</v>
      </c>
      <c r="O49" s="7">
        <f t="shared" si="39"/>
        <v>0.21154992264858047</v>
      </c>
      <c r="P49" s="7">
        <f t="shared" si="26"/>
        <v>0.10532968785035897</v>
      </c>
      <c r="Q49" s="12">
        <f t="shared" si="27"/>
        <v>1.632610161680564E-2</v>
      </c>
      <c r="R49" s="7">
        <f t="shared" si="28"/>
        <v>1.1949111458333333E-2</v>
      </c>
      <c r="S49" s="13">
        <f t="shared" si="29"/>
        <v>1.3663025634780388</v>
      </c>
      <c r="T49" s="2">
        <v>0.01</v>
      </c>
      <c r="U49" s="14">
        <f t="shared" si="30"/>
        <v>1.3663025634780388E-2</v>
      </c>
      <c r="V49" s="13"/>
      <c r="W49" s="2"/>
      <c r="X49" s="14"/>
      <c r="Y49" s="2">
        <v>0.05</v>
      </c>
      <c r="Z49" s="2">
        <v>0.49</v>
      </c>
      <c r="AA49" s="2">
        <f t="shared" si="31"/>
        <v>2.4500000000000001E-2</v>
      </c>
      <c r="AB49" s="2"/>
      <c r="AC49" s="2"/>
      <c r="AD49" s="2"/>
      <c r="AE49" s="13"/>
      <c r="AF49" s="2"/>
      <c r="AG49" s="14"/>
      <c r="AH49" s="13"/>
      <c r="AI49" s="2"/>
      <c r="AJ49" s="14"/>
      <c r="AK49" s="2"/>
      <c r="AL49" s="2"/>
      <c r="AM49" s="2"/>
      <c r="AN49" s="2">
        <v>0.02</v>
      </c>
      <c r="AO49" s="2">
        <v>0.5</v>
      </c>
      <c r="AP49" s="2">
        <f t="shared" si="32"/>
        <v>0.01</v>
      </c>
      <c r="AQ49" s="1">
        <f t="shared" si="33"/>
        <v>4.8163025634780393E-2</v>
      </c>
      <c r="AR49" s="7">
        <f t="shared" si="34"/>
        <v>7.7091041666666671</v>
      </c>
      <c r="AS49" s="1">
        <f t="shared" si="35"/>
        <v>0.155</v>
      </c>
      <c r="AT49" s="1">
        <f t="shared" si="36"/>
        <v>112.21196450103501</v>
      </c>
      <c r="AU49" s="1">
        <f t="shared" si="37"/>
        <v>43267.653419049726</v>
      </c>
    </row>
    <row r="50" spans="1:79" x14ac:dyDescent="0.15">
      <c r="C50" s="6">
        <v>8</v>
      </c>
      <c r="D50" s="8">
        <v>28.389162486128999</v>
      </c>
      <c r="E50" s="9">
        <f t="shared" si="38"/>
        <v>28.355486646128998</v>
      </c>
      <c r="F50" s="6" t="s">
        <v>110</v>
      </c>
      <c r="G50" s="1">
        <v>9</v>
      </c>
      <c r="H50" s="7">
        <f t="shared" si="21"/>
        <v>28.389162486128999</v>
      </c>
      <c r="I50" s="7">
        <f t="shared" si="22"/>
        <v>301.53916248612899</v>
      </c>
      <c r="J50" s="7">
        <f t="shared" si="23"/>
        <v>0.49969412447267908</v>
      </c>
      <c r="K50" s="7">
        <f t="shared" si="24"/>
        <v>7.7091041666666671</v>
      </c>
      <c r="L50" s="7">
        <f t="shared" si="25"/>
        <v>7.7091041666666665E-2</v>
      </c>
      <c r="M50" s="1" t="s">
        <v>110</v>
      </c>
      <c r="O50" s="7">
        <f t="shared" si="39"/>
        <v>0.18331127646488815</v>
      </c>
      <c r="P50" s="7">
        <f t="shared" si="26"/>
        <v>9.1599567799091508E-2</v>
      </c>
      <c r="Q50" s="12">
        <f t="shared" si="27"/>
        <v>1.4197933008859184E-2</v>
      </c>
      <c r="R50" s="7">
        <f t="shared" si="28"/>
        <v>1.1949111458333333E-2</v>
      </c>
      <c r="S50" s="13">
        <f t="shared" si="29"/>
        <v>1.1881998974038792</v>
      </c>
      <c r="T50" s="2">
        <v>0.01</v>
      </c>
      <c r="U50" s="14">
        <f t="shared" si="30"/>
        <v>1.1881998974038792E-2</v>
      </c>
      <c r="V50" s="13"/>
      <c r="W50" s="2"/>
      <c r="X50" s="14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3"/>
      <c r="AF50" s="2"/>
      <c r="AG50" s="14"/>
      <c r="AH50" s="13"/>
      <c r="AI50" s="2"/>
      <c r="AJ50" s="14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3.8981998974038791E-2</v>
      </c>
      <c r="AR50" s="7">
        <f t="shared" si="34"/>
        <v>7.7091041666666671</v>
      </c>
      <c r="AS50" s="1">
        <f t="shared" si="35"/>
        <v>0.155</v>
      </c>
      <c r="AT50" s="1">
        <f t="shared" si="36"/>
        <v>112.21196450103501</v>
      </c>
      <c r="AU50" s="1">
        <f t="shared" si="37"/>
        <v>35019.801994591879</v>
      </c>
    </row>
    <row r="51" spans="1:79" x14ac:dyDescent="0.15">
      <c r="C51" s="6">
        <v>9</v>
      </c>
      <c r="D51" s="8">
        <v>23.625028394000001</v>
      </c>
      <c r="E51" s="9">
        <f t="shared" si="38"/>
        <v>28.389162486128999</v>
      </c>
      <c r="F51" s="6" t="s">
        <v>110</v>
      </c>
      <c r="G51" s="1">
        <v>10</v>
      </c>
      <c r="H51" s="7">
        <f t="shared" si="21"/>
        <v>23.625028394000001</v>
      </c>
      <c r="I51" s="7">
        <f t="shared" si="22"/>
        <v>296.775028394</v>
      </c>
      <c r="J51" s="7">
        <f t="shared" si="23"/>
        <v>0.29756703439881466</v>
      </c>
      <c r="K51" s="7">
        <f t="shared" si="24"/>
        <v>7.7091041666666671</v>
      </c>
      <c r="L51" s="7">
        <f t="shared" si="25"/>
        <v>7.7091041666666665E-2</v>
      </c>
      <c r="M51" s="1" t="s">
        <v>110</v>
      </c>
      <c r="O51" s="7">
        <f t="shared" si="39"/>
        <v>0.16880275033246328</v>
      </c>
      <c r="P51" s="7">
        <f t="shared" si="26"/>
        <v>5.0230133814794624E-2</v>
      </c>
      <c r="Q51" s="12">
        <f t="shared" si="27"/>
        <v>7.7856707412931664E-3</v>
      </c>
      <c r="R51" s="7">
        <f t="shared" si="28"/>
        <v>1.1949111458333333E-2</v>
      </c>
      <c r="S51" s="13">
        <f t="shared" si="29"/>
        <v>0.65156901150699575</v>
      </c>
      <c r="T51" s="2">
        <v>0.01</v>
      </c>
      <c r="U51" s="14">
        <f t="shared" si="30"/>
        <v>6.5156901150699581E-3</v>
      </c>
      <c r="V51" s="13"/>
      <c r="W51" s="2"/>
      <c r="X51" s="14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3"/>
      <c r="AF51" s="2"/>
      <c r="AG51" s="14"/>
      <c r="AH51" s="13"/>
      <c r="AI51" s="2"/>
      <c r="AJ51" s="14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3.3615690115069957E-2</v>
      </c>
      <c r="AR51" s="7">
        <f t="shared" si="34"/>
        <v>7.7091041666666671</v>
      </c>
      <c r="AS51" s="1">
        <f t="shared" si="35"/>
        <v>0.155</v>
      </c>
      <c r="AT51" s="1">
        <f t="shared" si="36"/>
        <v>112.21196450103501</v>
      </c>
      <c r="AU51" s="1">
        <f t="shared" si="37"/>
        <v>30198.933936797606</v>
      </c>
    </row>
    <row r="52" spans="1:79" x14ac:dyDescent="0.15">
      <c r="C52" s="6">
        <v>10</v>
      </c>
      <c r="D52" s="8">
        <v>17.375299509451601</v>
      </c>
      <c r="E52" s="9">
        <f t="shared" si="38"/>
        <v>23.625028394000001</v>
      </c>
      <c r="F52" s="6" t="s">
        <v>110</v>
      </c>
      <c r="G52" s="1">
        <v>11</v>
      </c>
      <c r="H52" s="7">
        <f t="shared" si="21"/>
        <v>17.375299509451601</v>
      </c>
      <c r="I52" s="7">
        <f t="shared" si="22"/>
        <v>290.5252995094516</v>
      </c>
      <c r="J52" s="7">
        <f t="shared" si="23"/>
        <v>0.14691667172840242</v>
      </c>
      <c r="K52" s="7">
        <f t="shared" si="24"/>
        <v>7.7091041666666671</v>
      </c>
      <c r="L52" s="7">
        <f t="shared" si="25"/>
        <v>7.7091041666666665E-2</v>
      </c>
      <c r="M52" s="1" t="s">
        <v>112</v>
      </c>
      <c r="N52" s="7">
        <f>(O51-P51)*$C$22/100</f>
        <v>0.11264398569178521</v>
      </c>
      <c r="O52" s="7">
        <f t="shared" si="39"/>
        <v>8.3019672492550101E-2</v>
      </c>
      <c r="P52" s="7">
        <f t="shared" si="26"/>
        <v>1.2196973970587463E-2</v>
      </c>
      <c r="Q52" s="12">
        <f t="shared" si="27"/>
        <v>1.8905309654410566E-3</v>
      </c>
      <c r="R52" s="7">
        <f t="shared" si="28"/>
        <v>1.1949111458333333E-2</v>
      </c>
      <c r="S52" s="13">
        <f t="shared" si="29"/>
        <v>0.15821519215327068</v>
      </c>
      <c r="T52" s="2">
        <v>0.01</v>
      </c>
      <c r="U52" s="14">
        <f t="shared" si="30"/>
        <v>1.5821519215327069E-3</v>
      </c>
      <c r="V52" s="13"/>
      <c r="W52" s="2"/>
      <c r="X52" s="14"/>
      <c r="Y52" s="2">
        <v>0.02</v>
      </c>
      <c r="Z52" s="2">
        <v>0.49</v>
      </c>
      <c r="AA52" s="2">
        <f t="shared" si="31"/>
        <v>9.7999999999999997E-3</v>
      </c>
      <c r="AB52" s="2"/>
      <c r="AC52" s="2"/>
      <c r="AD52" s="2"/>
      <c r="AE52" s="13"/>
      <c r="AF52" s="2"/>
      <c r="AG52" s="14"/>
      <c r="AH52" s="13"/>
      <c r="AI52" s="2"/>
      <c r="AJ52" s="14"/>
      <c r="AL52" s="2"/>
      <c r="AM52" s="2"/>
      <c r="AN52" s="2">
        <v>0.01</v>
      </c>
      <c r="AO52" s="2">
        <v>0.5</v>
      </c>
      <c r="AP52" s="2">
        <f t="shared" si="32"/>
        <v>5.0000000000000001E-3</v>
      </c>
      <c r="AQ52" s="1">
        <f t="shared" si="33"/>
        <v>1.6382151921532709E-2</v>
      </c>
      <c r="AR52" s="7">
        <f t="shared" si="34"/>
        <v>7.7091041666666671</v>
      </c>
      <c r="AS52" s="1">
        <f t="shared" si="35"/>
        <v>0.155</v>
      </c>
      <c r="AT52" s="1">
        <f t="shared" si="36"/>
        <v>112.21196450103501</v>
      </c>
      <c r="AU52" s="1">
        <f t="shared" si="37"/>
        <v>14717.042010069072</v>
      </c>
    </row>
    <row r="53" spans="1:79" x14ac:dyDescent="0.15">
      <c r="C53" s="6">
        <v>11</v>
      </c>
      <c r="D53" s="8">
        <v>10.5278735095667</v>
      </c>
      <c r="E53" s="9">
        <f t="shared" si="38"/>
        <v>17.375299509451601</v>
      </c>
      <c r="F53" s="6" t="s">
        <v>112</v>
      </c>
      <c r="G53" s="1">
        <v>12</v>
      </c>
      <c r="H53" s="7">
        <f t="shared" si="21"/>
        <v>10.5278735095667</v>
      </c>
      <c r="I53" s="7">
        <f t="shared" si="22"/>
        <v>283.67787350956667</v>
      </c>
      <c r="J53" s="7">
        <f t="shared" si="23"/>
        <v>6.5424263521016379E-2</v>
      </c>
      <c r="K53" s="7">
        <f t="shared" si="24"/>
        <v>7.7091041666666671</v>
      </c>
      <c r="L53" s="7">
        <f t="shared" si="25"/>
        <v>7.7091041666666665E-2</v>
      </c>
      <c r="M53" s="1" t="s">
        <v>110</v>
      </c>
      <c r="O53" s="7">
        <f t="shared" si="39"/>
        <v>0.14791374018862929</v>
      </c>
      <c r="P53" s="7">
        <f t="shared" si="26"/>
        <v>9.6771475164800346E-3</v>
      </c>
      <c r="Q53" s="12">
        <f t="shared" si="27"/>
        <v>1.4999578650544054E-3</v>
      </c>
      <c r="R53" s="7">
        <f t="shared" si="28"/>
        <v>1.1949111458333333E-2</v>
      </c>
      <c r="S53" s="13">
        <f t="shared" si="29"/>
        <v>0.12552882030473755</v>
      </c>
      <c r="T53" s="2">
        <v>0.01</v>
      </c>
      <c r="U53" s="14">
        <f t="shared" si="30"/>
        <v>1.2552882030473756E-3</v>
      </c>
      <c r="V53" s="13"/>
      <c r="W53" s="2"/>
      <c r="X53" s="14"/>
      <c r="Y53" s="2">
        <v>0.02</v>
      </c>
      <c r="Z53" s="2">
        <v>0.49</v>
      </c>
      <c r="AA53" s="2">
        <f t="shared" si="31"/>
        <v>9.7999999999999997E-3</v>
      </c>
      <c r="AB53" s="2"/>
      <c r="AC53" s="2"/>
      <c r="AD53" s="2"/>
      <c r="AE53" s="13"/>
      <c r="AF53" s="2"/>
      <c r="AG53" s="14"/>
      <c r="AH53" s="13"/>
      <c r="AI53" s="2"/>
      <c r="AJ53" s="14"/>
      <c r="AK53" s="2"/>
      <c r="AL53" s="2"/>
      <c r="AM53" s="2"/>
      <c r="AN53" s="2">
        <v>0.01</v>
      </c>
      <c r="AO53" s="2">
        <v>0.5</v>
      </c>
      <c r="AP53" s="2">
        <f t="shared" si="32"/>
        <v>5.0000000000000001E-3</v>
      </c>
      <c r="AQ53" s="1">
        <f t="shared" si="33"/>
        <v>1.6055288203047375E-2</v>
      </c>
      <c r="AR53" s="7">
        <f t="shared" si="34"/>
        <v>7.7091041666666671</v>
      </c>
      <c r="AS53" s="1">
        <f t="shared" si="35"/>
        <v>0.155</v>
      </c>
      <c r="AT53" s="1">
        <f t="shared" si="36"/>
        <v>112.21196450103501</v>
      </c>
      <c r="AU53" s="1">
        <f t="shared" si="37"/>
        <v>14423.401278402242</v>
      </c>
      <c r="AV53" s="1">
        <f>SUM(AU42:AU53)</f>
        <v>298683.76500465977</v>
      </c>
    </row>
    <row r="54" spans="1:79" x14ac:dyDescent="0.15">
      <c r="C54" s="6">
        <v>12</v>
      </c>
      <c r="D54" s="8">
        <v>6.5124818323870999</v>
      </c>
      <c r="E54" s="9">
        <f t="shared" si="38"/>
        <v>10.5278735095667</v>
      </c>
      <c r="F54" s="6" t="s">
        <v>110</v>
      </c>
    </row>
    <row r="56" spans="1:79" x14ac:dyDescent="0.15">
      <c r="S56" s="30" t="s">
        <v>80</v>
      </c>
      <c r="T56" s="30"/>
      <c r="U56" s="30"/>
      <c r="V56" s="11" t="s">
        <v>81</v>
      </c>
      <c r="W56" s="11" t="s">
        <v>82</v>
      </c>
      <c r="X56" s="11" t="s">
        <v>83</v>
      </c>
      <c r="Y56" s="11" t="s">
        <v>84</v>
      </c>
      <c r="Z56" s="11" t="s">
        <v>85</v>
      </c>
      <c r="AA56" s="11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</row>
    <row r="57" spans="1:79" x14ac:dyDescent="0.15">
      <c r="A57" s="34" t="s">
        <v>48</v>
      </c>
      <c r="B57" s="34"/>
      <c r="C57" s="6" t="s">
        <v>88</v>
      </c>
      <c r="D57" s="6" t="s">
        <v>89</v>
      </c>
      <c r="E57" s="6" t="s">
        <v>90</v>
      </c>
      <c r="F57" s="6" t="s">
        <v>91</v>
      </c>
      <c r="G57" s="1" t="s">
        <v>88</v>
      </c>
      <c r="H57" s="1" t="s">
        <v>90</v>
      </c>
      <c r="I57" s="1" t="s">
        <v>92</v>
      </c>
      <c r="J57" s="1" t="s">
        <v>93</v>
      </c>
      <c r="K57" s="10" t="s">
        <v>94</v>
      </c>
      <c r="L57" s="10" t="s">
        <v>95</v>
      </c>
      <c r="M57" s="1" t="s">
        <v>96</v>
      </c>
      <c r="N57" s="10" t="s">
        <v>97</v>
      </c>
      <c r="O57" s="1" t="s">
        <v>98</v>
      </c>
      <c r="P57" s="1" t="s">
        <v>99</v>
      </c>
      <c r="Q57" s="10" t="s">
        <v>100</v>
      </c>
      <c r="R57" s="10" t="s">
        <v>101</v>
      </c>
      <c r="S57" s="2" t="s">
        <v>102</v>
      </c>
      <c r="T57" s="2" t="s">
        <v>103</v>
      </c>
      <c r="U57" s="2"/>
      <c r="V57" s="2" t="s">
        <v>113</v>
      </c>
      <c r="W57" s="2" t="s">
        <v>113</v>
      </c>
      <c r="X57" s="2" t="s">
        <v>113</v>
      </c>
      <c r="Y57" s="2" t="s">
        <v>113</v>
      </c>
      <c r="Z57" s="2" t="s">
        <v>113</v>
      </c>
      <c r="AA57" s="2" t="s">
        <v>113</v>
      </c>
      <c r="AB57" s="1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</row>
    <row r="58" spans="1:79" x14ac:dyDescent="0.15">
      <c r="A58" s="1" t="s">
        <v>108</v>
      </c>
      <c r="B58" s="1">
        <f>F7</f>
        <v>122.786</v>
      </c>
      <c r="C58" s="6" t="s">
        <v>109</v>
      </c>
      <c r="D58" s="6">
        <v>5</v>
      </c>
      <c r="E58" s="6"/>
      <c r="F58" s="6"/>
      <c r="G58" s="1">
        <v>1</v>
      </c>
      <c r="H58" s="7">
        <f t="shared" ref="H58:H69" si="40">E59</f>
        <v>5</v>
      </c>
      <c r="I58" s="7">
        <f t="shared" ref="I58:I69" si="41">H58+273.15</f>
        <v>278.14999999999998</v>
      </c>
      <c r="J58" s="7">
        <f t="shared" ref="J58:J69" si="42">EXP(($C$16*(I58-$C$14))/($C$17*I58*$C$14))</f>
        <v>3.3074406338125473E-2</v>
      </c>
      <c r="K58" s="7">
        <f t="shared" ref="K58:K69" si="43">$B$58/12</f>
        <v>10.232166666666666</v>
      </c>
      <c r="L58" s="7">
        <f t="shared" ref="L58:L69" si="44">K58*$B$59/100</f>
        <v>2.7626849999999994</v>
      </c>
      <c r="M58" s="1" t="s">
        <v>110</v>
      </c>
      <c r="O58" s="7">
        <f>L58</f>
        <v>2.7626849999999994</v>
      </c>
      <c r="P58" s="7">
        <f t="shared" ref="P58:P69" si="45">O58*J58</f>
        <v>9.1374166274244148E-2</v>
      </c>
      <c r="Q58" s="12">
        <f t="shared" ref="Q58:Q69" si="46">P58*$B$60</f>
        <v>2.64985082195308E-2</v>
      </c>
      <c r="R58" s="7">
        <f t="shared" ref="R58:R69" si="47">L58*$B$60</f>
        <v>0.80117864999999977</v>
      </c>
      <c r="S58" s="13">
        <f t="shared" ref="S58:S69" si="48">Q58/R58</f>
        <v>3.3074406338125473E-2</v>
      </c>
      <c r="T58" s="2">
        <v>0.27</v>
      </c>
      <c r="U58" s="14">
        <f t="shared" ref="U58:U69" si="49">S58*T58</f>
        <v>8.9300897112938784E-3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0.22813511643090442</v>
      </c>
      <c r="AC58" s="7">
        <f t="shared" ref="AC58:AC69" si="51">$B$58/12</f>
        <v>10.232166666666666</v>
      </c>
      <c r="AD58" s="1">
        <f t="shared" ref="AD58:AD69" si="52">$B$60</f>
        <v>0.28999999999999998</v>
      </c>
      <c r="AE58" s="15">
        <f t="shared" ref="AE58:AE69" si="53">$E$7/12</f>
        <v>291.4252266206617</v>
      </c>
      <c r="AF58" s="1">
        <f t="shared" ref="AF58:AF69" si="54">AE58*10000*AC58*AB58</f>
        <v>6802787.2487880168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</row>
    <row r="59" spans="1:79" x14ac:dyDescent="0.15">
      <c r="A59" s="1" t="s">
        <v>111</v>
      </c>
      <c r="B59" s="1">
        <v>27</v>
      </c>
      <c r="C59" s="6">
        <v>1</v>
      </c>
      <c r="D59" s="8">
        <v>2.51917454116129</v>
      </c>
      <c r="E59" s="9">
        <f t="shared" ref="E59:E70" si="55">D58</f>
        <v>5</v>
      </c>
      <c r="F59" s="6" t="s">
        <v>110</v>
      </c>
      <c r="G59" s="1">
        <v>2</v>
      </c>
      <c r="H59" s="7">
        <f t="shared" si="40"/>
        <v>2.51917454116129</v>
      </c>
      <c r="I59" s="7">
        <f t="shared" si="41"/>
        <v>275.66917454116128</v>
      </c>
      <c r="J59" s="7">
        <f t="shared" si="42"/>
        <v>2.4136735869831467E-2</v>
      </c>
      <c r="K59" s="7">
        <f t="shared" si="43"/>
        <v>10.232166666666666</v>
      </c>
      <c r="L59" s="7">
        <f t="shared" si="44"/>
        <v>2.7626849999999994</v>
      </c>
      <c r="M59" s="1" t="s">
        <v>110</v>
      </c>
      <c r="O59" s="7">
        <f t="shared" ref="O59:O69" si="56">L59+O58-P58-N59</f>
        <v>5.4339958337257546</v>
      </c>
      <c r="P59" s="7">
        <f t="shared" si="45"/>
        <v>0.13115892215640318</v>
      </c>
      <c r="Q59" s="12">
        <f t="shared" si="46"/>
        <v>3.803608742535692E-2</v>
      </c>
      <c r="R59" s="7">
        <f t="shared" si="47"/>
        <v>0.80117864999999977</v>
      </c>
      <c r="S59" s="13">
        <f t="shared" si="48"/>
        <v>4.747516352982812E-2</v>
      </c>
      <c r="T59" s="2">
        <v>0.27</v>
      </c>
      <c r="U59" s="14">
        <f t="shared" si="49"/>
        <v>1.2818294153053593E-2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0.22889059455393834</v>
      </c>
      <c r="AC59" s="7">
        <f t="shared" si="51"/>
        <v>10.232166666666666</v>
      </c>
      <c r="AD59" s="1">
        <f t="shared" si="52"/>
        <v>0.28999999999999998</v>
      </c>
      <c r="AE59" s="15">
        <f t="shared" si="53"/>
        <v>291.4252266206617</v>
      </c>
      <c r="AF59" s="1">
        <f t="shared" si="54"/>
        <v>6825314.9377405858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</row>
    <row r="60" spans="1:79" x14ac:dyDescent="0.15">
      <c r="A60" s="1" t="s">
        <v>73</v>
      </c>
      <c r="B60" s="1">
        <f>H7</f>
        <v>0.28999999999999998</v>
      </c>
      <c r="C60" s="6">
        <v>2</v>
      </c>
      <c r="D60" s="8">
        <v>6.4873676356206902</v>
      </c>
      <c r="E60" s="9">
        <f t="shared" si="55"/>
        <v>2.51917454116129</v>
      </c>
      <c r="F60" s="6" t="s">
        <v>110</v>
      </c>
      <c r="G60" s="1">
        <v>3</v>
      </c>
      <c r="H60" s="7">
        <f t="shared" si="40"/>
        <v>6.4873676356206902</v>
      </c>
      <c r="I60" s="7">
        <f t="shared" si="41"/>
        <v>279.63736763562065</v>
      </c>
      <c r="J60" s="7">
        <f t="shared" si="42"/>
        <v>3.9843179994553453E-2</v>
      </c>
      <c r="K60" s="7">
        <f t="shared" si="43"/>
        <v>10.232166666666666</v>
      </c>
      <c r="L60" s="7">
        <f t="shared" si="44"/>
        <v>2.7626849999999994</v>
      </c>
      <c r="M60" s="1" t="s">
        <v>110</v>
      </c>
      <c r="O60" s="7">
        <f t="shared" si="56"/>
        <v>8.0655219115693502</v>
      </c>
      <c r="P60" s="7">
        <f t="shared" si="45"/>
        <v>0.32135604127267248</v>
      </c>
      <c r="Q60" s="12">
        <f t="shared" si="46"/>
        <v>9.3193251969075006E-2</v>
      </c>
      <c r="R60" s="7">
        <f t="shared" si="47"/>
        <v>0.80117864999999977</v>
      </c>
      <c r="S60" s="13">
        <f t="shared" si="48"/>
        <v>0.11632018897292762</v>
      </c>
      <c r="T60" s="2">
        <v>0.27</v>
      </c>
      <c r="U60" s="14">
        <f t="shared" si="49"/>
        <v>3.1406451022690456E-2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0.23250227343370877</v>
      </c>
      <c r="AC60" s="7">
        <f t="shared" si="51"/>
        <v>10.232166666666666</v>
      </c>
      <c r="AD60" s="1">
        <f t="shared" si="52"/>
        <v>0.28999999999999998</v>
      </c>
      <c r="AE60" s="15">
        <f t="shared" si="53"/>
        <v>291.4252266206617</v>
      </c>
      <c r="AF60" s="1">
        <f t="shared" si="54"/>
        <v>6933012.0052258568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</row>
    <row r="61" spans="1:79" x14ac:dyDescent="0.15">
      <c r="C61" s="6">
        <v>3</v>
      </c>
      <c r="D61" s="8">
        <v>11.4772591207097</v>
      </c>
      <c r="E61" s="9">
        <f t="shared" si="55"/>
        <v>6.4873676356206902</v>
      </c>
      <c r="F61" s="6" t="s">
        <v>110</v>
      </c>
      <c r="G61" s="1">
        <v>4</v>
      </c>
      <c r="H61" s="7">
        <f t="shared" si="40"/>
        <v>11.4772591207097</v>
      </c>
      <c r="I61" s="7">
        <f t="shared" si="41"/>
        <v>284.62725912070965</v>
      </c>
      <c r="J61" s="7">
        <f t="shared" si="42"/>
        <v>7.3360105466596659E-2</v>
      </c>
      <c r="K61" s="7">
        <f t="shared" si="43"/>
        <v>10.232166666666666</v>
      </c>
      <c r="L61" s="7">
        <f t="shared" si="44"/>
        <v>2.7626849999999994</v>
      </c>
      <c r="M61" s="1" t="s">
        <v>110</v>
      </c>
      <c r="O61" s="7">
        <f t="shared" si="56"/>
        <v>10.506850870296677</v>
      </c>
      <c r="P61" s="7">
        <f t="shared" si="45"/>
        <v>0.77078368796676711</v>
      </c>
      <c r="Q61" s="12">
        <f t="shared" si="46"/>
        <v>0.22352726951036245</v>
      </c>
      <c r="R61" s="7">
        <f t="shared" si="47"/>
        <v>0.80117864999999977</v>
      </c>
      <c r="S61" s="13">
        <f t="shared" si="48"/>
        <v>0.2789980355946361</v>
      </c>
      <c r="T61" s="2">
        <v>0.27</v>
      </c>
      <c r="U61" s="14">
        <f t="shared" si="49"/>
        <v>7.5329469610551744E-2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0.28983651594533022</v>
      </c>
      <c r="AC61" s="7">
        <f t="shared" si="51"/>
        <v>10.232166666666666</v>
      </c>
      <c r="AD61" s="1">
        <f t="shared" si="52"/>
        <v>0.28999999999999998</v>
      </c>
      <c r="AE61" s="15">
        <f t="shared" si="53"/>
        <v>291.4252266206617</v>
      </c>
      <c r="AF61" s="1">
        <f t="shared" si="54"/>
        <v>8642668.3701858204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</row>
    <row r="62" spans="1:79" x14ac:dyDescent="0.15">
      <c r="C62" s="6">
        <v>4</v>
      </c>
      <c r="D62" s="8">
        <v>17.598055156000001</v>
      </c>
      <c r="E62" s="9">
        <f t="shared" si="55"/>
        <v>11.4772591207097</v>
      </c>
      <c r="F62" s="6" t="s">
        <v>110</v>
      </c>
      <c r="G62" s="1">
        <v>5</v>
      </c>
      <c r="H62" s="7">
        <f t="shared" si="40"/>
        <v>17.598055156000001</v>
      </c>
      <c r="I62" s="7">
        <f t="shared" si="41"/>
        <v>290.74805515599996</v>
      </c>
      <c r="J62" s="7">
        <f t="shared" si="42"/>
        <v>0.15073789491474687</v>
      </c>
      <c r="K62" s="7">
        <f t="shared" si="43"/>
        <v>10.232166666666666</v>
      </c>
      <c r="L62" s="7">
        <f t="shared" si="44"/>
        <v>2.7626849999999994</v>
      </c>
      <c r="M62" s="1" t="s">
        <v>112</v>
      </c>
      <c r="N62" s="7">
        <f>(O61-P61)*$C$22/100</f>
        <v>9.2492638232134148</v>
      </c>
      <c r="O62" s="7">
        <f t="shared" si="56"/>
        <v>3.2494883591164943</v>
      </c>
      <c r="P62" s="7">
        <f t="shared" si="45"/>
        <v>0.48982103480319533</v>
      </c>
      <c r="Q62" s="12">
        <f t="shared" si="46"/>
        <v>0.14204810009292665</v>
      </c>
      <c r="R62" s="7">
        <f t="shared" si="47"/>
        <v>0.80117864999999977</v>
      </c>
      <c r="S62" s="13">
        <f t="shared" si="48"/>
        <v>0.17729890841814955</v>
      </c>
      <c r="T62" s="2">
        <v>0.27</v>
      </c>
      <c r="U62" s="14">
        <f t="shared" si="49"/>
        <v>4.7870705272900382E-2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0.28450127803452452</v>
      </c>
      <c r="AC62" s="7">
        <f t="shared" si="51"/>
        <v>10.232166666666666</v>
      </c>
      <c r="AD62" s="1">
        <f t="shared" si="52"/>
        <v>0.28999999999999998</v>
      </c>
      <c r="AE62" s="15">
        <f t="shared" si="53"/>
        <v>291.4252266206617</v>
      </c>
      <c r="AF62" s="1">
        <f t="shared" si="54"/>
        <v>8483576.297923144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</row>
    <row r="63" spans="1:79" x14ac:dyDescent="0.15">
      <c r="C63" s="6">
        <v>5</v>
      </c>
      <c r="D63" s="8">
        <v>20.291597741935501</v>
      </c>
      <c r="E63" s="9">
        <f t="shared" si="55"/>
        <v>17.598055156000001</v>
      </c>
      <c r="F63" s="6" t="s">
        <v>112</v>
      </c>
      <c r="G63" s="1">
        <v>6</v>
      </c>
      <c r="H63" s="7">
        <f t="shared" si="40"/>
        <v>20.291597741935501</v>
      </c>
      <c r="I63" s="7">
        <f t="shared" si="41"/>
        <v>293.44159774193548</v>
      </c>
      <c r="J63" s="7">
        <f t="shared" si="42"/>
        <v>0.20498577516418265</v>
      </c>
      <c r="K63" s="7">
        <f t="shared" si="43"/>
        <v>10.232166666666666</v>
      </c>
      <c r="L63" s="7">
        <f t="shared" si="44"/>
        <v>2.7626849999999994</v>
      </c>
      <c r="M63" s="1" t="s">
        <v>110</v>
      </c>
      <c r="O63" s="7">
        <f t="shared" si="56"/>
        <v>5.5223523243132986</v>
      </c>
      <c r="P63" s="7">
        <f t="shared" si="45"/>
        <v>1.1320036719290874</v>
      </c>
      <c r="Q63" s="12">
        <f t="shared" si="46"/>
        <v>0.32828106485943531</v>
      </c>
      <c r="R63" s="7">
        <f t="shared" si="47"/>
        <v>0.80117864999999977</v>
      </c>
      <c r="S63" s="13">
        <f t="shared" si="48"/>
        <v>0.4097476447474423</v>
      </c>
      <c r="T63" s="2">
        <v>0.27</v>
      </c>
      <c r="U63" s="14">
        <f t="shared" si="49"/>
        <v>0.11063186408180943</v>
      </c>
      <c r="V63" s="2">
        <v>229.1</v>
      </c>
      <c r="W63" s="2">
        <v>15.1</v>
      </c>
      <c r="X63" s="2">
        <v>6</v>
      </c>
      <c r="Y63" s="2">
        <v>3</v>
      </c>
      <c r="Z63" s="2">
        <v>7</v>
      </c>
      <c r="AA63" s="2">
        <v>30.2</v>
      </c>
      <c r="AB63" s="1">
        <f t="shared" si="50"/>
        <v>0.31189577119109557</v>
      </c>
      <c r="AC63" s="7">
        <f t="shared" si="51"/>
        <v>10.232166666666666</v>
      </c>
      <c r="AD63" s="1">
        <f t="shared" si="52"/>
        <v>0.28999999999999998</v>
      </c>
      <c r="AE63" s="15">
        <f t="shared" si="53"/>
        <v>291.4252266206617</v>
      </c>
      <c r="AF63" s="1">
        <f t="shared" si="54"/>
        <v>9300455.8368913382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</row>
    <row r="64" spans="1:79" x14ac:dyDescent="0.15">
      <c r="C64" s="6">
        <v>6</v>
      </c>
      <c r="D64" s="8">
        <v>24.462906906666699</v>
      </c>
      <c r="E64" s="9">
        <f t="shared" si="55"/>
        <v>20.291597741935501</v>
      </c>
      <c r="F64" s="6" t="s">
        <v>110</v>
      </c>
      <c r="G64" s="1">
        <v>7</v>
      </c>
      <c r="H64" s="7">
        <f t="shared" si="40"/>
        <v>24.462906906666699</v>
      </c>
      <c r="I64" s="7">
        <f t="shared" si="41"/>
        <v>297.61290690666669</v>
      </c>
      <c r="J64" s="7">
        <f t="shared" si="42"/>
        <v>0.32636184137713214</v>
      </c>
      <c r="K64" s="7">
        <f t="shared" si="43"/>
        <v>10.232166666666666</v>
      </c>
      <c r="L64" s="7">
        <f t="shared" si="44"/>
        <v>2.7626849999999994</v>
      </c>
      <c r="M64" s="1" t="s">
        <v>110</v>
      </c>
      <c r="O64" s="7">
        <f t="shared" si="56"/>
        <v>7.1530336523842095</v>
      </c>
      <c r="P64" s="7">
        <f t="shared" si="45"/>
        <v>2.3344772342247038</v>
      </c>
      <c r="Q64" s="12">
        <f t="shared" si="46"/>
        <v>0.67699839792516403</v>
      </c>
      <c r="R64" s="7">
        <f t="shared" si="47"/>
        <v>0.80117864999999977</v>
      </c>
      <c r="S64" s="13">
        <f t="shared" si="48"/>
        <v>0.84500304385939917</v>
      </c>
      <c r="T64" s="2">
        <v>0.27</v>
      </c>
      <c r="U64" s="14">
        <f t="shared" si="49"/>
        <v>0.2281508218420378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0.33472970468390795</v>
      </c>
      <c r="AC64" s="7">
        <f t="shared" si="51"/>
        <v>10.232166666666666</v>
      </c>
      <c r="AD64" s="1">
        <f t="shared" si="52"/>
        <v>0.28999999999999998</v>
      </c>
      <c r="AE64" s="15">
        <f t="shared" si="53"/>
        <v>291.4252266206617</v>
      </c>
      <c r="AF64" s="1">
        <f t="shared" si="54"/>
        <v>9981343.523253398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</row>
    <row r="65" spans="1:79" x14ac:dyDescent="0.15">
      <c r="C65" s="6">
        <v>7</v>
      </c>
      <c r="D65" s="8">
        <v>28.355486646128998</v>
      </c>
      <c r="E65" s="9">
        <f t="shared" si="55"/>
        <v>24.462906906666699</v>
      </c>
      <c r="F65" s="6" t="s">
        <v>110</v>
      </c>
      <c r="G65" s="1">
        <v>8</v>
      </c>
      <c r="H65" s="7">
        <f t="shared" si="40"/>
        <v>28.355486646128998</v>
      </c>
      <c r="I65" s="7">
        <f t="shared" si="41"/>
        <v>301.50548664612899</v>
      </c>
      <c r="J65" s="7">
        <f t="shared" si="42"/>
        <v>0.49789518488895435</v>
      </c>
      <c r="K65" s="7">
        <f t="shared" si="43"/>
        <v>10.232166666666666</v>
      </c>
      <c r="L65" s="7">
        <f t="shared" si="44"/>
        <v>2.7626849999999994</v>
      </c>
      <c r="M65" s="1" t="s">
        <v>110</v>
      </c>
      <c r="O65" s="7">
        <f t="shared" si="56"/>
        <v>7.5812414181595056</v>
      </c>
      <c r="P65" s="7">
        <f t="shared" si="45"/>
        <v>3.7746635975823253</v>
      </c>
      <c r="Q65" s="12">
        <f t="shared" si="46"/>
        <v>1.0946524432988742</v>
      </c>
      <c r="R65" s="7">
        <f t="shared" si="47"/>
        <v>0.80117864999999977</v>
      </c>
      <c r="S65" s="13">
        <f t="shared" si="48"/>
        <v>1.366302563478039</v>
      </c>
      <c r="T65" s="2">
        <v>0.27</v>
      </c>
      <c r="U65" s="14">
        <f t="shared" si="49"/>
        <v>0.36890169213907054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0.36207759878262141</v>
      </c>
      <c r="AC65" s="7">
        <f t="shared" si="51"/>
        <v>10.232166666666666</v>
      </c>
      <c r="AD65" s="1">
        <f t="shared" si="52"/>
        <v>0.28999999999999998</v>
      </c>
      <c r="AE65" s="15">
        <f t="shared" si="53"/>
        <v>291.4252266206617</v>
      </c>
      <c r="AF65" s="1">
        <f t="shared" si="54"/>
        <v>10796833.519561265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</row>
    <row r="66" spans="1:79" x14ac:dyDescent="0.15">
      <c r="C66" s="6">
        <v>8</v>
      </c>
      <c r="D66" s="8">
        <v>28.389162486128999</v>
      </c>
      <c r="E66" s="9">
        <f t="shared" si="55"/>
        <v>28.355486646128998</v>
      </c>
      <c r="F66" s="6" t="s">
        <v>110</v>
      </c>
      <c r="G66" s="1">
        <v>9</v>
      </c>
      <c r="H66" s="7">
        <f t="shared" si="40"/>
        <v>28.389162486128999</v>
      </c>
      <c r="I66" s="7">
        <f t="shared" si="41"/>
        <v>301.53916248612899</v>
      </c>
      <c r="J66" s="7">
        <f t="shared" si="42"/>
        <v>0.49969412447267908</v>
      </c>
      <c r="K66" s="7">
        <f t="shared" si="43"/>
        <v>10.232166666666666</v>
      </c>
      <c r="L66" s="7">
        <f t="shared" si="44"/>
        <v>2.7626849999999994</v>
      </c>
      <c r="M66" s="1" t="s">
        <v>110</v>
      </c>
      <c r="O66" s="7">
        <f t="shared" si="56"/>
        <v>6.5692628205771797</v>
      </c>
      <c r="P66" s="7">
        <f t="shared" si="45"/>
        <v>3.2826220335592362</v>
      </c>
      <c r="Q66" s="12">
        <f t="shared" si="46"/>
        <v>0.95196038973217845</v>
      </c>
      <c r="R66" s="7">
        <f t="shared" si="47"/>
        <v>0.80117864999999977</v>
      </c>
      <c r="S66" s="13">
        <f t="shared" si="48"/>
        <v>1.1881998974038797</v>
      </c>
      <c r="T66" s="2">
        <v>0.27</v>
      </c>
      <c r="U66" s="14">
        <f t="shared" si="49"/>
        <v>0.32081397229904751</v>
      </c>
      <c r="V66" s="2">
        <v>220.1</v>
      </c>
      <c r="W66" s="2">
        <v>12.1</v>
      </c>
      <c r="X66" s="2">
        <v>4.5</v>
      </c>
      <c r="Y66" s="2">
        <v>1.5</v>
      </c>
      <c r="Z66" s="2">
        <v>6.8</v>
      </c>
      <c r="AA66" s="2">
        <v>30.2</v>
      </c>
      <c r="AB66" s="1">
        <f t="shared" si="50"/>
        <v>0.33753415481770493</v>
      </c>
      <c r="AC66" s="7">
        <f t="shared" si="51"/>
        <v>10.232166666666666</v>
      </c>
      <c r="AD66" s="1">
        <f t="shared" si="52"/>
        <v>0.28999999999999998</v>
      </c>
      <c r="AE66" s="15">
        <f t="shared" si="53"/>
        <v>291.4252266206617</v>
      </c>
      <c r="AF66" s="1">
        <f t="shared" si="54"/>
        <v>10064969.744014699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</row>
    <row r="67" spans="1:79" x14ac:dyDescent="0.15">
      <c r="C67" s="6">
        <v>9</v>
      </c>
      <c r="D67" s="8">
        <v>23.625028394000001</v>
      </c>
      <c r="E67" s="9">
        <f t="shared" si="55"/>
        <v>28.389162486128999</v>
      </c>
      <c r="F67" s="6" t="s">
        <v>110</v>
      </c>
      <c r="G67" s="1">
        <v>10</v>
      </c>
      <c r="H67" s="7">
        <f t="shared" si="40"/>
        <v>23.625028394000001</v>
      </c>
      <c r="I67" s="7">
        <f t="shared" si="41"/>
        <v>296.775028394</v>
      </c>
      <c r="J67" s="7">
        <f t="shared" si="42"/>
        <v>0.29756703439881466</v>
      </c>
      <c r="K67" s="7">
        <f t="shared" si="43"/>
        <v>10.232166666666666</v>
      </c>
      <c r="L67" s="7">
        <f t="shared" si="44"/>
        <v>2.7626849999999994</v>
      </c>
      <c r="M67" s="1" t="s">
        <v>110</v>
      </c>
      <c r="O67" s="7">
        <f t="shared" si="56"/>
        <v>6.0493257870179429</v>
      </c>
      <c r="P67" s="7">
        <f t="shared" si="45"/>
        <v>1.8000799345552048</v>
      </c>
      <c r="Q67" s="12">
        <f t="shared" si="46"/>
        <v>0.52202318102100931</v>
      </c>
      <c r="R67" s="7">
        <f t="shared" si="47"/>
        <v>0.80117864999999977</v>
      </c>
      <c r="S67" s="13">
        <f t="shared" si="48"/>
        <v>0.65156901150699598</v>
      </c>
      <c r="T67" s="2">
        <v>0.27</v>
      </c>
      <c r="U67" s="14">
        <f t="shared" si="49"/>
        <v>0.17592363310688894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0"/>
        <v>0.30938196191266853</v>
      </c>
      <c r="AC67" s="7">
        <f t="shared" si="51"/>
        <v>10.232166666666666</v>
      </c>
      <c r="AD67" s="1">
        <f t="shared" si="52"/>
        <v>0.28999999999999998</v>
      </c>
      <c r="AE67" s="15">
        <f t="shared" si="53"/>
        <v>291.4252266206617</v>
      </c>
      <c r="AF67" s="1">
        <f t="shared" si="54"/>
        <v>9225496.2691899408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</row>
    <row r="68" spans="1:79" x14ac:dyDescent="0.15">
      <c r="C68" s="6">
        <v>10</v>
      </c>
      <c r="D68" s="8">
        <v>17.375299509451601</v>
      </c>
      <c r="E68" s="9">
        <f t="shared" si="55"/>
        <v>23.625028394000001</v>
      </c>
      <c r="F68" s="6" t="s">
        <v>110</v>
      </c>
      <c r="G68" s="1">
        <v>11</v>
      </c>
      <c r="H68" s="7">
        <f t="shared" si="40"/>
        <v>17.375299509451601</v>
      </c>
      <c r="I68" s="7">
        <f t="shared" si="41"/>
        <v>290.5252995094516</v>
      </c>
      <c r="J68" s="7">
        <f t="shared" si="42"/>
        <v>0.14691667172840242</v>
      </c>
      <c r="K68" s="7">
        <f t="shared" si="43"/>
        <v>10.232166666666666</v>
      </c>
      <c r="L68" s="7">
        <f t="shared" si="44"/>
        <v>2.7626849999999994</v>
      </c>
      <c r="M68" s="1" t="s">
        <v>112</v>
      </c>
      <c r="N68" s="7">
        <f>(O67-P67)*$C$22/100</f>
        <v>4.0367835598396011</v>
      </c>
      <c r="O68" s="7">
        <f t="shared" si="56"/>
        <v>2.975147292623137</v>
      </c>
      <c r="P68" s="7">
        <f t="shared" si="45"/>
        <v>0.43709873813395866</v>
      </c>
      <c r="Q68" s="12">
        <f t="shared" si="46"/>
        <v>0.12675863405884799</v>
      </c>
      <c r="R68" s="7">
        <f t="shared" si="47"/>
        <v>0.80117864999999977</v>
      </c>
      <c r="S68" s="13">
        <f t="shared" si="48"/>
        <v>0.15821519215327071</v>
      </c>
      <c r="T68" s="2">
        <v>0.27</v>
      </c>
      <c r="U68" s="14">
        <f t="shared" si="49"/>
        <v>4.2718101881383093E-2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0.23470012719555275</v>
      </c>
      <c r="AC68" s="7">
        <f t="shared" si="51"/>
        <v>10.232166666666666</v>
      </c>
      <c r="AD68" s="1">
        <f t="shared" si="52"/>
        <v>0.28999999999999998</v>
      </c>
      <c r="AE68" s="15">
        <f t="shared" si="53"/>
        <v>291.4252266206617</v>
      </c>
      <c r="AF68" s="1">
        <f t="shared" si="54"/>
        <v>6998550.0590760689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</row>
    <row r="69" spans="1:79" x14ac:dyDescent="0.15">
      <c r="C69" s="6">
        <v>11</v>
      </c>
      <c r="D69" s="8">
        <v>10.5278735095667</v>
      </c>
      <c r="E69" s="9">
        <f t="shared" si="55"/>
        <v>17.375299509451601</v>
      </c>
      <c r="F69" s="6" t="s">
        <v>112</v>
      </c>
      <c r="G69" s="1">
        <v>12</v>
      </c>
      <c r="H69" s="7">
        <f t="shared" si="40"/>
        <v>10.5278735095667</v>
      </c>
      <c r="I69" s="7">
        <f t="shared" si="41"/>
        <v>283.67787350956667</v>
      </c>
      <c r="J69" s="7">
        <f t="shared" si="42"/>
        <v>6.5424263521016379E-2</v>
      </c>
      <c r="K69" s="7">
        <f t="shared" si="43"/>
        <v>10.232166666666666</v>
      </c>
      <c r="L69" s="7">
        <f t="shared" si="44"/>
        <v>2.7626849999999994</v>
      </c>
      <c r="M69" s="1" t="s">
        <v>110</v>
      </c>
      <c r="O69" s="7">
        <f t="shared" si="56"/>
        <v>5.3007335544891774</v>
      </c>
      <c r="P69" s="7">
        <f t="shared" si="45"/>
        <v>0.34679658892359377</v>
      </c>
      <c r="Q69" s="12">
        <f t="shared" si="46"/>
        <v>0.10057101078784218</v>
      </c>
      <c r="R69" s="7">
        <f t="shared" si="47"/>
        <v>0.80117864999999977</v>
      </c>
      <c r="S69" s="13">
        <f t="shared" si="48"/>
        <v>0.12552882030473755</v>
      </c>
      <c r="T69" s="2">
        <v>0.27</v>
      </c>
      <c r="U69" s="14">
        <f t="shared" si="49"/>
        <v>3.3892781482279144E-2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0.23298536744200685</v>
      </c>
      <c r="AC69" s="7">
        <f t="shared" si="51"/>
        <v>10.232166666666666</v>
      </c>
      <c r="AD69" s="1">
        <f t="shared" si="52"/>
        <v>0.28999999999999998</v>
      </c>
      <c r="AE69" s="15">
        <f t="shared" si="53"/>
        <v>291.4252266206617</v>
      </c>
      <c r="AF69" s="1">
        <f t="shared" si="54"/>
        <v>6947417.4409651253</v>
      </c>
      <c r="AG69" s="1">
        <f>SUM(AF58:AF69)</f>
        <v>101002425.25281526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</row>
    <row r="70" spans="1:79" x14ac:dyDescent="0.15">
      <c r="C70" s="6">
        <v>12</v>
      </c>
      <c r="D70" s="8">
        <v>6.5124818323870999</v>
      </c>
      <c r="E70" s="9">
        <f t="shared" si="55"/>
        <v>10.5278735095667</v>
      </c>
      <c r="F70" s="6" t="s">
        <v>110</v>
      </c>
    </row>
    <row r="72" spans="1:79" x14ac:dyDescent="0.15">
      <c r="S72" s="30" t="s">
        <v>80</v>
      </c>
      <c r="T72" s="30"/>
      <c r="U72" s="30"/>
      <c r="V72" s="30" t="s">
        <v>81</v>
      </c>
      <c r="W72" s="30"/>
      <c r="X72" s="30"/>
      <c r="Y72" s="30" t="s">
        <v>82</v>
      </c>
      <c r="Z72" s="30"/>
      <c r="AA72" s="30"/>
      <c r="AB72" s="30" t="s">
        <v>83</v>
      </c>
      <c r="AC72" s="30"/>
      <c r="AD72" s="30"/>
      <c r="AE72" s="30" t="s">
        <v>84</v>
      </c>
      <c r="AF72" s="30"/>
      <c r="AG72" s="30"/>
      <c r="AH72" s="30" t="s">
        <v>85</v>
      </c>
      <c r="AI72" s="30"/>
      <c r="AJ72" s="30"/>
      <c r="AK72" s="31" t="s">
        <v>115</v>
      </c>
      <c r="AL72" s="32"/>
      <c r="AM72" s="33"/>
      <c r="AN72" s="32" t="s">
        <v>116</v>
      </c>
      <c r="AO72" s="32"/>
      <c r="AP72" s="33"/>
      <c r="AQ72" s="30" t="s">
        <v>87</v>
      </c>
      <c r="AR72" s="30"/>
      <c r="AS72" s="30"/>
    </row>
    <row r="73" spans="1:79" x14ac:dyDescent="0.15">
      <c r="A73" s="34" t="s">
        <v>49</v>
      </c>
      <c r="B73" s="34"/>
      <c r="C73" s="6" t="s">
        <v>88</v>
      </c>
      <c r="D73" s="6" t="s">
        <v>89</v>
      </c>
      <c r="E73" s="6" t="s">
        <v>90</v>
      </c>
      <c r="F73" s="6" t="s">
        <v>91</v>
      </c>
      <c r="G73" s="1" t="s">
        <v>88</v>
      </c>
      <c r="H73" s="1" t="s">
        <v>90</v>
      </c>
      <c r="I73" s="1" t="s">
        <v>92</v>
      </c>
      <c r="J73" s="1" t="s">
        <v>93</v>
      </c>
      <c r="K73" s="10" t="s">
        <v>94</v>
      </c>
      <c r="L73" s="10" t="s">
        <v>95</v>
      </c>
      <c r="M73" s="1" t="s">
        <v>96</v>
      </c>
      <c r="N73" s="10" t="s">
        <v>97</v>
      </c>
      <c r="O73" s="1" t="s">
        <v>98</v>
      </c>
      <c r="P73" s="1" t="s">
        <v>99</v>
      </c>
      <c r="Q73" s="10" t="s">
        <v>100</v>
      </c>
      <c r="R73" s="10" t="s">
        <v>101</v>
      </c>
      <c r="S73" s="2" t="s">
        <v>102</v>
      </c>
      <c r="T73" s="2" t="s">
        <v>103</v>
      </c>
      <c r="U73" s="2"/>
      <c r="V73" s="2" t="s">
        <v>102</v>
      </c>
      <c r="W73" s="2" t="s">
        <v>103</v>
      </c>
      <c r="X73" s="2"/>
      <c r="Y73" s="2" t="s">
        <v>102</v>
      </c>
      <c r="Z73" s="2" t="s">
        <v>103</v>
      </c>
      <c r="AA73" s="2"/>
      <c r="AB73" s="2" t="s">
        <v>102</v>
      </c>
      <c r="AC73" s="2" t="s">
        <v>103</v>
      </c>
      <c r="AD73" s="2"/>
      <c r="AE73" s="2" t="s">
        <v>102</v>
      </c>
      <c r="AF73" s="2" t="s">
        <v>103</v>
      </c>
      <c r="AG73" s="2"/>
      <c r="AH73" s="2" t="s">
        <v>102</v>
      </c>
      <c r="AI73" s="2" t="s">
        <v>103</v>
      </c>
      <c r="AJ73" s="2"/>
      <c r="AK73" s="2" t="s">
        <v>102</v>
      </c>
      <c r="AL73" s="2" t="s">
        <v>103</v>
      </c>
      <c r="AM73" s="2"/>
      <c r="AN73" s="2" t="s">
        <v>102</v>
      </c>
      <c r="AO73" s="2" t="s">
        <v>103</v>
      </c>
      <c r="AP73" s="2"/>
      <c r="AQ73" s="16" t="s">
        <v>102</v>
      </c>
      <c r="AR73" s="16" t="s">
        <v>103</v>
      </c>
      <c r="AS73" s="16"/>
      <c r="AT73" s="1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pans="1:79" x14ac:dyDescent="0.15">
      <c r="A74" s="1" t="s">
        <v>108</v>
      </c>
      <c r="B74" s="1">
        <f>F8</f>
        <v>625.46400000000006</v>
      </c>
      <c r="C74" s="6" t="s">
        <v>109</v>
      </c>
      <c r="D74" s="6">
        <v>5</v>
      </c>
      <c r="E74" s="6"/>
      <c r="F74" s="6"/>
      <c r="G74" s="1">
        <v>1</v>
      </c>
      <c r="H74" s="7">
        <f t="shared" ref="H74:H85" si="57">E75</f>
        <v>5</v>
      </c>
      <c r="I74" s="7">
        <f t="shared" ref="I74:I85" si="58">H74+273.15</f>
        <v>278.14999999999998</v>
      </c>
      <c r="J74" s="7">
        <f t="shared" ref="J74:J85" si="59">EXP(($C$16*(I74-$C$14))/($C$17*I74*$C$14))</f>
        <v>3.3074406338125473E-2</v>
      </c>
      <c r="K74" s="7">
        <f t="shared" ref="K74:K85" si="60">$B$74/12</f>
        <v>52.122000000000007</v>
      </c>
      <c r="L74" s="7">
        <f t="shared" ref="L74:L85" si="61">K74*$B$75/100</f>
        <v>0.52122000000000002</v>
      </c>
      <c r="M74" s="1" t="s">
        <v>110</v>
      </c>
      <c r="O74" s="7">
        <f>L74</f>
        <v>0.52122000000000002</v>
      </c>
      <c r="P74" s="7">
        <f t="shared" ref="P74:P85" si="62">O74*J74</f>
        <v>1.7239042071557759E-2</v>
      </c>
      <c r="Q74" s="12">
        <f t="shared" ref="Q74:Q85" si="63">P74*$B$76</f>
        <v>4.4821509386050173E-3</v>
      </c>
      <c r="R74" s="7">
        <f t="shared" ref="R74:R85" si="64">L74*$B$76</f>
        <v>0.1355172</v>
      </c>
      <c r="S74" s="13">
        <f t="shared" ref="S74:S85" si="65">Q74/R74</f>
        <v>3.3074406338125473E-2</v>
      </c>
      <c r="T74" s="2">
        <v>0.01</v>
      </c>
      <c r="U74" s="14">
        <f t="shared" ref="U74:U85" si="66">S74*T74</f>
        <v>3.3074406338125473E-4</v>
      </c>
      <c r="V74" s="13"/>
      <c r="W74" s="2"/>
      <c r="X74" s="2"/>
      <c r="Y74" s="2"/>
      <c r="Z74" s="2"/>
      <c r="AA74" s="2"/>
      <c r="AB74" s="2"/>
      <c r="AC74" s="2"/>
      <c r="AD74" s="2"/>
      <c r="AE74" s="13">
        <v>1E-3</v>
      </c>
      <c r="AF74" s="2">
        <v>0.49</v>
      </c>
      <c r="AG74" s="14">
        <f t="shared" ref="AG74:AG85" si="67">AF74*AE74</f>
        <v>4.8999999999999998E-4</v>
      </c>
      <c r="AH74" s="17"/>
      <c r="AI74" s="2"/>
      <c r="AJ74" s="14"/>
      <c r="AK74" s="13"/>
      <c r="AL74" s="2"/>
      <c r="AM74" s="2"/>
      <c r="AN74" s="13"/>
      <c r="AO74" s="2"/>
      <c r="AP74" s="14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5.8207440633812552E-3</v>
      </c>
      <c r="AU74" s="7">
        <f t="shared" ref="AU74:AU85" si="70">$B$74/12</f>
        <v>52.122000000000007</v>
      </c>
      <c r="AV74" s="1">
        <f t="shared" ref="AV74:AV85" si="71">$B$76</f>
        <v>0.26</v>
      </c>
      <c r="AW74" s="1">
        <f t="shared" ref="AW74:AW85" si="72">$E$8</f>
        <v>0.09</v>
      </c>
      <c r="AX74" s="1">
        <f t="shared" ref="AX74:AX85" si="73">AW74*10000*AV74*0.67*AU74*AT74</f>
        <v>47.565299524378837</v>
      </c>
    </row>
    <row r="75" spans="1:79" x14ac:dyDescent="0.15">
      <c r="A75" s="1" t="s">
        <v>111</v>
      </c>
      <c r="B75" s="1">
        <v>1</v>
      </c>
      <c r="C75" s="6">
        <v>1</v>
      </c>
      <c r="D75" s="8">
        <v>2.51917454116129</v>
      </c>
      <c r="E75" s="9">
        <f t="shared" ref="E75:E86" si="74">D74</f>
        <v>5</v>
      </c>
      <c r="F75" s="6" t="s">
        <v>110</v>
      </c>
      <c r="G75" s="1">
        <v>2</v>
      </c>
      <c r="H75" s="7">
        <f t="shared" si="57"/>
        <v>2.51917454116129</v>
      </c>
      <c r="I75" s="7">
        <f t="shared" si="58"/>
        <v>275.66917454116128</v>
      </c>
      <c r="J75" s="7">
        <f t="shared" si="59"/>
        <v>2.4136735869831467E-2</v>
      </c>
      <c r="K75" s="7">
        <f t="shared" si="60"/>
        <v>52.122000000000007</v>
      </c>
      <c r="L75" s="7">
        <f t="shared" si="61"/>
        <v>0.52122000000000002</v>
      </c>
      <c r="M75" s="1" t="s">
        <v>110</v>
      </c>
      <c r="O75" s="7">
        <f t="shared" ref="O75:O85" si="75">L75+O74-P74-N75</f>
        <v>1.0252009579284422</v>
      </c>
      <c r="P75" s="7">
        <f t="shared" si="62"/>
        <v>2.4745004735017014E-2</v>
      </c>
      <c r="Q75" s="12">
        <f t="shared" si="63"/>
        <v>6.4337012311044238E-3</v>
      </c>
      <c r="R75" s="7">
        <f t="shared" si="64"/>
        <v>0.1355172</v>
      </c>
      <c r="S75" s="13">
        <f t="shared" si="65"/>
        <v>4.747516352982812E-2</v>
      </c>
      <c r="T75" s="2">
        <v>0.01</v>
      </c>
      <c r="U75" s="14">
        <f t="shared" si="66"/>
        <v>4.7475163529828119E-4</v>
      </c>
      <c r="V75" s="13"/>
      <c r="W75" s="2"/>
      <c r="X75" s="2"/>
      <c r="Y75" s="2"/>
      <c r="Z75" s="2"/>
      <c r="AA75" s="2"/>
      <c r="AB75" s="2"/>
      <c r="AC75" s="2"/>
      <c r="AD75" s="2"/>
      <c r="AE75" s="13">
        <v>1E-3</v>
      </c>
      <c r="AF75" s="2">
        <v>0.49</v>
      </c>
      <c r="AG75" s="14">
        <f t="shared" si="67"/>
        <v>4.8999999999999998E-4</v>
      </c>
      <c r="AH75" s="17"/>
      <c r="AI75" s="2"/>
      <c r="AJ75" s="14"/>
      <c r="AK75" s="13"/>
      <c r="AL75" s="2"/>
      <c r="AM75" s="2"/>
      <c r="AN75" s="13"/>
      <c r="AO75" s="2"/>
      <c r="AP75" s="14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5.9647516352982809E-3</v>
      </c>
      <c r="AU75" s="7">
        <f t="shared" si="70"/>
        <v>52.122000000000007</v>
      </c>
      <c r="AV75" s="1">
        <f t="shared" si="71"/>
        <v>0.26</v>
      </c>
      <c r="AW75" s="1">
        <f t="shared" si="72"/>
        <v>0.09</v>
      </c>
      <c r="AX75" s="1">
        <f t="shared" si="73"/>
        <v>48.742084350755974</v>
      </c>
    </row>
    <row r="76" spans="1:79" x14ac:dyDescent="0.15">
      <c r="A76" s="1" t="s">
        <v>73</v>
      </c>
      <c r="B76" s="1">
        <f>H8</f>
        <v>0.26</v>
      </c>
      <c r="C76" s="6">
        <v>2</v>
      </c>
      <c r="D76" s="8">
        <v>6.4873676356206902</v>
      </c>
      <c r="E76" s="9">
        <f t="shared" si="74"/>
        <v>2.51917454116129</v>
      </c>
      <c r="F76" s="6" t="s">
        <v>110</v>
      </c>
      <c r="G76" s="1">
        <v>3</v>
      </c>
      <c r="H76" s="7">
        <f t="shared" si="57"/>
        <v>6.4873676356206902</v>
      </c>
      <c r="I76" s="7">
        <f t="shared" si="58"/>
        <v>279.63736763562065</v>
      </c>
      <c r="J76" s="7">
        <f t="shared" si="59"/>
        <v>3.9843179994553453E-2</v>
      </c>
      <c r="K76" s="7">
        <f t="shared" si="60"/>
        <v>52.122000000000007</v>
      </c>
      <c r="L76" s="7">
        <f t="shared" si="61"/>
        <v>0.52122000000000002</v>
      </c>
      <c r="M76" s="1" t="s">
        <v>110</v>
      </c>
      <c r="O76" s="7">
        <f t="shared" si="75"/>
        <v>1.5216759531934252</v>
      </c>
      <c r="P76" s="7">
        <f t="shared" si="62"/>
        <v>6.0628408896469338E-2</v>
      </c>
      <c r="Q76" s="12">
        <f t="shared" si="63"/>
        <v>1.576338631308203E-2</v>
      </c>
      <c r="R76" s="7">
        <f t="shared" si="64"/>
        <v>0.1355172</v>
      </c>
      <c r="S76" s="13">
        <f t="shared" si="65"/>
        <v>0.11632018897292763</v>
      </c>
      <c r="T76" s="2">
        <v>0.01</v>
      </c>
      <c r="U76" s="14">
        <f t="shared" si="66"/>
        <v>1.1632018897292764E-3</v>
      </c>
      <c r="V76" s="13"/>
      <c r="W76" s="2"/>
      <c r="X76" s="2"/>
      <c r="Y76" s="2"/>
      <c r="Z76" s="2"/>
      <c r="AA76" s="2"/>
      <c r="AB76" s="2"/>
      <c r="AC76" s="2"/>
      <c r="AD76" s="2"/>
      <c r="AE76" s="13">
        <v>1E-3</v>
      </c>
      <c r="AF76" s="2">
        <v>0.49</v>
      </c>
      <c r="AG76" s="14">
        <f t="shared" si="67"/>
        <v>4.8999999999999998E-4</v>
      </c>
      <c r="AH76" s="17"/>
      <c r="AI76" s="2"/>
      <c r="AJ76" s="14"/>
      <c r="AK76" s="13"/>
      <c r="AL76" s="2"/>
      <c r="AM76" s="2"/>
      <c r="AN76" s="13"/>
      <c r="AO76" s="2"/>
      <c r="AP76" s="14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6.6532018897292764E-3</v>
      </c>
      <c r="AU76" s="7">
        <f t="shared" si="70"/>
        <v>52.122000000000007</v>
      </c>
      <c r="AV76" s="1">
        <f t="shared" si="71"/>
        <v>0.26</v>
      </c>
      <c r="AW76" s="1">
        <f t="shared" si="72"/>
        <v>0.09</v>
      </c>
      <c r="AX76" s="1">
        <f t="shared" si="73"/>
        <v>54.367884455188474</v>
      </c>
    </row>
    <row r="77" spans="1:79" x14ac:dyDescent="0.15">
      <c r="C77" s="6">
        <v>3</v>
      </c>
      <c r="D77" s="8">
        <v>11.4772591207097</v>
      </c>
      <c r="E77" s="9">
        <f t="shared" si="74"/>
        <v>6.4873676356206902</v>
      </c>
      <c r="F77" s="6" t="s">
        <v>110</v>
      </c>
      <c r="G77" s="1">
        <v>4</v>
      </c>
      <c r="H77" s="7">
        <f t="shared" si="57"/>
        <v>11.4772591207097</v>
      </c>
      <c r="I77" s="7">
        <f t="shared" si="58"/>
        <v>284.62725912070965</v>
      </c>
      <c r="J77" s="7">
        <f t="shared" si="59"/>
        <v>7.3360105466596659E-2</v>
      </c>
      <c r="K77" s="7">
        <f t="shared" si="60"/>
        <v>52.122000000000007</v>
      </c>
      <c r="L77" s="7">
        <f t="shared" si="61"/>
        <v>0.52122000000000002</v>
      </c>
      <c r="M77" s="1" t="s">
        <v>110</v>
      </c>
      <c r="O77" s="7">
        <f t="shared" si="75"/>
        <v>1.982267544296956</v>
      </c>
      <c r="P77" s="7">
        <f t="shared" si="62"/>
        <v>0.14541935611263626</v>
      </c>
      <c r="Q77" s="12">
        <f t="shared" si="63"/>
        <v>3.7809032589285432E-2</v>
      </c>
      <c r="R77" s="7">
        <f t="shared" si="64"/>
        <v>0.1355172</v>
      </c>
      <c r="S77" s="13">
        <f t="shared" si="65"/>
        <v>0.27899803559463621</v>
      </c>
      <c r="T77" s="2">
        <v>0.01</v>
      </c>
      <c r="U77" s="14">
        <f t="shared" si="66"/>
        <v>2.7899803559463623E-3</v>
      </c>
      <c r="V77" s="13"/>
      <c r="W77" s="2"/>
      <c r="X77" s="2"/>
      <c r="Y77" s="2"/>
      <c r="Z77" s="2"/>
      <c r="AA77" s="2"/>
      <c r="AB77" s="2"/>
      <c r="AC77" s="2"/>
      <c r="AD77" s="2"/>
      <c r="AE77" s="13">
        <v>1E-3</v>
      </c>
      <c r="AF77" s="2">
        <v>0.49</v>
      </c>
      <c r="AG77" s="14">
        <f t="shared" si="67"/>
        <v>4.8999999999999998E-4</v>
      </c>
      <c r="AH77" s="17"/>
      <c r="AI77" s="2"/>
      <c r="AJ77" s="14"/>
      <c r="AK77" s="13"/>
      <c r="AL77" s="2"/>
      <c r="AM77" s="2"/>
      <c r="AN77" s="13"/>
      <c r="AO77" s="2"/>
      <c r="AP77" s="14"/>
      <c r="AQ77" s="2">
        <v>1.4999999999999999E-2</v>
      </c>
      <c r="AR77" s="2">
        <v>0.5</v>
      </c>
      <c r="AS77" s="2">
        <f t="shared" si="68"/>
        <v>7.4999999999999997E-3</v>
      </c>
      <c r="AT77" s="1">
        <f t="shared" si="69"/>
        <v>1.0779980355946361E-2</v>
      </c>
      <c r="AU77" s="7">
        <f t="shared" si="70"/>
        <v>52.122000000000007</v>
      </c>
      <c r="AV77" s="1">
        <f t="shared" si="71"/>
        <v>0.26</v>
      </c>
      <c r="AW77" s="1">
        <f t="shared" si="72"/>
        <v>0.09</v>
      </c>
      <c r="AX77" s="1">
        <f t="shared" si="73"/>
        <v>88.09062705973912</v>
      </c>
    </row>
    <row r="78" spans="1:79" x14ac:dyDescent="0.15">
      <c r="C78" s="6">
        <v>4</v>
      </c>
      <c r="D78" s="8">
        <v>17.598055156000001</v>
      </c>
      <c r="E78" s="9">
        <f t="shared" si="74"/>
        <v>11.4772591207097</v>
      </c>
      <c r="F78" s="6" t="s">
        <v>110</v>
      </c>
      <c r="G78" s="1">
        <v>5</v>
      </c>
      <c r="H78" s="7">
        <f t="shared" si="57"/>
        <v>17.598055156000001</v>
      </c>
      <c r="I78" s="7">
        <f t="shared" si="58"/>
        <v>290.74805515599996</v>
      </c>
      <c r="J78" s="7">
        <f t="shared" si="59"/>
        <v>0.15073789491474687</v>
      </c>
      <c r="K78" s="7">
        <f t="shared" si="60"/>
        <v>52.122000000000007</v>
      </c>
      <c r="L78" s="7">
        <f t="shared" si="61"/>
        <v>0.52122000000000002</v>
      </c>
      <c r="M78" s="1" t="s">
        <v>112</v>
      </c>
      <c r="N78" s="7">
        <f>(O77-P77)*$C$22/100</f>
        <v>1.7450057787751039</v>
      </c>
      <c r="O78" s="7">
        <f t="shared" si="75"/>
        <v>0.61306240940921564</v>
      </c>
      <c r="P78" s="7">
        <f t="shared" si="62"/>
        <v>9.2411737045707876E-2</v>
      </c>
      <c r="Q78" s="12">
        <f t="shared" si="63"/>
        <v>2.4027051631884049E-2</v>
      </c>
      <c r="R78" s="7">
        <f t="shared" si="64"/>
        <v>0.1355172</v>
      </c>
      <c r="S78" s="13">
        <f t="shared" si="65"/>
        <v>0.17729890841814949</v>
      </c>
      <c r="T78" s="2">
        <v>0.01</v>
      </c>
      <c r="U78" s="14">
        <f t="shared" si="66"/>
        <v>1.7729890841814949E-3</v>
      </c>
      <c r="V78" s="13"/>
      <c r="W78" s="2"/>
      <c r="X78" s="2"/>
      <c r="Y78" s="2"/>
      <c r="Z78" s="2"/>
      <c r="AA78" s="2"/>
      <c r="AB78" s="2"/>
      <c r="AC78" s="2"/>
      <c r="AD78" s="2"/>
      <c r="AE78" s="13">
        <v>5.0000000000000001E-3</v>
      </c>
      <c r="AF78" s="2">
        <v>0.49</v>
      </c>
      <c r="AG78" s="14">
        <f t="shared" si="67"/>
        <v>2.4499999999999999E-3</v>
      </c>
      <c r="AH78" s="17"/>
      <c r="AI78" s="2"/>
      <c r="AJ78" s="14"/>
      <c r="AK78" s="13"/>
      <c r="AL78" s="2"/>
      <c r="AM78" s="2"/>
      <c r="AN78" s="13"/>
      <c r="AO78" s="2"/>
      <c r="AP78" s="14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1.1722989084181495E-2</v>
      </c>
      <c r="AU78" s="7">
        <f t="shared" si="70"/>
        <v>52.122000000000007</v>
      </c>
      <c r="AV78" s="1">
        <f t="shared" si="71"/>
        <v>0.26</v>
      </c>
      <c r="AW78" s="1">
        <f t="shared" si="72"/>
        <v>0.09</v>
      </c>
      <c r="AX78" s="1">
        <f t="shared" si="73"/>
        <v>95.796599376026094</v>
      </c>
    </row>
    <row r="79" spans="1:79" x14ac:dyDescent="0.15">
      <c r="C79" s="6">
        <v>5</v>
      </c>
      <c r="D79" s="8">
        <v>20.291597741935501</v>
      </c>
      <c r="E79" s="9">
        <f t="shared" si="74"/>
        <v>17.598055156000001</v>
      </c>
      <c r="F79" s="6" t="s">
        <v>112</v>
      </c>
      <c r="G79" s="1">
        <v>6</v>
      </c>
      <c r="H79" s="7">
        <f t="shared" si="57"/>
        <v>20.291597741935501</v>
      </c>
      <c r="I79" s="7">
        <f t="shared" si="58"/>
        <v>293.44159774193548</v>
      </c>
      <c r="J79" s="7">
        <f t="shared" si="59"/>
        <v>0.20498577516418265</v>
      </c>
      <c r="K79" s="7">
        <f t="shared" si="60"/>
        <v>52.122000000000007</v>
      </c>
      <c r="L79" s="7">
        <f t="shared" si="61"/>
        <v>0.52122000000000002</v>
      </c>
      <c r="M79" s="1" t="s">
        <v>110</v>
      </c>
      <c r="O79" s="7">
        <f t="shared" si="75"/>
        <v>1.0418706723635078</v>
      </c>
      <c r="P79" s="7">
        <f t="shared" si="62"/>
        <v>0.21356866739526181</v>
      </c>
      <c r="Q79" s="12">
        <f t="shared" si="63"/>
        <v>5.5527853522768074E-2</v>
      </c>
      <c r="R79" s="7">
        <f t="shared" si="64"/>
        <v>0.1355172</v>
      </c>
      <c r="S79" s="13">
        <f t="shared" si="65"/>
        <v>0.40974764474744219</v>
      </c>
      <c r="T79" s="2">
        <v>0.01</v>
      </c>
      <c r="U79" s="14">
        <f t="shared" si="66"/>
        <v>4.0974764474744222E-3</v>
      </c>
      <c r="V79" s="13"/>
      <c r="W79" s="2"/>
      <c r="X79" s="2"/>
      <c r="Y79" s="2"/>
      <c r="Z79" s="2"/>
      <c r="AA79" s="2"/>
      <c r="AB79" s="2"/>
      <c r="AC79" s="2"/>
      <c r="AD79" s="2"/>
      <c r="AE79" s="13">
        <v>5.0000000000000001E-3</v>
      </c>
      <c r="AF79" s="2">
        <v>0.49</v>
      </c>
      <c r="AG79" s="14">
        <f t="shared" si="67"/>
        <v>2.4499999999999999E-3</v>
      </c>
      <c r="AH79" s="17"/>
      <c r="AI79" s="2"/>
      <c r="AJ79" s="14"/>
      <c r="AK79" s="13"/>
      <c r="AL79" s="2"/>
      <c r="AM79" s="2"/>
      <c r="AN79" s="13"/>
      <c r="AO79" s="2"/>
      <c r="AP79" s="14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1.4047476447474422E-2</v>
      </c>
      <c r="AU79" s="7">
        <f t="shared" si="70"/>
        <v>52.122000000000007</v>
      </c>
      <c r="AV79" s="1">
        <f t="shared" si="71"/>
        <v>0.26</v>
      </c>
      <c r="AW79" s="1">
        <f t="shared" si="72"/>
        <v>0.09</v>
      </c>
      <c r="AX79" s="1">
        <f t="shared" si="73"/>
        <v>114.79158291622916</v>
      </c>
    </row>
    <row r="80" spans="1:79" x14ac:dyDescent="0.15">
      <c r="C80" s="6">
        <v>6</v>
      </c>
      <c r="D80" s="8">
        <v>24.462906906666699</v>
      </c>
      <c r="E80" s="9">
        <f t="shared" si="74"/>
        <v>20.291597741935501</v>
      </c>
      <c r="F80" s="6" t="s">
        <v>110</v>
      </c>
      <c r="G80" s="1">
        <v>7</v>
      </c>
      <c r="H80" s="7">
        <f t="shared" si="57"/>
        <v>24.462906906666699</v>
      </c>
      <c r="I80" s="7">
        <f t="shared" si="58"/>
        <v>297.61290690666669</v>
      </c>
      <c r="J80" s="7">
        <f t="shared" si="59"/>
        <v>0.32636184137713214</v>
      </c>
      <c r="K80" s="7">
        <f t="shared" si="60"/>
        <v>52.122000000000007</v>
      </c>
      <c r="L80" s="7">
        <f t="shared" si="61"/>
        <v>0.52122000000000002</v>
      </c>
      <c r="M80" s="1" t="s">
        <v>110</v>
      </c>
      <c r="O80" s="7">
        <f t="shared" si="75"/>
        <v>1.3495220049682461</v>
      </c>
      <c r="P80" s="7">
        <f t="shared" si="62"/>
        <v>0.44043248652039607</v>
      </c>
      <c r="Q80" s="12">
        <f t="shared" si="63"/>
        <v>0.11451244649530298</v>
      </c>
      <c r="R80" s="7">
        <f t="shared" si="64"/>
        <v>0.1355172</v>
      </c>
      <c r="S80" s="13">
        <f t="shared" si="65"/>
        <v>0.84500304385939928</v>
      </c>
      <c r="T80" s="2">
        <v>0.01</v>
      </c>
      <c r="U80" s="14">
        <f t="shared" si="66"/>
        <v>8.4500304385939935E-3</v>
      </c>
      <c r="V80" s="13"/>
      <c r="W80" s="2"/>
      <c r="X80" s="2"/>
      <c r="Y80" s="2"/>
      <c r="Z80" s="2"/>
      <c r="AA80" s="2"/>
      <c r="AB80" s="2"/>
      <c r="AC80" s="2"/>
      <c r="AD80" s="2"/>
      <c r="AE80" s="13">
        <v>5.0000000000000001E-3</v>
      </c>
      <c r="AF80" s="2">
        <v>0.49</v>
      </c>
      <c r="AG80" s="14">
        <f t="shared" si="67"/>
        <v>2.4499999999999999E-3</v>
      </c>
      <c r="AH80" s="17"/>
      <c r="AI80" s="2"/>
      <c r="AJ80" s="14"/>
      <c r="AK80" s="13"/>
      <c r="AL80" s="2"/>
      <c r="AM80" s="2"/>
      <c r="AN80" s="13"/>
      <c r="AO80" s="2"/>
      <c r="AP80" s="14"/>
      <c r="AQ80" s="2">
        <v>0.02</v>
      </c>
      <c r="AR80" s="2">
        <v>0.5</v>
      </c>
      <c r="AS80" s="2">
        <f t="shared" si="68"/>
        <v>0.01</v>
      </c>
      <c r="AT80" s="1">
        <f t="shared" si="69"/>
        <v>2.0900030438593994E-2</v>
      </c>
      <c r="AU80" s="7">
        <f t="shared" si="70"/>
        <v>52.122000000000007</v>
      </c>
      <c r="AV80" s="1">
        <f t="shared" si="71"/>
        <v>0.26</v>
      </c>
      <c r="AW80" s="1">
        <f t="shared" si="72"/>
        <v>0.09</v>
      </c>
      <c r="AX80" s="1">
        <f t="shared" si="73"/>
        <v>170.78851037866775</v>
      </c>
    </row>
    <row r="81" spans="1:53" x14ac:dyDescent="0.15">
      <c r="C81" s="6">
        <v>7</v>
      </c>
      <c r="D81" s="8">
        <v>28.355486646128998</v>
      </c>
      <c r="E81" s="9">
        <f t="shared" si="74"/>
        <v>24.462906906666699</v>
      </c>
      <c r="F81" s="6" t="s">
        <v>110</v>
      </c>
      <c r="G81" s="1">
        <v>8</v>
      </c>
      <c r="H81" s="7">
        <f t="shared" si="57"/>
        <v>28.355486646128998</v>
      </c>
      <c r="I81" s="7">
        <f t="shared" si="58"/>
        <v>301.50548664612899</v>
      </c>
      <c r="J81" s="7">
        <f t="shared" si="59"/>
        <v>0.49789518488895435</v>
      </c>
      <c r="K81" s="7">
        <f t="shared" si="60"/>
        <v>52.122000000000007</v>
      </c>
      <c r="L81" s="7">
        <f t="shared" si="61"/>
        <v>0.52122000000000002</v>
      </c>
      <c r="M81" s="1" t="s">
        <v>110</v>
      </c>
      <c r="O81" s="7">
        <f t="shared" si="75"/>
        <v>1.43030951844785</v>
      </c>
      <c r="P81" s="7">
        <f t="shared" si="62"/>
        <v>0.71214422213602357</v>
      </c>
      <c r="Q81" s="12">
        <f t="shared" si="63"/>
        <v>0.18515749775536613</v>
      </c>
      <c r="R81" s="7">
        <f t="shared" si="64"/>
        <v>0.1355172</v>
      </c>
      <c r="S81" s="13">
        <f t="shared" si="65"/>
        <v>1.3663025634780392</v>
      </c>
      <c r="T81" s="2">
        <v>0.01</v>
      </c>
      <c r="U81" s="14">
        <f t="shared" si="66"/>
        <v>1.3663025634780392E-2</v>
      </c>
      <c r="V81" s="13"/>
      <c r="W81" s="2"/>
      <c r="X81" s="2"/>
      <c r="Y81" s="2"/>
      <c r="Z81" s="2"/>
      <c r="AA81" s="2"/>
      <c r="AB81" s="2"/>
      <c r="AC81" s="2"/>
      <c r="AD81" s="2"/>
      <c r="AE81" s="13">
        <v>5.0000000000000001E-3</v>
      </c>
      <c r="AF81" s="2">
        <v>0.49</v>
      </c>
      <c r="AG81" s="14">
        <f t="shared" si="67"/>
        <v>2.4499999999999999E-3</v>
      </c>
      <c r="AH81" s="17"/>
      <c r="AI81" s="2"/>
      <c r="AJ81" s="14"/>
      <c r="AK81" s="13"/>
      <c r="AL81" s="2"/>
      <c r="AM81" s="2"/>
      <c r="AN81" s="13"/>
      <c r="AO81" s="2"/>
      <c r="AP81" s="14"/>
      <c r="AQ81" s="2">
        <v>0.02</v>
      </c>
      <c r="AR81" s="2">
        <v>0.5</v>
      </c>
      <c r="AS81" s="2">
        <f t="shared" si="68"/>
        <v>0.01</v>
      </c>
      <c r="AT81" s="1">
        <f t="shared" si="69"/>
        <v>2.6113025634780393E-2</v>
      </c>
      <c r="AU81" s="7">
        <f t="shared" si="70"/>
        <v>52.122000000000007</v>
      </c>
      <c r="AV81" s="1">
        <f t="shared" si="71"/>
        <v>0.26</v>
      </c>
      <c r="AW81" s="1">
        <f t="shared" si="72"/>
        <v>0.09</v>
      </c>
      <c r="AX81" s="1">
        <f t="shared" si="73"/>
        <v>213.38747628848583</v>
      </c>
    </row>
    <row r="82" spans="1:53" x14ac:dyDescent="0.15">
      <c r="C82" s="6">
        <v>8</v>
      </c>
      <c r="D82" s="8">
        <v>28.389162486128999</v>
      </c>
      <c r="E82" s="9">
        <f t="shared" si="74"/>
        <v>28.355486646128998</v>
      </c>
      <c r="F82" s="6" t="s">
        <v>110</v>
      </c>
      <c r="G82" s="1">
        <v>9</v>
      </c>
      <c r="H82" s="7">
        <f t="shared" si="57"/>
        <v>28.389162486128999</v>
      </c>
      <c r="I82" s="7">
        <f t="shared" si="58"/>
        <v>301.53916248612899</v>
      </c>
      <c r="J82" s="7">
        <f t="shared" si="59"/>
        <v>0.49969412447267908</v>
      </c>
      <c r="K82" s="7">
        <f t="shared" si="60"/>
        <v>52.122000000000007</v>
      </c>
      <c r="L82" s="7">
        <f t="shared" si="61"/>
        <v>0.52122000000000002</v>
      </c>
      <c r="M82" s="1" t="s">
        <v>110</v>
      </c>
      <c r="O82" s="7">
        <f t="shared" si="75"/>
        <v>1.2393852963118266</v>
      </c>
      <c r="P82" s="7">
        <f t="shared" si="62"/>
        <v>0.61931355052485015</v>
      </c>
      <c r="Q82" s="12">
        <f t="shared" si="63"/>
        <v>0.16102152313646104</v>
      </c>
      <c r="R82" s="7">
        <f t="shared" si="64"/>
        <v>0.1355172</v>
      </c>
      <c r="S82" s="13">
        <f t="shared" si="65"/>
        <v>1.1881998974038797</v>
      </c>
      <c r="T82" s="2">
        <v>0.01</v>
      </c>
      <c r="U82" s="14">
        <f t="shared" si="66"/>
        <v>1.1881998974038797E-2</v>
      </c>
      <c r="V82" s="13"/>
      <c r="W82" s="2"/>
      <c r="X82" s="2"/>
      <c r="Y82" s="2"/>
      <c r="Z82" s="2"/>
      <c r="AA82" s="2"/>
      <c r="AB82" s="2"/>
      <c r="AC82" s="2"/>
      <c r="AD82" s="2"/>
      <c r="AE82" s="13">
        <v>5.0000000000000001E-3</v>
      </c>
      <c r="AF82" s="2">
        <v>0.49</v>
      </c>
      <c r="AG82" s="14">
        <f t="shared" si="67"/>
        <v>2.4499999999999999E-3</v>
      </c>
      <c r="AH82" s="17"/>
      <c r="AI82" s="2"/>
      <c r="AJ82" s="14"/>
      <c r="AK82" s="13"/>
      <c r="AL82" s="2"/>
      <c r="AM82" s="2"/>
      <c r="AN82" s="13"/>
      <c r="AO82" s="2"/>
      <c r="AP82" s="14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2.1831998974038799E-2</v>
      </c>
      <c r="AU82" s="7">
        <f t="shared" si="70"/>
        <v>52.122000000000007</v>
      </c>
      <c r="AV82" s="1">
        <f t="shared" si="71"/>
        <v>0.26</v>
      </c>
      <c r="AW82" s="1">
        <f t="shared" si="72"/>
        <v>0.09</v>
      </c>
      <c r="AX82" s="1">
        <f t="shared" si="73"/>
        <v>178.40426569328605</v>
      </c>
    </row>
    <row r="83" spans="1:53" x14ac:dyDescent="0.15">
      <c r="C83" s="6">
        <v>9</v>
      </c>
      <c r="D83" s="8">
        <v>23.625028394000001</v>
      </c>
      <c r="E83" s="9">
        <f t="shared" si="74"/>
        <v>28.389162486128999</v>
      </c>
      <c r="F83" s="6" t="s">
        <v>110</v>
      </c>
      <c r="G83" s="1">
        <v>10</v>
      </c>
      <c r="H83" s="7">
        <f t="shared" si="57"/>
        <v>23.625028394000001</v>
      </c>
      <c r="I83" s="7">
        <f t="shared" si="58"/>
        <v>296.775028394</v>
      </c>
      <c r="J83" s="7">
        <f t="shared" si="59"/>
        <v>0.29756703439881466</v>
      </c>
      <c r="K83" s="7">
        <f t="shared" si="60"/>
        <v>52.122000000000007</v>
      </c>
      <c r="L83" s="7">
        <f t="shared" si="61"/>
        <v>0.52122000000000002</v>
      </c>
      <c r="M83" s="1" t="s">
        <v>110</v>
      </c>
      <c r="O83" s="7">
        <f t="shared" si="75"/>
        <v>1.1412917457869765</v>
      </c>
      <c r="P83" s="7">
        <f t="shared" si="62"/>
        <v>0.33961080017767648</v>
      </c>
      <c r="Q83" s="12">
        <f t="shared" si="63"/>
        <v>8.8298808046195887E-2</v>
      </c>
      <c r="R83" s="7">
        <f t="shared" si="64"/>
        <v>0.1355172</v>
      </c>
      <c r="S83" s="13">
        <f t="shared" si="65"/>
        <v>0.65156901150699609</v>
      </c>
      <c r="T83" s="2">
        <v>0.01</v>
      </c>
      <c r="U83" s="14">
        <f t="shared" si="66"/>
        <v>6.5156901150699607E-3</v>
      </c>
      <c r="V83" s="13"/>
      <c r="W83" s="2"/>
      <c r="X83" s="2"/>
      <c r="Y83" s="2"/>
      <c r="Z83" s="2"/>
      <c r="AA83" s="2"/>
      <c r="AB83" s="2"/>
      <c r="AC83" s="2"/>
      <c r="AD83" s="2"/>
      <c r="AE83" s="13">
        <v>5.0000000000000001E-3</v>
      </c>
      <c r="AF83" s="2">
        <v>0.49</v>
      </c>
      <c r="AG83" s="14">
        <f t="shared" si="67"/>
        <v>2.4499999999999999E-3</v>
      </c>
      <c r="AH83" s="17"/>
      <c r="AI83" s="2"/>
      <c r="AJ83" s="14"/>
      <c r="AK83" s="13"/>
      <c r="AL83" s="2"/>
      <c r="AM83" s="2"/>
      <c r="AN83" s="13"/>
      <c r="AO83" s="2"/>
      <c r="AP83" s="14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1.6465690115069962E-2</v>
      </c>
      <c r="AU83" s="7">
        <f t="shared" si="70"/>
        <v>52.122000000000007</v>
      </c>
      <c r="AV83" s="1">
        <f t="shared" si="71"/>
        <v>0.26</v>
      </c>
      <c r="AW83" s="1">
        <f t="shared" si="72"/>
        <v>0.09</v>
      </c>
      <c r="AX83" s="1">
        <f t="shared" si="73"/>
        <v>134.55246849385614</v>
      </c>
    </row>
    <row r="84" spans="1:53" x14ac:dyDescent="0.15">
      <c r="C84" s="6">
        <v>10</v>
      </c>
      <c r="D84" s="8">
        <v>17.375299509451601</v>
      </c>
      <c r="E84" s="9">
        <f t="shared" si="74"/>
        <v>23.625028394000001</v>
      </c>
      <c r="F84" s="6" t="s">
        <v>110</v>
      </c>
      <c r="G84" s="1">
        <v>11</v>
      </c>
      <c r="H84" s="7">
        <f t="shared" si="57"/>
        <v>17.375299509451601</v>
      </c>
      <c r="I84" s="7">
        <f t="shared" si="58"/>
        <v>290.5252995094516</v>
      </c>
      <c r="J84" s="7">
        <f t="shared" si="59"/>
        <v>0.14691667172840242</v>
      </c>
      <c r="K84" s="7">
        <f t="shared" si="60"/>
        <v>52.122000000000007</v>
      </c>
      <c r="L84" s="7">
        <f t="shared" si="61"/>
        <v>0.52122000000000002</v>
      </c>
      <c r="M84" s="1" t="s">
        <v>112</v>
      </c>
      <c r="N84" s="7">
        <f>(O83-P83)*$C$22/100</f>
        <v>0.76159689832883481</v>
      </c>
      <c r="O84" s="7">
        <f t="shared" si="75"/>
        <v>0.56130404728046512</v>
      </c>
      <c r="P84" s="7">
        <f t="shared" si="62"/>
        <v>8.2464922454127759E-2</v>
      </c>
      <c r="Q84" s="12">
        <f t="shared" si="63"/>
        <v>2.1440879838073218E-2</v>
      </c>
      <c r="R84" s="7">
        <f t="shared" si="64"/>
        <v>0.1355172</v>
      </c>
      <c r="S84" s="13">
        <f t="shared" si="65"/>
        <v>0.15821519215327071</v>
      </c>
      <c r="T84" s="2">
        <v>0.01</v>
      </c>
      <c r="U84" s="14">
        <f t="shared" si="66"/>
        <v>1.5821519215327071E-3</v>
      </c>
      <c r="V84" s="13"/>
      <c r="W84" s="2"/>
      <c r="X84" s="2"/>
      <c r="Y84" s="2"/>
      <c r="Z84" s="2"/>
      <c r="AA84" s="2"/>
      <c r="AB84" s="2"/>
      <c r="AC84" s="2"/>
      <c r="AD84" s="2"/>
      <c r="AE84" s="13">
        <v>5.0000000000000001E-3</v>
      </c>
      <c r="AF84" s="2">
        <v>0.49</v>
      </c>
      <c r="AG84" s="14">
        <f t="shared" si="67"/>
        <v>2.4499999999999999E-3</v>
      </c>
      <c r="AH84" s="17"/>
      <c r="AI84" s="2"/>
      <c r="AJ84" s="14"/>
      <c r="AK84" s="13"/>
      <c r="AL84" s="2"/>
      <c r="AM84" s="2"/>
      <c r="AN84" s="13"/>
      <c r="AO84" s="2"/>
      <c r="AP84" s="14"/>
      <c r="AQ84" s="2">
        <v>0.01</v>
      </c>
      <c r="AR84" s="2">
        <v>0.5</v>
      </c>
      <c r="AS84" s="2">
        <f t="shared" si="68"/>
        <v>5.0000000000000001E-3</v>
      </c>
      <c r="AT84" s="1">
        <f t="shared" si="69"/>
        <v>9.0321519215327065E-3</v>
      </c>
      <c r="AU84" s="7">
        <f t="shared" si="70"/>
        <v>52.122000000000007</v>
      </c>
      <c r="AV84" s="1">
        <f t="shared" si="71"/>
        <v>0.26</v>
      </c>
      <c r="AW84" s="1">
        <f t="shared" si="72"/>
        <v>0.09</v>
      </c>
      <c r="AX84" s="1">
        <f t="shared" si="73"/>
        <v>73.807919884358157</v>
      </c>
    </row>
    <row r="85" spans="1:53" x14ac:dyDescent="0.15">
      <c r="C85" s="6">
        <v>11</v>
      </c>
      <c r="D85" s="8">
        <v>10.5278735095667</v>
      </c>
      <c r="E85" s="9">
        <f t="shared" si="74"/>
        <v>17.375299509451601</v>
      </c>
      <c r="F85" s="6" t="s">
        <v>112</v>
      </c>
      <c r="G85" s="1">
        <v>12</v>
      </c>
      <c r="H85" s="7">
        <f t="shared" si="57"/>
        <v>10.5278735095667</v>
      </c>
      <c r="I85" s="7">
        <f t="shared" si="58"/>
        <v>283.67787350956667</v>
      </c>
      <c r="J85" s="7">
        <f t="shared" si="59"/>
        <v>6.5424263521016379E-2</v>
      </c>
      <c r="K85" s="7">
        <f t="shared" si="60"/>
        <v>52.122000000000007</v>
      </c>
      <c r="L85" s="7">
        <f t="shared" si="61"/>
        <v>0.52122000000000002</v>
      </c>
      <c r="M85" s="1" t="s">
        <v>110</v>
      </c>
      <c r="O85" s="7">
        <f t="shared" si="75"/>
        <v>1.0000591248263373</v>
      </c>
      <c r="P85" s="7">
        <f t="shared" si="62"/>
        <v>6.5428131719235311E-2</v>
      </c>
      <c r="Q85" s="12">
        <f t="shared" si="63"/>
        <v>1.7011314247001183E-2</v>
      </c>
      <c r="R85" s="7">
        <f t="shared" si="64"/>
        <v>0.1355172</v>
      </c>
      <c r="S85" s="13">
        <f t="shared" si="65"/>
        <v>0.12552882030473758</v>
      </c>
      <c r="T85" s="2">
        <v>0.01</v>
      </c>
      <c r="U85" s="14">
        <f t="shared" si="66"/>
        <v>1.2552882030473758E-3</v>
      </c>
      <c r="V85" s="13"/>
      <c r="W85" s="2"/>
      <c r="X85" s="2"/>
      <c r="Y85" s="2"/>
      <c r="Z85" s="2"/>
      <c r="AA85" s="2"/>
      <c r="AB85" s="2"/>
      <c r="AC85" s="2"/>
      <c r="AD85" s="2"/>
      <c r="AE85" s="13">
        <v>5.0000000000000001E-3</v>
      </c>
      <c r="AF85" s="2">
        <v>0.49</v>
      </c>
      <c r="AG85" s="14">
        <f t="shared" si="67"/>
        <v>2.4499999999999999E-3</v>
      </c>
      <c r="AH85" s="17"/>
      <c r="AI85" s="2"/>
      <c r="AJ85" s="14"/>
      <c r="AK85" s="13"/>
      <c r="AL85" s="2"/>
      <c r="AM85" s="2"/>
      <c r="AN85" s="13"/>
      <c r="AO85" s="2"/>
      <c r="AP85" s="14"/>
      <c r="AQ85" s="2">
        <v>0.01</v>
      </c>
      <c r="AR85" s="2">
        <v>0.5</v>
      </c>
      <c r="AS85" s="2">
        <f t="shared" si="68"/>
        <v>5.0000000000000001E-3</v>
      </c>
      <c r="AT85" s="1">
        <f t="shared" si="69"/>
        <v>8.705288203047376E-3</v>
      </c>
      <c r="AU85" s="7">
        <f t="shared" si="70"/>
        <v>52.122000000000007</v>
      </c>
      <c r="AV85" s="1">
        <f t="shared" si="71"/>
        <v>0.26</v>
      </c>
      <c r="AW85" s="1">
        <f t="shared" si="72"/>
        <v>0.09</v>
      </c>
      <c r="AX85" s="1">
        <f t="shared" si="73"/>
        <v>71.136891832941728</v>
      </c>
      <c r="AY85" s="1">
        <f>SUM(AX74:AX85)</f>
        <v>1291.4316102539133</v>
      </c>
    </row>
    <row r="86" spans="1:53" x14ac:dyDescent="0.15">
      <c r="C86" s="6">
        <v>12</v>
      </c>
      <c r="D86" s="8">
        <v>6.5124818323870999</v>
      </c>
      <c r="E86" s="9">
        <f t="shared" si="74"/>
        <v>10.5278735095667</v>
      </c>
      <c r="F86" s="6" t="s">
        <v>110</v>
      </c>
    </row>
    <row r="88" spans="1:53" x14ac:dyDescent="0.15">
      <c r="S88" s="30" t="s">
        <v>80</v>
      </c>
      <c r="T88" s="30"/>
      <c r="U88" s="30"/>
      <c r="V88" s="30" t="s">
        <v>81</v>
      </c>
      <c r="W88" s="30"/>
      <c r="X88" s="30"/>
      <c r="Y88" s="30" t="s">
        <v>82</v>
      </c>
      <c r="Z88" s="30"/>
      <c r="AA88" s="30"/>
      <c r="AB88" s="30" t="s">
        <v>83</v>
      </c>
      <c r="AC88" s="30"/>
      <c r="AD88" s="30"/>
      <c r="AE88" s="30" t="s">
        <v>84</v>
      </c>
      <c r="AF88" s="30"/>
      <c r="AG88" s="30"/>
      <c r="AH88" s="30" t="s">
        <v>85</v>
      </c>
      <c r="AI88" s="30"/>
      <c r="AJ88" s="30"/>
      <c r="AK88" s="31" t="s">
        <v>115</v>
      </c>
      <c r="AL88" s="32"/>
      <c r="AM88" s="33"/>
      <c r="AN88" s="32" t="s">
        <v>116</v>
      </c>
      <c r="AO88" s="32"/>
      <c r="AP88" s="33"/>
      <c r="AQ88" s="30" t="s">
        <v>87</v>
      </c>
      <c r="AR88" s="30"/>
      <c r="AS88" s="30"/>
    </row>
    <row r="89" spans="1:53" x14ac:dyDescent="0.15">
      <c r="A89" s="34" t="s">
        <v>117</v>
      </c>
      <c r="B89" s="34"/>
      <c r="C89" s="6" t="s">
        <v>88</v>
      </c>
      <c r="D89" s="6" t="s">
        <v>89</v>
      </c>
      <c r="E89" s="6" t="s">
        <v>90</v>
      </c>
      <c r="F89" s="6" t="s">
        <v>91</v>
      </c>
      <c r="G89" s="1" t="s">
        <v>88</v>
      </c>
      <c r="H89" s="1" t="s">
        <v>90</v>
      </c>
      <c r="I89" s="1" t="s">
        <v>92</v>
      </c>
      <c r="J89" s="1" t="s">
        <v>93</v>
      </c>
      <c r="K89" s="10" t="s">
        <v>94</v>
      </c>
      <c r="L89" s="10" t="s">
        <v>95</v>
      </c>
      <c r="M89" s="1" t="s">
        <v>96</v>
      </c>
      <c r="N89" s="10" t="s">
        <v>97</v>
      </c>
      <c r="O89" s="1" t="s">
        <v>98</v>
      </c>
      <c r="P89" s="1" t="s">
        <v>99</v>
      </c>
      <c r="Q89" s="10" t="s">
        <v>100</v>
      </c>
      <c r="R89" s="10" t="s">
        <v>101</v>
      </c>
      <c r="S89" s="2" t="s">
        <v>102</v>
      </c>
      <c r="T89" s="2" t="s">
        <v>103</v>
      </c>
      <c r="U89" s="2"/>
      <c r="V89" s="2" t="s">
        <v>102</v>
      </c>
      <c r="W89" s="2" t="s">
        <v>103</v>
      </c>
      <c r="X89" s="2"/>
      <c r="Y89" s="2" t="s">
        <v>102</v>
      </c>
      <c r="Z89" s="2" t="s">
        <v>103</v>
      </c>
      <c r="AA89" s="2"/>
      <c r="AB89" s="2" t="s">
        <v>102</v>
      </c>
      <c r="AC89" s="2" t="s">
        <v>103</v>
      </c>
      <c r="AD89" s="2"/>
      <c r="AE89" s="2" t="s">
        <v>102</v>
      </c>
      <c r="AF89" s="2" t="s">
        <v>103</v>
      </c>
      <c r="AG89" s="2"/>
      <c r="AH89" s="2" t="s">
        <v>102</v>
      </c>
      <c r="AI89" s="2" t="s">
        <v>103</v>
      </c>
      <c r="AJ89" s="2"/>
      <c r="AK89" s="2" t="s">
        <v>102</v>
      </c>
      <c r="AL89" s="2" t="s">
        <v>103</v>
      </c>
      <c r="AM89" s="2"/>
      <c r="AN89" s="2" t="s">
        <v>102</v>
      </c>
      <c r="AO89" s="2" t="s">
        <v>103</v>
      </c>
      <c r="AP89" s="2"/>
      <c r="AQ89" s="16" t="s">
        <v>102</v>
      </c>
      <c r="AR89" s="16" t="s">
        <v>103</v>
      </c>
      <c r="AS89" s="16"/>
      <c r="AT89" s="1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pans="1:53" x14ac:dyDescent="0.15">
      <c r="A90" s="1" t="s">
        <v>108</v>
      </c>
      <c r="B90" s="1">
        <f>F9</f>
        <v>341.64</v>
      </c>
      <c r="C90" s="6" t="s">
        <v>109</v>
      </c>
      <c r="D90" s="6">
        <v>5</v>
      </c>
      <c r="E90" s="6"/>
      <c r="F90" s="6"/>
      <c r="G90" s="1">
        <v>1</v>
      </c>
      <c r="H90" s="7">
        <f t="shared" ref="H90:H101" si="76">E91</f>
        <v>5</v>
      </c>
      <c r="I90" s="7">
        <f t="shared" ref="I90:I101" si="77">H90+273.15</f>
        <v>278.14999999999998</v>
      </c>
      <c r="J90" s="7">
        <f t="shared" ref="J90:J101" si="78">EXP(($C$16*(I90-$C$14))/($C$17*I90*$C$14))</f>
        <v>3.3074406338125473E-2</v>
      </c>
      <c r="K90" s="7">
        <f t="shared" ref="K90:K101" si="79">$B$90/12</f>
        <v>28.47</v>
      </c>
      <c r="L90" s="7">
        <f t="shared" ref="L90:L101" si="80">K90*$B$75/100</f>
        <v>0.28470000000000001</v>
      </c>
      <c r="M90" s="1" t="s">
        <v>110</v>
      </c>
      <c r="O90" s="7">
        <f>L90</f>
        <v>0.28470000000000001</v>
      </c>
      <c r="P90" s="7">
        <f t="shared" ref="P90:P101" si="81">O90*J90</f>
        <v>9.4162834844643221E-3</v>
      </c>
      <c r="Q90" s="12">
        <f t="shared" ref="Q90:Q101" si="82">P90*$B$76</f>
        <v>2.4482337059607237E-3</v>
      </c>
      <c r="R90" s="7">
        <f t="shared" ref="R90:R101" si="83">L90*$B$76</f>
        <v>7.4022000000000004E-2</v>
      </c>
      <c r="S90" s="13">
        <f t="shared" ref="S90:S101" si="84">Q90/R90</f>
        <v>3.3074406338125473E-2</v>
      </c>
      <c r="T90" s="2">
        <v>0.01</v>
      </c>
      <c r="U90" s="14">
        <f t="shared" ref="U90:U101" si="85">S90*T90</f>
        <v>3.3074406338125473E-4</v>
      </c>
      <c r="V90" s="13"/>
      <c r="W90" s="2"/>
      <c r="X90" s="2"/>
      <c r="Y90" s="2"/>
      <c r="Z90" s="2"/>
      <c r="AA90" s="2"/>
      <c r="AB90" s="2"/>
      <c r="AC90" s="2"/>
      <c r="AD90" s="2"/>
      <c r="AE90" s="13">
        <v>1E-3</v>
      </c>
      <c r="AF90" s="2">
        <v>0.49</v>
      </c>
      <c r="AG90" s="14">
        <f t="shared" ref="AG90:AG101" si="86">AF90*AE90</f>
        <v>4.8999999999999998E-4</v>
      </c>
      <c r="AH90" s="17"/>
      <c r="AI90" s="2"/>
      <c r="AJ90" s="14"/>
      <c r="AK90" s="13"/>
      <c r="AL90" s="2"/>
      <c r="AM90" s="2"/>
      <c r="AN90" s="13"/>
      <c r="AO90" s="2"/>
      <c r="AP90" s="14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5.8207440633812552E-3</v>
      </c>
      <c r="AU90" s="7">
        <f t="shared" ref="AU90:AU101" si="89">$B$90/12</f>
        <v>28.47</v>
      </c>
      <c r="AV90" s="1">
        <f t="shared" ref="AV90:AV101" si="90">$B$76</f>
        <v>0.26</v>
      </c>
      <c r="AW90" s="1">
        <f t="shared" ref="AW90:AW101" si="91">$E$9</f>
        <v>0.21</v>
      </c>
      <c r="AX90" s="1">
        <f t="shared" ref="AX90:AX101" si="92">AW90*10000*AV90*0.67*AU90*AT90</f>
        <v>60.622440570286749</v>
      </c>
      <c r="AZ90" s="1">
        <f t="shared" ref="AZ90:AZ101" si="93">$E$10</f>
        <v>0.04</v>
      </c>
      <c r="BA90" s="1">
        <f t="shared" ref="BA90:BA101" si="94">AZ90*10000*AV90*0.67*AU90*AT90</f>
        <v>11.547131537197476</v>
      </c>
    </row>
    <row r="91" spans="1:53" x14ac:dyDescent="0.15">
      <c r="A91" s="1" t="s">
        <v>111</v>
      </c>
      <c r="B91" s="1">
        <v>1</v>
      </c>
      <c r="C91" s="6">
        <v>1</v>
      </c>
      <c r="D91" s="8">
        <v>2.51917454116129</v>
      </c>
      <c r="E91" s="9">
        <f t="shared" ref="E91:E102" si="95">D90</f>
        <v>5</v>
      </c>
      <c r="F91" s="6" t="s">
        <v>110</v>
      </c>
      <c r="G91" s="1">
        <v>2</v>
      </c>
      <c r="H91" s="7">
        <f t="shared" si="76"/>
        <v>2.51917454116129</v>
      </c>
      <c r="I91" s="7">
        <f t="shared" si="77"/>
        <v>275.66917454116128</v>
      </c>
      <c r="J91" s="7">
        <f t="shared" si="78"/>
        <v>2.4136735869831467E-2</v>
      </c>
      <c r="K91" s="7">
        <f t="shared" si="79"/>
        <v>28.47</v>
      </c>
      <c r="L91" s="7">
        <f t="shared" si="80"/>
        <v>0.28470000000000001</v>
      </c>
      <c r="M91" s="1" t="s">
        <v>110</v>
      </c>
      <c r="O91" s="7">
        <f t="shared" ref="O91:O101" si="96">L91+O90-P90-N91</f>
        <v>0.55998371651553569</v>
      </c>
      <c r="P91" s="7">
        <f t="shared" si="81"/>
        <v>1.3516179056942065E-2</v>
      </c>
      <c r="Q91" s="12">
        <f t="shared" si="82"/>
        <v>3.514206554804937E-3</v>
      </c>
      <c r="R91" s="7">
        <f t="shared" si="83"/>
        <v>7.4022000000000004E-2</v>
      </c>
      <c r="S91" s="13">
        <f t="shared" si="84"/>
        <v>4.7475163529828113E-2</v>
      </c>
      <c r="T91" s="2">
        <v>0.01</v>
      </c>
      <c r="U91" s="14">
        <f t="shared" si="85"/>
        <v>4.7475163529828114E-4</v>
      </c>
      <c r="V91" s="13"/>
      <c r="W91" s="2"/>
      <c r="X91" s="2"/>
      <c r="Y91" s="2"/>
      <c r="Z91" s="2"/>
      <c r="AA91" s="2"/>
      <c r="AB91" s="2"/>
      <c r="AC91" s="2"/>
      <c r="AD91" s="2"/>
      <c r="AE91" s="13">
        <v>1E-3</v>
      </c>
      <c r="AF91" s="2">
        <v>0.49</v>
      </c>
      <c r="AG91" s="14">
        <f t="shared" si="86"/>
        <v>4.8999999999999998E-4</v>
      </c>
      <c r="AH91" s="17"/>
      <c r="AI91" s="2"/>
      <c r="AJ91" s="14"/>
      <c r="AK91" s="13"/>
      <c r="AL91" s="2"/>
      <c r="AM91" s="2"/>
      <c r="AN91" s="13"/>
      <c r="AO91" s="2"/>
      <c r="AP91" s="14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5.9647516352982809E-3</v>
      </c>
      <c r="AU91" s="7">
        <f t="shared" si="89"/>
        <v>28.47</v>
      </c>
      <c r="AV91" s="1">
        <f t="shared" si="90"/>
        <v>0.26</v>
      </c>
      <c r="AW91" s="1">
        <f t="shared" si="91"/>
        <v>0.21</v>
      </c>
      <c r="AX91" s="1">
        <f t="shared" si="92"/>
        <v>62.122264368610551</v>
      </c>
      <c r="AZ91" s="1">
        <f t="shared" si="93"/>
        <v>0.04</v>
      </c>
      <c r="BA91" s="1">
        <f t="shared" si="94"/>
        <v>11.832812260687723</v>
      </c>
    </row>
    <row r="92" spans="1:53" x14ac:dyDescent="0.15">
      <c r="A92" s="1" t="s">
        <v>73</v>
      </c>
      <c r="B92" s="1">
        <f>H9</f>
        <v>0.26</v>
      </c>
      <c r="C92" s="6">
        <v>2</v>
      </c>
      <c r="D92" s="8">
        <v>6.4873676356206902</v>
      </c>
      <c r="E92" s="9">
        <f t="shared" si="95"/>
        <v>2.51917454116129</v>
      </c>
      <c r="F92" s="6" t="s">
        <v>110</v>
      </c>
      <c r="G92" s="1">
        <v>3</v>
      </c>
      <c r="H92" s="7">
        <f t="shared" si="76"/>
        <v>6.4873676356206902</v>
      </c>
      <c r="I92" s="7">
        <f t="shared" si="77"/>
        <v>279.63736763562065</v>
      </c>
      <c r="J92" s="7">
        <f t="shared" si="78"/>
        <v>3.9843179994553453E-2</v>
      </c>
      <c r="K92" s="7">
        <f t="shared" si="79"/>
        <v>28.47</v>
      </c>
      <c r="L92" s="7">
        <f t="shared" si="80"/>
        <v>0.28470000000000001</v>
      </c>
      <c r="M92" s="1" t="s">
        <v>110</v>
      </c>
      <c r="O92" s="7">
        <f t="shared" si="96"/>
        <v>0.83116753745859362</v>
      </c>
      <c r="P92" s="7">
        <f t="shared" si="81"/>
        <v>3.3116357800592494E-2</v>
      </c>
      <c r="Q92" s="12">
        <f t="shared" si="82"/>
        <v>8.6102530281540485E-3</v>
      </c>
      <c r="R92" s="7">
        <f t="shared" si="83"/>
        <v>7.4022000000000004E-2</v>
      </c>
      <c r="S92" s="13">
        <f t="shared" si="84"/>
        <v>0.11632018897292762</v>
      </c>
      <c r="T92" s="2">
        <v>0.01</v>
      </c>
      <c r="U92" s="14">
        <f t="shared" si="85"/>
        <v>1.1632018897292761E-3</v>
      </c>
      <c r="V92" s="13"/>
      <c r="W92" s="2"/>
      <c r="X92" s="2"/>
      <c r="Y92" s="2"/>
      <c r="Z92" s="2"/>
      <c r="AA92" s="2"/>
      <c r="AB92" s="2"/>
      <c r="AC92" s="2"/>
      <c r="AD92" s="2"/>
      <c r="AE92" s="13">
        <v>1E-3</v>
      </c>
      <c r="AF92" s="2">
        <v>0.49</v>
      </c>
      <c r="AG92" s="14">
        <f t="shared" si="86"/>
        <v>4.8999999999999998E-4</v>
      </c>
      <c r="AH92" s="17"/>
      <c r="AI92" s="2"/>
      <c r="AJ92" s="14"/>
      <c r="AK92" s="13"/>
      <c r="AL92" s="2"/>
      <c r="AM92" s="2"/>
      <c r="AN92" s="13"/>
      <c r="AO92" s="2"/>
      <c r="AP92" s="14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6.6532018897292764E-3</v>
      </c>
      <c r="AU92" s="7">
        <f t="shared" si="89"/>
        <v>28.47</v>
      </c>
      <c r="AV92" s="1">
        <f t="shared" si="90"/>
        <v>0.26</v>
      </c>
      <c r="AW92" s="1">
        <f t="shared" si="91"/>
        <v>0.21</v>
      </c>
      <c r="AX92" s="1">
        <f t="shared" si="92"/>
        <v>69.292401756612762</v>
      </c>
      <c r="AZ92" s="1">
        <f t="shared" si="93"/>
        <v>0.04</v>
      </c>
      <c r="BA92" s="1">
        <f t="shared" si="94"/>
        <v>13.198552715545286</v>
      </c>
    </row>
    <row r="93" spans="1:53" x14ac:dyDescent="0.15">
      <c r="C93" s="6">
        <v>3</v>
      </c>
      <c r="D93" s="8">
        <v>11.4772591207097</v>
      </c>
      <c r="E93" s="9">
        <f t="shared" si="95"/>
        <v>6.4873676356206902</v>
      </c>
      <c r="F93" s="6" t="s">
        <v>110</v>
      </c>
      <c r="G93" s="1">
        <v>4</v>
      </c>
      <c r="H93" s="7">
        <f t="shared" si="76"/>
        <v>11.4772591207097</v>
      </c>
      <c r="I93" s="7">
        <f t="shared" si="77"/>
        <v>284.62725912070965</v>
      </c>
      <c r="J93" s="7">
        <f t="shared" si="78"/>
        <v>7.3360105466596659E-2</v>
      </c>
      <c r="K93" s="7">
        <f t="shared" si="79"/>
        <v>28.47</v>
      </c>
      <c r="L93" s="7">
        <f t="shared" si="80"/>
        <v>0.28470000000000001</v>
      </c>
      <c r="M93" s="1" t="s">
        <v>110</v>
      </c>
      <c r="O93" s="7">
        <f t="shared" si="96"/>
        <v>1.0827511796580012</v>
      </c>
      <c r="P93" s="7">
        <f t="shared" si="81"/>
        <v>7.9430740733792915E-2</v>
      </c>
      <c r="Q93" s="12">
        <f t="shared" si="82"/>
        <v>2.0651992590786157E-2</v>
      </c>
      <c r="R93" s="7">
        <f t="shared" si="83"/>
        <v>7.4022000000000004E-2</v>
      </c>
      <c r="S93" s="13">
        <f t="shared" si="84"/>
        <v>0.27899803559463615</v>
      </c>
      <c r="T93" s="2">
        <v>0.01</v>
      </c>
      <c r="U93" s="14">
        <f t="shared" si="85"/>
        <v>2.7899803559463614E-3</v>
      </c>
      <c r="V93" s="13"/>
      <c r="W93" s="2"/>
      <c r="X93" s="2"/>
      <c r="Y93" s="2"/>
      <c r="Z93" s="2"/>
      <c r="AA93" s="2"/>
      <c r="AB93" s="2"/>
      <c r="AC93" s="2"/>
      <c r="AD93" s="2"/>
      <c r="AE93" s="13">
        <v>5.0000000000000001E-3</v>
      </c>
      <c r="AF93" s="2">
        <v>0.49</v>
      </c>
      <c r="AG93" s="14">
        <f t="shared" si="86"/>
        <v>2.4499999999999999E-3</v>
      </c>
      <c r="AH93" s="17"/>
      <c r="AI93" s="2"/>
      <c r="AJ93" s="14"/>
      <c r="AK93" s="13"/>
      <c r="AL93" s="2"/>
      <c r="AM93" s="2"/>
      <c r="AN93" s="13"/>
      <c r="AO93" s="2"/>
      <c r="AP93" s="14"/>
      <c r="AQ93" s="2">
        <v>1.4999999999999999E-2</v>
      </c>
      <c r="AR93" s="2">
        <v>0.5</v>
      </c>
      <c r="AS93" s="2">
        <f t="shared" si="87"/>
        <v>7.4999999999999997E-3</v>
      </c>
      <c r="AT93" s="1">
        <f t="shared" si="88"/>
        <v>1.2739980355946361E-2</v>
      </c>
      <c r="AU93" s="7">
        <f t="shared" si="89"/>
        <v>28.47</v>
      </c>
      <c r="AV93" s="1">
        <f t="shared" si="90"/>
        <v>0.26</v>
      </c>
      <c r="AW93" s="1">
        <f t="shared" si="91"/>
        <v>0.21</v>
      </c>
      <c r="AX93" s="1">
        <f t="shared" si="92"/>
        <v>132.68556280523612</v>
      </c>
      <c r="AZ93" s="1">
        <f t="shared" si="93"/>
        <v>0.04</v>
      </c>
      <c r="BA93" s="1">
        <f t="shared" si="94"/>
        <v>25.273440534330689</v>
      </c>
    </row>
    <row r="94" spans="1:53" x14ac:dyDescent="0.15">
      <c r="C94" s="6">
        <v>4</v>
      </c>
      <c r="D94" s="8">
        <v>17.598055156000001</v>
      </c>
      <c r="E94" s="9">
        <f t="shared" si="95"/>
        <v>11.4772591207097</v>
      </c>
      <c r="F94" s="6" t="s">
        <v>110</v>
      </c>
      <c r="G94" s="1">
        <v>5</v>
      </c>
      <c r="H94" s="7">
        <f t="shared" si="76"/>
        <v>17.598055156000001</v>
      </c>
      <c r="I94" s="7">
        <f t="shared" si="77"/>
        <v>290.74805515599996</v>
      </c>
      <c r="J94" s="7">
        <f t="shared" si="78"/>
        <v>0.15073789491474687</v>
      </c>
      <c r="K94" s="7">
        <f t="shared" si="79"/>
        <v>28.47</v>
      </c>
      <c r="L94" s="7">
        <f t="shared" si="80"/>
        <v>0.28470000000000001</v>
      </c>
      <c r="M94" s="1" t="s">
        <v>112</v>
      </c>
      <c r="N94" s="7">
        <f>(O93-P93)*$C$22/100</f>
        <v>0.95315441697799785</v>
      </c>
      <c r="O94" s="7">
        <f t="shared" si="96"/>
        <v>0.3348660219462104</v>
      </c>
      <c r="P94" s="7">
        <f t="shared" si="81"/>
        <v>5.0476999226647182E-2</v>
      </c>
      <c r="Q94" s="12">
        <f t="shared" si="82"/>
        <v>1.3124019798928268E-2</v>
      </c>
      <c r="R94" s="7">
        <f t="shared" si="83"/>
        <v>7.4022000000000004E-2</v>
      </c>
      <c r="S94" s="13">
        <f t="shared" si="84"/>
        <v>0.17729890841814958</v>
      </c>
      <c r="T94" s="2">
        <v>0.01</v>
      </c>
      <c r="U94" s="14">
        <f t="shared" si="85"/>
        <v>1.7729890841814957E-3</v>
      </c>
      <c r="V94" s="13"/>
      <c r="W94" s="2"/>
      <c r="X94" s="2"/>
      <c r="Y94" s="2"/>
      <c r="Z94" s="2"/>
      <c r="AA94" s="2"/>
      <c r="AB94" s="2"/>
      <c r="AC94" s="2"/>
      <c r="AD94" s="2"/>
      <c r="AE94" s="13">
        <v>5.0000000000000001E-3</v>
      </c>
      <c r="AF94" s="2">
        <v>0.49</v>
      </c>
      <c r="AG94" s="14">
        <f t="shared" si="86"/>
        <v>2.4499999999999999E-3</v>
      </c>
      <c r="AH94" s="17"/>
      <c r="AI94" s="2"/>
      <c r="AJ94" s="14"/>
      <c r="AK94" s="13"/>
      <c r="AL94" s="2"/>
      <c r="AM94" s="2"/>
      <c r="AN94" s="13"/>
      <c r="AO94" s="2"/>
      <c r="AP94" s="14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1.1722989084181495E-2</v>
      </c>
      <c r="AU94" s="7">
        <f t="shared" si="89"/>
        <v>28.47</v>
      </c>
      <c r="AV94" s="1">
        <f t="shared" si="90"/>
        <v>0.26</v>
      </c>
      <c r="AW94" s="1">
        <f t="shared" si="91"/>
        <v>0.21</v>
      </c>
      <c r="AX94" s="1">
        <f t="shared" si="92"/>
        <v>122.09370508709208</v>
      </c>
      <c r="AZ94" s="1">
        <f t="shared" si="93"/>
        <v>0.04</v>
      </c>
      <c r="BA94" s="1">
        <f t="shared" si="94"/>
        <v>23.255943826112773</v>
      </c>
    </row>
    <row r="95" spans="1:53" x14ac:dyDescent="0.15">
      <c r="C95" s="6">
        <v>5</v>
      </c>
      <c r="D95" s="8">
        <v>20.291597741935501</v>
      </c>
      <c r="E95" s="9">
        <f t="shared" si="95"/>
        <v>17.598055156000001</v>
      </c>
      <c r="F95" s="6" t="s">
        <v>112</v>
      </c>
      <c r="G95" s="1">
        <v>6</v>
      </c>
      <c r="H95" s="7">
        <f t="shared" si="76"/>
        <v>20.291597741935501</v>
      </c>
      <c r="I95" s="7">
        <f t="shared" si="77"/>
        <v>293.44159774193548</v>
      </c>
      <c r="J95" s="7">
        <f t="shared" si="78"/>
        <v>0.20498577516418265</v>
      </c>
      <c r="K95" s="7">
        <f t="shared" si="79"/>
        <v>28.47</v>
      </c>
      <c r="L95" s="7">
        <f t="shared" si="80"/>
        <v>0.28470000000000001</v>
      </c>
      <c r="M95" s="1" t="s">
        <v>110</v>
      </c>
      <c r="O95" s="7">
        <f t="shared" si="96"/>
        <v>0.5690890227195633</v>
      </c>
      <c r="P95" s="7">
        <f t="shared" si="81"/>
        <v>0.11665515445959683</v>
      </c>
      <c r="Q95" s="12">
        <f t="shared" si="82"/>
        <v>3.0330340159495178E-2</v>
      </c>
      <c r="R95" s="7">
        <f t="shared" si="83"/>
        <v>7.4022000000000004E-2</v>
      </c>
      <c r="S95" s="13">
        <f t="shared" si="84"/>
        <v>0.40974764474744235</v>
      </c>
      <c r="T95" s="2">
        <v>0.01</v>
      </c>
      <c r="U95" s="14">
        <f t="shared" si="85"/>
        <v>4.0974764474744239E-3</v>
      </c>
      <c r="V95" s="13"/>
      <c r="W95" s="2"/>
      <c r="X95" s="2"/>
      <c r="Y95" s="2"/>
      <c r="Z95" s="2"/>
      <c r="AA95" s="2"/>
      <c r="AB95" s="2"/>
      <c r="AC95" s="2"/>
      <c r="AD95" s="2"/>
      <c r="AE95" s="13">
        <v>5.0000000000000001E-3</v>
      </c>
      <c r="AF95" s="2">
        <v>0.49</v>
      </c>
      <c r="AG95" s="14">
        <f t="shared" si="86"/>
        <v>2.4499999999999999E-3</v>
      </c>
      <c r="AH95" s="17"/>
      <c r="AI95" s="2"/>
      <c r="AJ95" s="14"/>
      <c r="AK95" s="13"/>
      <c r="AL95" s="2"/>
      <c r="AM95" s="2"/>
      <c r="AN95" s="13"/>
      <c r="AO95" s="2"/>
      <c r="AP95" s="14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1.4047476447474425E-2</v>
      </c>
      <c r="AU95" s="7">
        <f t="shared" si="89"/>
        <v>28.47</v>
      </c>
      <c r="AV95" s="1">
        <f t="shared" si="90"/>
        <v>0.26</v>
      </c>
      <c r="AW95" s="1">
        <f t="shared" si="91"/>
        <v>0.21</v>
      </c>
      <c r="AX95" s="1">
        <f t="shared" si="92"/>
        <v>146.30299783440975</v>
      </c>
      <c r="AZ95" s="1">
        <f t="shared" si="93"/>
        <v>0.04</v>
      </c>
      <c r="BA95" s="1">
        <f t="shared" si="94"/>
        <v>27.867237682744712</v>
      </c>
    </row>
    <row r="96" spans="1:53" x14ac:dyDescent="0.15">
      <c r="C96" s="6">
        <v>6</v>
      </c>
      <c r="D96" s="8">
        <v>24.462906906666699</v>
      </c>
      <c r="E96" s="9">
        <f t="shared" si="95"/>
        <v>20.291597741935501</v>
      </c>
      <c r="F96" s="6" t="s">
        <v>110</v>
      </c>
      <c r="G96" s="1">
        <v>7</v>
      </c>
      <c r="H96" s="7">
        <f t="shared" si="76"/>
        <v>24.462906906666699</v>
      </c>
      <c r="I96" s="7">
        <f t="shared" si="77"/>
        <v>297.61290690666669</v>
      </c>
      <c r="J96" s="7">
        <f t="shared" si="78"/>
        <v>0.32636184137713214</v>
      </c>
      <c r="K96" s="7">
        <f t="shared" si="79"/>
        <v>28.47</v>
      </c>
      <c r="L96" s="7">
        <f t="shared" si="80"/>
        <v>0.28470000000000001</v>
      </c>
      <c r="M96" s="1" t="s">
        <v>110</v>
      </c>
      <c r="O96" s="7">
        <f t="shared" si="96"/>
        <v>0.73713386825996641</v>
      </c>
      <c r="P96" s="7">
        <f t="shared" si="81"/>
        <v>0.24057236658677097</v>
      </c>
      <c r="Q96" s="12">
        <f t="shared" si="82"/>
        <v>6.2548815312560457E-2</v>
      </c>
      <c r="R96" s="7">
        <f t="shared" si="83"/>
        <v>7.4022000000000004E-2</v>
      </c>
      <c r="S96" s="13">
        <f t="shared" si="84"/>
        <v>0.84500304385939928</v>
      </c>
      <c r="T96" s="2">
        <v>0.01</v>
      </c>
      <c r="U96" s="14">
        <f t="shared" si="85"/>
        <v>8.4500304385939935E-3</v>
      </c>
      <c r="V96" s="13"/>
      <c r="W96" s="2"/>
      <c r="X96" s="2"/>
      <c r="Y96" s="2"/>
      <c r="Z96" s="2"/>
      <c r="AA96" s="2"/>
      <c r="AB96" s="2"/>
      <c r="AC96" s="2"/>
      <c r="AD96" s="2"/>
      <c r="AE96" s="13">
        <v>0.01</v>
      </c>
      <c r="AF96" s="2">
        <v>0.49</v>
      </c>
      <c r="AG96" s="14">
        <f t="shared" si="86"/>
        <v>4.8999999999999998E-3</v>
      </c>
      <c r="AH96" s="17"/>
      <c r="AI96" s="2"/>
      <c r="AJ96" s="14"/>
      <c r="AK96" s="13"/>
      <c r="AL96" s="2"/>
      <c r="AM96" s="2"/>
      <c r="AN96" s="13"/>
      <c r="AO96" s="2"/>
      <c r="AP96" s="14"/>
      <c r="AQ96" s="2">
        <v>0.02</v>
      </c>
      <c r="AR96" s="2">
        <v>0.5</v>
      </c>
      <c r="AS96" s="2">
        <f t="shared" si="87"/>
        <v>0.01</v>
      </c>
      <c r="AT96" s="1">
        <f t="shared" si="88"/>
        <v>2.3350030438593995E-2</v>
      </c>
      <c r="AU96" s="7">
        <f t="shared" si="89"/>
        <v>28.47</v>
      </c>
      <c r="AV96" s="1">
        <f t="shared" si="90"/>
        <v>0.26</v>
      </c>
      <c r="AW96" s="1">
        <f t="shared" si="91"/>
        <v>0.21</v>
      </c>
      <c r="AX96" s="1">
        <f t="shared" si="92"/>
        <v>243.18812460477261</v>
      </c>
      <c r="AZ96" s="1">
        <f t="shared" si="93"/>
        <v>0.04</v>
      </c>
      <c r="BA96" s="1">
        <f t="shared" si="94"/>
        <v>46.321547543766208</v>
      </c>
    </row>
    <row r="97" spans="3:54" x14ac:dyDescent="0.15">
      <c r="C97" s="6">
        <v>7</v>
      </c>
      <c r="D97" s="8">
        <v>28.355486646128998</v>
      </c>
      <c r="E97" s="9">
        <f t="shared" si="95"/>
        <v>24.462906906666699</v>
      </c>
      <c r="F97" s="6" t="s">
        <v>110</v>
      </c>
      <c r="G97" s="1">
        <v>8</v>
      </c>
      <c r="H97" s="7">
        <f t="shared" si="76"/>
        <v>28.355486646128998</v>
      </c>
      <c r="I97" s="7">
        <f t="shared" si="77"/>
        <v>301.50548664612899</v>
      </c>
      <c r="J97" s="7">
        <f t="shared" si="78"/>
        <v>0.49789518488895435</v>
      </c>
      <c r="K97" s="7">
        <f t="shared" si="79"/>
        <v>28.47</v>
      </c>
      <c r="L97" s="7">
        <f t="shared" si="80"/>
        <v>0.28470000000000001</v>
      </c>
      <c r="M97" s="1" t="s">
        <v>110</v>
      </c>
      <c r="O97" s="7">
        <f t="shared" si="96"/>
        <v>0.78126150167319541</v>
      </c>
      <c r="P97" s="7">
        <f t="shared" si="81"/>
        <v>0.38898633982219777</v>
      </c>
      <c r="Q97" s="12">
        <f t="shared" si="82"/>
        <v>0.10113644835377142</v>
      </c>
      <c r="R97" s="7">
        <f t="shared" si="83"/>
        <v>7.4022000000000004E-2</v>
      </c>
      <c r="S97" s="13">
        <f t="shared" si="84"/>
        <v>1.366302563478039</v>
      </c>
      <c r="T97" s="2">
        <v>0.01</v>
      </c>
      <c r="U97" s="14">
        <f t="shared" si="85"/>
        <v>1.366302563478039E-2</v>
      </c>
      <c r="V97" s="13"/>
      <c r="W97" s="2"/>
      <c r="X97" s="2"/>
      <c r="Y97" s="2"/>
      <c r="Z97" s="2"/>
      <c r="AA97" s="2"/>
      <c r="AB97" s="2"/>
      <c r="AC97" s="2"/>
      <c r="AD97" s="2"/>
      <c r="AE97" s="13">
        <v>0.01</v>
      </c>
      <c r="AF97" s="2">
        <v>0.49</v>
      </c>
      <c r="AG97" s="14">
        <f t="shared" si="86"/>
        <v>4.8999999999999998E-3</v>
      </c>
      <c r="AH97" s="17"/>
      <c r="AI97" s="2"/>
      <c r="AJ97" s="14"/>
      <c r="AK97" s="13"/>
      <c r="AL97" s="2"/>
      <c r="AM97" s="2"/>
      <c r="AN97" s="13"/>
      <c r="AO97" s="2"/>
      <c r="AP97" s="14"/>
      <c r="AQ97" s="2">
        <v>0.02</v>
      </c>
      <c r="AR97" s="2">
        <v>0.5</v>
      </c>
      <c r="AS97" s="2">
        <f t="shared" si="87"/>
        <v>0.01</v>
      </c>
      <c r="AT97" s="1">
        <f t="shared" si="88"/>
        <v>2.8563025634780394E-2</v>
      </c>
      <c r="AU97" s="7">
        <f t="shared" si="89"/>
        <v>28.47</v>
      </c>
      <c r="AV97" s="1">
        <f t="shared" si="90"/>
        <v>0.26</v>
      </c>
      <c r="AW97" s="1">
        <f t="shared" si="91"/>
        <v>0.21</v>
      </c>
      <c r="AX97" s="1">
        <f t="shared" si="92"/>
        <v>297.48092429375646</v>
      </c>
      <c r="AZ97" s="1">
        <f t="shared" si="93"/>
        <v>0.04</v>
      </c>
      <c r="BA97" s="1">
        <f t="shared" si="94"/>
        <v>56.663033198810744</v>
      </c>
    </row>
    <row r="98" spans="3:54" x14ac:dyDescent="0.15">
      <c r="C98" s="6">
        <v>8</v>
      </c>
      <c r="D98" s="8">
        <v>28.389162486128999</v>
      </c>
      <c r="E98" s="9">
        <f t="shared" si="95"/>
        <v>28.355486646128998</v>
      </c>
      <c r="F98" s="6" t="s">
        <v>110</v>
      </c>
      <c r="G98" s="1">
        <v>9</v>
      </c>
      <c r="H98" s="7">
        <f t="shared" si="76"/>
        <v>28.389162486128999</v>
      </c>
      <c r="I98" s="7">
        <f t="shared" si="77"/>
        <v>301.53916248612899</v>
      </c>
      <c r="J98" s="7">
        <f t="shared" si="78"/>
        <v>0.49969412447267908</v>
      </c>
      <c r="K98" s="7">
        <f t="shared" si="79"/>
        <v>28.47</v>
      </c>
      <c r="L98" s="7">
        <f t="shared" si="80"/>
        <v>0.28470000000000001</v>
      </c>
      <c r="M98" s="1" t="s">
        <v>110</v>
      </c>
      <c r="O98" s="7">
        <f t="shared" si="96"/>
        <v>0.6769751618509976</v>
      </c>
      <c r="P98" s="7">
        <f t="shared" si="81"/>
        <v>0.33828051079088445</v>
      </c>
      <c r="Q98" s="12">
        <f t="shared" si="82"/>
        <v>8.7952932805629963E-2</v>
      </c>
      <c r="R98" s="7">
        <f t="shared" si="83"/>
        <v>7.4022000000000004E-2</v>
      </c>
      <c r="S98" s="13">
        <f t="shared" si="84"/>
        <v>1.1881998974038794</v>
      </c>
      <c r="T98" s="2">
        <v>0.01</v>
      </c>
      <c r="U98" s="14">
        <f t="shared" si="85"/>
        <v>1.1881998974038795E-2</v>
      </c>
      <c r="V98" s="13"/>
      <c r="W98" s="2"/>
      <c r="X98" s="2"/>
      <c r="Y98" s="2"/>
      <c r="Z98" s="2"/>
      <c r="AA98" s="2"/>
      <c r="AB98" s="2"/>
      <c r="AC98" s="2"/>
      <c r="AD98" s="2"/>
      <c r="AE98" s="13">
        <v>5.0000000000000001E-3</v>
      </c>
      <c r="AF98" s="2">
        <v>0.49</v>
      </c>
      <c r="AG98" s="14">
        <f t="shared" si="86"/>
        <v>2.4499999999999999E-3</v>
      </c>
      <c r="AH98" s="17"/>
      <c r="AI98" s="2"/>
      <c r="AJ98" s="14"/>
      <c r="AK98" s="13"/>
      <c r="AL98" s="2"/>
      <c r="AM98" s="2"/>
      <c r="AN98" s="13"/>
      <c r="AO98" s="2"/>
      <c r="AP98" s="14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2.1831998974038796E-2</v>
      </c>
      <c r="AU98" s="7">
        <f t="shared" si="89"/>
        <v>28.47</v>
      </c>
      <c r="AV98" s="1">
        <f t="shared" si="90"/>
        <v>0.26</v>
      </c>
      <c r="AW98" s="1">
        <f t="shared" si="91"/>
        <v>0.21</v>
      </c>
      <c r="AX98" s="1">
        <f t="shared" si="92"/>
        <v>227.3779856875214</v>
      </c>
      <c r="AZ98" s="1">
        <f t="shared" si="93"/>
        <v>0.04</v>
      </c>
      <c r="BA98" s="1">
        <f t="shared" si="94"/>
        <v>43.310092511908834</v>
      </c>
    </row>
    <row r="99" spans="3:54" x14ac:dyDescent="0.15">
      <c r="C99" s="6">
        <v>9</v>
      </c>
      <c r="D99" s="8">
        <v>23.625028394000001</v>
      </c>
      <c r="E99" s="9">
        <f t="shared" si="95"/>
        <v>28.389162486128999</v>
      </c>
      <c r="F99" s="6" t="s">
        <v>110</v>
      </c>
      <c r="G99" s="1">
        <v>10</v>
      </c>
      <c r="H99" s="7">
        <f t="shared" si="76"/>
        <v>23.625028394000001</v>
      </c>
      <c r="I99" s="7">
        <f t="shared" si="77"/>
        <v>296.775028394</v>
      </c>
      <c r="J99" s="7">
        <f t="shared" si="78"/>
        <v>0.29756703439881466</v>
      </c>
      <c r="K99" s="7">
        <f t="shared" si="79"/>
        <v>28.47</v>
      </c>
      <c r="L99" s="7">
        <f t="shared" si="80"/>
        <v>0.28470000000000001</v>
      </c>
      <c r="M99" s="1" t="s">
        <v>110</v>
      </c>
      <c r="O99" s="7">
        <f t="shared" si="96"/>
        <v>0.62339465106011316</v>
      </c>
      <c r="P99" s="7">
        <f t="shared" si="81"/>
        <v>0.18550169757604176</v>
      </c>
      <c r="Q99" s="12">
        <f t="shared" si="82"/>
        <v>4.8230441369770859E-2</v>
      </c>
      <c r="R99" s="7">
        <f t="shared" si="83"/>
        <v>7.4022000000000004E-2</v>
      </c>
      <c r="S99" s="13">
        <f t="shared" si="84"/>
        <v>0.65156901150699598</v>
      </c>
      <c r="T99" s="2">
        <v>0.01</v>
      </c>
      <c r="U99" s="14">
        <f t="shared" si="85"/>
        <v>6.5156901150699598E-3</v>
      </c>
      <c r="V99" s="13"/>
      <c r="W99" s="2"/>
      <c r="X99" s="2"/>
      <c r="Y99" s="2"/>
      <c r="Z99" s="2"/>
      <c r="AA99" s="2"/>
      <c r="AB99" s="2"/>
      <c r="AC99" s="2"/>
      <c r="AD99" s="2"/>
      <c r="AE99" s="13">
        <v>5.0000000000000001E-3</v>
      </c>
      <c r="AF99" s="2">
        <v>0.49</v>
      </c>
      <c r="AG99" s="14">
        <f t="shared" si="86"/>
        <v>2.4499999999999999E-3</v>
      </c>
      <c r="AH99" s="17"/>
      <c r="AI99" s="2"/>
      <c r="AJ99" s="14"/>
      <c r="AK99" s="13"/>
      <c r="AL99" s="2"/>
      <c r="AM99" s="2"/>
      <c r="AN99" s="13"/>
      <c r="AO99" s="2"/>
      <c r="AP99" s="14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1.6465690115069959E-2</v>
      </c>
      <c r="AU99" s="7">
        <f t="shared" si="89"/>
        <v>28.47</v>
      </c>
      <c r="AV99" s="1">
        <f t="shared" si="90"/>
        <v>0.26</v>
      </c>
      <c r="AW99" s="1">
        <f t="shared" si="91"/>
        <v>0.21</v>
      </c>
      <c r="AX99" s="1">
        <f t="shared" si="92"/>
        <v>171.48844023726761</v>
      </c>
      <c r="AZ99" s="1">
        <f t="shared" si="93"/>
        <v>0.04</v>
      </c>
      <c r="BA99" s="1">
        <f t="shared" si="94"/>
        <v>32.664464807098589</v>
      </c>
    </row>
    <row r="100" spans="3:54" x14ac:dyDescent="0.15">
      <c r="C100" s="6">
        <v>10</v>
      </c>
      <c r="D100" s="8">
        <v>17.375299509451601</v>
      </c>
      <c r="E100" s="9">
        <f t="shared" si="95"/>
        <v>23.625028394000001</v>
      </c>
      <c r="F100" s="6" t="s">
        <v>110</v>
      </c>
      <c r="G100" s="1">
        <v>11</v>
      </c>
      <c r="H100" s="7">
        <f t="shared" si="76"/>
        <v>17.375299509451601</v>
      </c>
      <c r="I100" s="7">
        <f t="shared" si="77"/>
        <v>290.5252995094516</v>
      </c>
      <c r="J100" s="7">
        <f t="shared" si="78"/>
        <v>0.14691667172840242</v>
      </c>
      <c r="K100" s="7">
        <f t="shared" si="79"/>
        <v>28.47</v>
      </c>
      <c r="L100" s="7">
        <f t="shared" si="80"/>
        <v>0.28470000000000001</v>
      </c>
      <c r="M100" s="1" t="s">
        <v>112</v>
      </c>
      <c r="N100" s="7">
        <f>(O99-P99)*$C$22/100</f>
        <v>0.41599830580986785</v>
      </c>
      <c r="O100" s="7">
        <f t="shared" si="96"/>
        <v>0.30659464767420352</v>
      </c>
      <c r="P100" s="7">
        <f t="shared" si="81"/>
        <v>4.5043865206036156E-2</v>
      </c>
      <c r="Q100" s="12">
        <f t="shared" si="82"/>
        <v>1.17114049535694E-2</v>
      </c>
      <c r="R100" s="7">
        <f t="shared" si="83"/>
        <v>7.4022000000000004E-2</v>
      </c>
      <c r="S100" s="13">
        <f t="shared" si="84"/>
        <v>0.15821519215327065</v>
      </c>
      <c r="T100" s="2">
        <v>0.01</v>
      </c>
      <c r="U100" s="14">
        <f t="shared" si="85"/>
        <v>1.5821519215327064E-3</v>
      </c>
      <c r="V100" s="13"/>
      <c r="W100" s="2"/>
      <c r="X100" s="2"/>
      <c r="Y100" s="2"/>
      <c r="Z100" s="2"/>
      <c r="AA100" s="2"/>
      <c r="AB100" s="2"/>
      <c r="AC100" s="2"/>
      <c r="AD100" s="2"/>
      <c r="AE100" s="13">
        <v>1E-3</v>
      </c>
      <c r="AF100" s="2">
        <v>0.49</v>
      </c>
      <c r="AG100" s="14">
        <f t="shared" si="86"/>
        <v>4.8999999999999998E-4</v>
      </c>
      <c r="AH100" s="17"/>
      <c r="AI100" s="2"/>
      <c r="AJ100" s="14"/>
      <c r="AK100" s="13"/>
      <c r="AL100" s="2"/>
      <c r="AM100" s="2"/>
      <c r="AN100" s="13"/>
      <c r="AO100" s="2"/>
      <c r="AP100" s="14"/>
      <c r="AQ100" s="2">
        <v>0.01</v>
      </c>
      <c r="AR100" s="2">
        <v>0.5</v>
      </c>
      <c r="AS100" s="2">
        <f t="shared" si="87"/>
        <v>5.0000000000000001E-3</v>
      </c>
      <c r="AT100" s="1">
        <f t="shared" si="88"/>
        <v>7.0721519215327065E-3</v>
      </c>
      <c r="AU100" s="7">
        <f t="shared" si="89"/>
        <v>28.47</v>
      </c>
      <c r="AV100" s="1">
        <f t="shared" si="90"/>
        <v>0.26</v>
      </c>
      <c r="AW100" s="1">
        <f t="shared" si="91"/>
        <v>0.21</v>
      </c>
      <c r="AX100" s="1">
        <f t="shared" si="92"/>
        <v>73.655722515672153</v>
      </c>
      <c r="AZ100" s="1">
        <f t="shared" si="93"/>
        <v>0.04</v>
      </c>
      <c r="BA100" s="1">
        <f t="shared" si="94"/>
        <v>14.029661431556599</v>
      </c>
    </row>
    <row r="101" spans="3:54" x14ac:dyDescent="0.15">
      <c r="C101" s="6">
        <v>11</v>
      </c>
      <c r="D101" s="8">
        <v>10.5278735095667</v>
      </c>
      <c r="E101" s="9">
        <f t="shared" si="95"/>
        <v>17.375299509451601</v>
      </c>
      <c r="F101" s="6" t="s">
        <v>112</v>
      </c>
      <c r="G101" s="1">
        <v>12</v>
      </c>
      <c r="H101" s="7">
        <f t="shared" si="76"/>
        <v>10.5278735095667</v>
      </c>
      <c r="I101" s="7">
        <f t="shared" si="77"/>
        <v>283.67787350956667</v>
      </c>
      <c r="J101" s="7">
        <f t="shared" si="78"/>
        <v>6.5424263521016379E-2</v>
      </c>
      <c r="K101" s="7">
        <f t="shared" si="79"/>
        <v>28.47</v>
      </c>
      <c r="L101" s="7">
        <f t="shared" si="80"/>
        <v>0.28470000000000001</v>
      </c>
      <c r="M101" s="1" t="s">
        <v>110</v>
      </c>
      <c r="O101" s="7">
        <f t="shared" si="96"/>
        <v>0.54625078246816738</v>
      </c>
      <c r="P101" s="7">
        <f t="shared" si="81"/>
        <v>3.5738055140758777E-2</v>
      </c>
      <c r="Q101" s="12">
        <f t="shared" si="82"/>
        <v>9.2918943365972832E-3</v>
      </c>
      <c r="R101" s="7">
        <f t="shared" si="83"/>
        <v>7.4022000000000004E-2</v>
      </c>
      <c r="S101" s="13">
        <f t="shared" si="84"/>
        <v>0.12552882030473755</v>
      </c>
      <c r="T101" s="2">
        <v>0.01</v>
      </c>
      <c r="U101" s="14">
        <f t="shared" si="85"/>
        <v>1.2552882030473756E-3</v>
      </c>
      <c r="V101" s="13"/>
      <c r="W101" s="2"/>
      <c r="X101" s="2"/>
      <c r="Y101" s="2"/>
      <c r="Z101" s="2"/>
      <c r="AA101" s="2"/>
      <c r="AB101" s="2"/>
      <c r="AC101" s="2"/>
      <c r="AD101" s="2"/>
      <c r="AE101" s="13">
        <v>1E-3</v>
      </c>
      <c r="AF101" s="2">
        <v>0.49</v>
      </c>
      <c r="AG101" s="14">
        <f t="shared" si="86"/>
        <v>4.8999999999999998E-4</v>
      </c>
      <c r="AH101" s="17"/>
      <c r="AI101" s="2"/>
      <c r="AJ101" s="14"/>
      <c r="AK101" s="13"/>
      <c r="AL101" s="2"/>
      <c r="AM101" s="2"/>
      <c r="AN101" s="13"/>
      <c r="AO101" s="2"/>
      <c r="AP101" s="14"/>
      <c r="AQ101" s="2">
        <v>0.01</v>
      </c>
      <c r="AR101" s="2">
        <v>0.5</v>
      </c>
      <c r="AS101" s="2">
        <f t="shared" si="87"/>
        <v>5.0000000000000001E-3</v>
      </c>
      <c r="AT101" s="1">
        <f t="shared" si="88"/>
        <v>6.7452882030473752E-3</v>
      </c>
      <c r="AU101" s="7">
        <f t="shared" si="89"/>
        <v>28.47</v>
      </c>
      <c r="AV101" s="1">
        <f t="shared" si="90"/>
        <v>0.26</v>
      </c>
      <c r="AW101" s="1">
        <f t="shared" si="91"/>
        <v>0.21</v>
      </c>
      <c r="AX101" s="1">
        <f t="shared" si="92"/>
        <v>70.251471077592385</v>
      </c>
      <c r="AY101" s="1">
        <f>SUM(AX90:AX101)</f>
        <v>1676.5620408388309</v>
      </c>
      <c r="AZ101" s="1">
        <f t="shared" si="93"/>
        <v>0.04</v>
      </c>
      <c r="BA101" s="1">
        <f t="shared" si="94"/>
        <v>13.381232586208071</v>
      </c>
      <c r="BB101" s="1">
        <f>SUM(BA90:BA101)</f>
        <v>319.34515063596768</v>
      </c>
    </row>
    <row r="102" spans="3:54" x14ac:dyDescent="0.15">
      <c r="C102" s="6">
        <v>12</v>
      </c>
      <c r="D102" s="8">
        <v>6.5124818323870999</v>
      </c>
      <c r="E102" s="9">
        <f t="shared" si="95"/>
        <v>10.5278735095667</v>
      </c>
      <c r="F102" s="6" t="s">
        <v>110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Z102"/>
  <sheetViews>
    <sheetView workbookViewId="0">
      <pane xSplit="4" topLeftCell="E1" activePane="topRight" state="frozen"/>
      <selection activeCell="K16" sqref="K16"/>
      <selection pane="topRight"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10" style="1"/>
    <col min="32" max="32" width="23.125" style="1" customWidth="1"/>
    <col min="33" max="33" width="14.37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48" width="15.625" style="1"/>
    <col min="49" max="49" width="11.5" style="1"/>
    <col min="50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73</v>
      </c>
    </row>
    <row r="2" spans="1:12" x14ac:dyDescent="0.15">
      <c r="A2" s="28" t="s">
        <v>41</v>
      </c>
      <c r="B2" s="3" t="s">
        <v>42</v>
      </c>
      <c r="C2" s="2"/>
      <c r="D2" s="2"/>
      <c r="E2" s="35">
        <v>49.706800000000001</v>
      </c>
      <c r="F2" s="2">
        <v>1166.8320000000001</v>
      </c>
      <c r="G2" s="39">
        <f>(F2+F3+F4)/3</f>
        <v>1338.1873333333333</v>
      </c>
      <c r="H2" s="2">
        <v>0.13</v>
      </c>
      <c r="I2" s="28">
        <f>(H2+H3+H4)/3</f>
        <v>0.12</v>
      </c>
    </row>
    <row r="3" spans="1:12" x14ac:dyDescent="0.15">
      <c r="A3" s="28"/>
      <c r="B3" s="3" t="s">
        <v>43</v>
      </c>
      <c r="C3" s="2"/>
      <c r="D3" s="2"/>
      <c r="E3" s="36"/>
      <c r="F3" s="2">
        <v>1192.0899999999999</v>
      </c>
      <c r="G3" s="40"/>
      <c r="H3" s="2">
        <v>0.13</v>
      </c>
      <c r="I3" s="28"/>
    </row>
    <row r="4" spans="1:12" x14ac:dyDescent="0.15">
      <c r="A4" s="28"/>
      <c r="B4" s="3" t="s">
        <v>44</v>
      </c>
      <c r="C4" s="2"/>
      <c r="D4" s="2"/>
      <c r="E4" s="37"/>
      <c r="F4" s="2">
        <v>1655.64</v>
      </c>
      <c r="G4" s="41"/>
      <c r="H4" s="2">
        <v>0.1</v>
      </c>
      <c r="I4" s="28"/>
    </row>
    <row r="5" spans="1:12" x14ac:dyDescent="0.15">
      <c r="A5" s="28" t="s">
        <v>45</v>
      </c>
      <c r="B5" s="3" t="s">
        <v>46</v>
      </c>
      <c r="C5" s="2"/>
      <c r="D5" s="2"/>
      <c r="E5" s="35">
        <v>215.12876712328799</v>
      </c>
      <c r="F5" s="2">
        <v>91.103999999999999</v>
      </c>
      <c r="G5" s="39">
        <f>(F5+F6)/2</f>
        <v>92.509250000000009</v>
      </c>
      <c r="H5" s="2">
        <v>0.13</v>
      </c>
      <c r="I5" s="28">
        <f>(H5+H6)/2</f>
        <v>0.13</v>
      </c>
    </row>
    <row r="6" spans="1:12" x14ac:dyDescent="0.15">
      <c r="A6" s="28"/>
      <c r="B6" s="3" t="s">
        <v>47</v>
      </c>
      <c r="C6" s="2"/>
      <c r="D6" s="2"/>
      <c r="E6" s="37"/>
      <c r="F6" s="2">
        <v>93.914500000000004</v>
      </c>
      <c r="G6" s="41"/>
      <c r="H6" s="2">
        <v>0.13</v>
      </c>
      <c r="I6" s="28"/>
    </row>
    <row r="7" spans="1:12" x14ac:dyDescent="0.15">
      <c r="A7" s="28" t="s">
        <v>48</v>
      </c>
      <c r="B7" s="29"/>
      <c r="C7" s="2"/>
      <c r="D7" s="2"/>
      <c r="E7" s="4">
        <v>1988.0226882720301</v>
      </c>
      <c r="F7" s="2">
        <v>122.786</v>
      </c>
      <c r="G7" s="2"/>
      <c r="H7" s="2">
        <v>0.28999999999999998</v>
      </c>
    </row>
    <row r="8" spans="1:12" x14ac:dyDescent="0.15">
      <c r="A8" s="28" t="s">
        <v>49</v>
      </c>
      <c r="B8" s="29"/>
      <c r="C8" s="2"/>
      <c r="D8" s="2"/>
      <c r="E8" s="2">
        <v>0</v>
      </c>
      <c r="F8" s="2">
        <v>625.46400000000006</v>
      </c>
      <c r="G8" s="2"/>
      <c r="H8" s="2">
        <v>0.26</v>
      </c>
    </row>
    <row r="9" spans="1:12" x14ac:dyDescent="0.15">
      <c r="A9" s="28" t="s">
        <v>50</v>
      </c>
      <c r="B9" s="29"/>
      <c r="C9" s="2"/>
      <c r="D9" s="2"/>
      <c r="E9" s="2">
        <v>0</v>
      </c>
      <c r="F9" s="2">
        <v>341.64</v>
      </c>
      <c r="G9" s="2"/>
      <c r="H9" s="2">
        <v>0.26</v>
      </c>
    </row>
    <row r="10" spans="1:12" x14ac:dyDescent="0.15">
      <c r="A10" s="28" t="s">
        <v>51</v>
      </c>
      <c r="B10" s="29"/>
      <c r="C10" s="2"/>
      <c r="D10" s="2"/>
      <c r="E10" s="2">
        <v>0</v>
      </c>
      <c r="F10" s="2">
        <v>341.64</v>
      </c>
      <c r="G10" s="2"/>
      <c r="H10" s="2">
        <v>0.26</v>
      </c>
    </row>
    <row r="11" spans="1:12" x14ac:dyDescent="0.15">
      <c r="A11" s="28" t="s">
        <v>52</v>
      </c>
      <c r="B11" s="29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55</v>
      </c>
      <c r="B14" s="2" t="s">
        <v>56</v>
      </c>
      <c r="C14" s="2">
        <v>308.16000000000003</v>
      </c>
      <c r="G14" s="38" t="s">
        <v>57</v>
      </c>
      <c r="H14" s="5" t="s">
        <v>58</v>
      </c>
      <c r="I14" s="5">
        <f>(AV38+AV53+AY85+AY101+BB101+AG69)</f>
        <v>57992124.778643437</v>
      </c>
      <c r="J14" s="5" t="s">
        <v>35</v>
      </c>
      <c r="K14" s="5">
        <f>I14/(10000*1000)</f>
        <v>5.7992124778643435</v>
      </c>
      <c r="L14" s="5" t="s">
        <v>59</v>
      </c>
    </row>
    <row r="15" spans="1:12" x14ac:dyDescent="0.15">
      <c r="A15" s="2" t="s">
        <v>60</v>
      </c>
      <c r="B15" s="2" t="s">
        <v>56</v>
      </c>
      <c r="C15" s="2"/>
      <c r="G15" s="38"/>
      <c r="H15" s="5" t="s">
        <v>61</v>
      </c>
      <c r="I15" s="5">
        <v>36742510.958904102</v>
      </c>
      <c r="J15" s="5" t="s">
        <v>35</v>
      </c>
      <c r="K15" s="5">
        <f>I15/(10000*1000)</f>
        <v>3.6742510958904102</v>
      </c>
      <c r="L15" s="5" t="s">
        <v>59</v>
      </c>
    </row>
    <row r="16" spans="1:12" x14ac:dyDescent="0.15">
      <c r="A16" s="2" t="s">
        <v>62</v>
      </c>
      <c r="B16" s="2" t="s">
        <v>63</v>
      </c>
      <c r="C16" s="2">
        <v>19347</v>
      </c>
      <c r="K16" s="1">
        <v>5.7992124778643435</v>
      </c>
    </row>
    <row r="17" spans="1:47" x14ac:dyDescent="0.15">
      <c r="A17" s="2" t="s">
        <v>64</v>
      </c>
      <c r="B17" s="2" t="s">
        <v>65</v>
      </c>
      <c r="C17" s="2">
        <v>1.9870000000000001</v>
      </c>
      <c r="AF17" s="1" t="s">
        <v>122</v>
      </c>
    </row>
    <row r="18" spans="1:47" x14ac:dyDescent="0.15">
      <c r="A18" s="2" t="s">
        <v>67</v>
      </c>
      <c r="B18" s="2" t="s">
        <v>68</v>
      </c>
      <c r="C18" s="2">
        <v>1</v>
      </c>
    </row>
    <row r="19" spans="1:47" x14ac:dyDescent="0.15">
      <c r="A19" s="2" t="s">
        <v>70</v>
      </c>
      <c r="B19" s="2" t="s">
        <v>68</v>
      </c>
      <c r="C19" s="2">
        <v>3</v>
      </c>
    </row>
    <row r="20" spans="1:47" x14ac:dyDescent="0.15">
      <c r="A20" s="2" t="s">
        <v>73</v>
      </c>
      <c r="B20" s="2" t="s">
        <v>74</v>
      </c>
      <c r="C20" s="2">
        <v>0.13</v>
      </c>
    </row>
    <row r="21" spans="1:47" x14ac:dyDescent="0.15">
      <c r="A21" s="2" t="s">
        <v>75</v>
      </c>
      <c r="B21" s="2" t="s">
        <v>76</v>
      </c>
      <c r="C21" s="2">
        <v>1</v>
      </c>
    </row>
    <row r="22" spans="1:47" x14ac:dyDescent="0.15">
      <c r="A22" s="2" t="s">
        <v>77</v>
      </c>
      <c r="B22" s="2" t="s">
        <v>72</v>
      </c>
      <c r="C22" s="2">
        <v>95</v>
      </c>
    </row>
    <row r="23" spans="1:47" x14ac:dyDescent="0.15">
      <c r="A23" s="2" t="s">
        <v>78</v>
      </c>
      <c r="B23" s="2" t="s">
        <v>79</v>
      </c>
      <c r="C23" s="2">
        <v>0.66200000000000003</v>
      </c>
    </row>
    <row r="25" spans="1:47" x14ac:dyDescent="0.15">
      <c r="S25" s="30" t="s">
        <v>80</v>
      </c>
      <c r="T25" s="30"/>
      <c r="U25" s="30"/>
      <c r="V25" s="30" t="s">
        <v>81</v>
      </c>
      <c r="W25" s="30"/>
      <c r="X25" s="30"/>
      <c r="Y25" s="30" t="s">
        <v>82</v>
      </c>
      <c r="Z25" s="30"/>
      <c r="AA25" s="30"/>
      <c r="AB25" s="30" t="s">
        <v>83</v>
      </c>
      <c r="AC25" s="30"/>
      <c r="AD25" s="30"/>
      <c r="AE25" s="30" t="s">
        <v>84</v>
      </c>
      <c r="AF25" s="30"/>
      <c r="AG25" s="30"/>
      <c r="AH25" s="30" t="s">
        <v>85</v>
      </c>
      <c r="AI25" s="30"/>
      <c r="AJ25" s="30"/>
      <c r="AK25" s="31" t="s">
        <v>86</v>
      </c>
      <c r="AL25" s="32"/>
      <c r="AM25" s="33"/>
      <c r="AN25" s="30" t="s">
        <v>87</v>
      </c>
      <c r="AO25" s="30"/>
      <c r="AP25" s="30"/>
    </row>
    <row r="26" spans="1:47" x14ac:dyDescent="0.15">
      <c r="A26" s="34" t="s">
        <v>41</v>
      </c>
      <c r="B26" s="34"/>
      <c r="C26" s="6" t="s">
        <v>88</v>
      </c>
      <c r="D26" s="6" t="s">
        <v>89</v>
      </c>
      <c r="E26" s="6" t="s">
        <v>90</v>
      </c>
      <c r="F26" s="6" t="s">
        <v>91</v>
      </c>
      <c r="G26" s="1" t="s">
        <v>88</v>
      </c>
      <c r="H26" s="1" t="s">
        <v>90</v>
      </c>
      <c r="I26" s="1" t="s">
        <v>92</v>
      </c>
      <c r="J26" s="1" t="s">
        <v>93</v>
      </c>
      <c r="K26" s="10" t="s">
        <v>94</v>
      </c>
      <c r="L26" s="10" t="s">
        <v>95</v>
      </c>
      <c r="M26" s="1" t="s">
        <v>96</v>
      </c>
      <c r="N26" s="10" t="s">
        <v>97</v>
      </c>
      <c r="O26" s="1" t="s">
        <v>98</v>
      </c>
      <c r="P26" s="1" t="s">
        <v>99</v>
      </c>
      <c r="Q26" s="10" t="s">
        <v>100</v>
      </c>
      <c r="R26" s="10" t="s">
        <v>101</v>
      </c>
      <c r="S26" s="2" t="s">
        <v>102</v>
      </c>
      <c r="T26" s="2" t="s">
        <v>103</v>
      </c>
      <c r="U26" s="2"/>
      <c r="V26" s="2" t="s">
        <v>102</v>
      </c>
      <c r="W26" s="2" t="s">
        <v>103</v>
      </c>
      <c r="X26" s="2"/>
      <c r="Y26" s="2" t="s">
        <v>102</v>
      </c>
      <c r="Z26" s="2" t="s">
        <v>103</v>
      </c>
      <c r="AA26" s="2"/>
      <c r="AB26" s="2" t="s">
        <v>102</v>
      </c>
      <c r="AC26" s="2" t="s">
        <v>103</v>
      </c>
      <c r="AD26" s="2"/>
      <c r="AE26" s="2" t="s">
        <v>102</v>
      </c>
      <c r="AF26" s="2" t="s">
        <v>103</v>
      </c>
      <c r="AG26" s="2"/>
      <c r="AH26" s="2" t="s">
        <v>102</v>
      </c>
      <c r="AI26" s="2" t="s">
        <v>103</v>
      </c>
      <c r="AJ26" s="2"/>
      <c r="AK26" s="2" t="s">
        <v>102</v>
      </c>
      <c r="AL26" s="2" t="s">
        <v>103</v>
      </c>
      <c r="AM26" s="2"/>
      <c r="AN26" s="16" t="s">
        <v>102</v>
      </c>
      <c r="AO26" s="16" t="s">
        <v>103</v>
      </c>
      <c r="AP26" s="16"/>
      <c r="AQ26" s="1" t="s">
        <v>104</v>
      </c>
      <c r="AR26" s="1" t="s">
        <v>105</v>
      </c>
      <c r="AS26" s="1" t="s">
        <v>73</v>
      </c>
      <c r="AT26" s="1" t="s">
        <v>106</v>
      </c>
      <c r="AU26" s="1" t="s">
        <v>107</v>
      </c>
    </row>
    <row r="27" spans="1:47" x14ac:dyDescent="0.15">
      <c r="A27" s="1" t="s">
        <v>108</v>
      </c>
      <c r="B27" s="1">
        <f>G2</f>
        <v>1338.1873333333333</v>
      </c>
      <c r="C27" s="6" t="s">
        <v>109</v>
      </c>
      <c r="D27" s="6">
        <v>11</v>
      </c>
      <c r="E27" s="6"/>
      <c r="F27" s="6"/>
      <c r="G27" s="1">
        <v>1</v>
      </c>
      <c r="H27" s="7">
        <f t="shared" ref="H27:H38" si="0">E28</f>
        <v>11</v>
      </c>
      <c r="I27" s="7">
        <f t="shared" ref="I27:I38" si="1">H27+273.15</f>
        <v>284.14999999999998</v>
      </c>
      <c r="J27" s="7">
        <f t="shared" ref="J27:J38" si="2">EXP(($C$16*(I27-$C$14))/($C$17*I27*$C$14))</f>
        <v>6.9263833124627833E-2</v>
      </c>
      <c r="K27" s="7">
        <f t="shared" ref="K27:K38" si="3">$B$27/12</f>
        <v>111.51561111111111</v>
      </c>
      <c r="L27" s="7">
        <f t="shared" ref="L27:L38" si="4">K27*$B$28/100</f>
        <v>1.1151561111111112</v>
      </c>
      <c r="M27" s="1" t="s">
        <v>110</v>
      </c>
      <c r="O27" s="7">
        <f>L27</f>
        <v>1.1151561111111112</v>
      </c>
      <c r="P27" s="7">
        <f t="shared" ref="P27:P38" si="5">O27*J27</f>
        <v>7.7239986787908943E-2</v>
      </c>
      <c r="Q27" s="12">
        <f t="shared" ref="Q27:Q38" si="6">P27*$B$29</f>
        <v>9.2687984145490721E-3</v>
      </c>
      <c r="R27" s="7">
        <f t="shared" ref="R27:R38" si="7">L27*$B$29</f>
        <v>0.13381873333333336</v>
      </c>
      <c r="S27" s="13">
        <f t="shared" ref="S27:S38" si="8">Q27/R27</f>
        <v>6.9263833124627819E-2</v>
      </c>
      <c r="T27" s="2">
        <v>0.01</v>
      </c>
      <c r="U27" s="14">
        <f t="shared" ref="U27:U38" si="9">S27*T27</f>
        <v>6.9263833124627821E-4</v>
      </c>
      <c r="V27" s="13"/>
      <c r="W27" s="2"/>
      <c r="X27" s="14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3"/>
      <c r="AF27" s="2"/>
      <c r="AG27" s="14"/>
      <c r="AH27" s="13"/>
      <c r="AI27" s="2"/>
      <c r="AJ27" s="14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2.2592638331246279E-2</v>
      </c>
      <c r="AR27" s="7">
        <f t="shared" ref="AR27:AR38" si="15">$B$27/12</f>
        <v>111.51561111111111</v>
      </c>
      <c r="AS27" s="1">
        <f t="shared" ref="AS27:AS38" si="16">$B$29</f>
        <v>0.12</v>
      </c>
      <c r="AT27" s="1">
        <f>$E$2/12</f>
        <v>4.1422333333333334</v>
      </c>
      <c r="AU27" s="1">
        <f t="shared" ref="AU27:AU38" si="17">AT27*10000*AS27*0.67*AR27*AQ27</f>
        <v>8390.6040374767526</v>
      </c>
    </row>
    <row r="28" spans="1:47" x14ac:dyDescent="0.15">
      <c r="A28" s="1" t="s">
        <v>111</v>
      </c>
      <c r="B28" s="1">
        <v>1</v>
      </c>
      <c r="C28" s="6">
        <v>1</v>
      </c>
      <c r="D28" s="8">
        <v>9.4728343988064605</v>
      </c>
      <c r="E28" s="9">
        <f t="shared" ref="E28:E39" si="18">D27</f>
        <v>11</v>
      </c>
      <c r="F28" s="6" t="s">
        <v>110</v>
      </c>
      <c r="G28" s="1">
        <v>2</v>
      </c>
      <c r="H28" s="7">
        <f t="shared" si="0"/>
        <v>9.4728343988064605</v>
      </c>
      <c r="I28" s="7">
        <f t="shared" si="1"/>
        <v>282.62283439880645</v>
      </c>
      <c r="J28" s="7">
        <f t="shared" si="2"/>
        <v>5.7556263162184762E-2</v>
      </c>
      <c r="K28" s="7">
        <f t="shared" si="3"/>
        <v>111.51561111111111</v>
      </c>
      <c r="L28" s="7">
        <f t="shared" si="4"/>
        <v>1.1151561111111112</v>
      </c>
      <c r="M28" s="1" t="s">
        <v>110</v>
      </c>
      <c r="O28" s="7">
        <f t="shared" ref="O28:O38" si="19">L28+O27-P27-N28</f>
        <v>2.1530722354343137</v>
      </c>
      <c r="P28" s="7">
        <f t="shared" si="5"/>
        <v>0.12392279218985079</v>
      </c>
      <c r="Q28" s="12">
        <f t="shared" si="6"/>
        <v>1.4870735062782095E-2</v>
      </c>
      <c r="R28" s="7">
        <f t="shared" si="7"/>
        <v>0.13381873333333336</v>
      </c>
      <c r="S28" s="13">
        <f t="shared" si="8"/>
        <v>0.1111259589174268</v>
      </c>
      <c r="T28" s="2">
        <v>0.01</v>
      </c>
      <c r="U28" s="14">
        <f t="shared" si="9"/>
        <v>1.111259589174268E-3</v>
      </c>
      <c r="V28" s="13"/>
      <c r="W28" s="2"/>
      <c r="X28" s="14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3"/>
      <c r="AF28" s="2"/>
      <c r="AG28" s="14"/>
      <c r="AH28" s="13"/>
      <c r="AI28" s="2"/>
      <c r="AJ28" s="14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2.3011259589174268E-2</v>
      </c>
      <c r="AR28" s="7">
        <f t="shared" si="15"/>
        <v>111.51561111111111</v>
      </c>
      <c r="AS28" s="1">
        <f t="shared" si="16"/>
        <v>0.12</v>
      </c>
      <c r="AT28" s="1">
        <f t="shared" ref="AT28:AT38" si="20">$E$2/12</f>
        <v>4.1422333333333334</v>
      </c>
      <c r="AU28" s="1">
        <f t="shared" si="17"/>
        <v>8546.0743798708208</v>
      </c>
    </row>
    <row r="29" spans="1:47" x14ac:dyDescent="0.15">
      <c r="A29" s="1" t="s">
        <v>73</v>
      </c>
      <c r="B29" s="1">
        <f>I2</f>
        <v>0.12</v>
      </c>
      <c r="C29" s="6">
        <v>2</v>
      </c>
      <c r="D29" s="8">
        <v>9.6704382968965508</v>
      </c>
      <c r="E29" s="9">
        <f t="shared" si="18"/>
        <v>9.4728343988064605</v>
      </c>
      <c r="F29" s="6" t="s">
        <v>110</v>
      </c>
      <c r="G29" s="1">
        <v>3</v>
      </c>
      <c r="H29" s="7">
        <f t="shared" si="0"/>
        <v>9.6704382968965508</v>
      </c>
      <c r="I29" s="7">
        <f t="shared" si="1"/>
        <v>282.82043829689655</v>
      </c>
      <c r="J29" s="7">
        <f t="shared" si="2"/>
        <v>5.8958506057742194E-2</v>
      </c>
      <c r="K29" s="7">
        <f t="shared" si="3"/>
        <v>111.51561111111111</v>
      </c>
      <c r="L29" s="7">
        <f t="shared" si="4"/>
        <v>1.1151561111111112</v>
      </c>
      <c r="M29" s="1" t="s">
        <v>110</v>
      </c>
      <c r="O29" s="7">
        <f t="shared" si="19"/>
        <v>3.144305554355574</v>
      </c>
      <c r="P29" s="7">
        <f t="shared" si="5"/>
        <v>0.18538355807386553</v>
      </c>
      <c r="Q29" s="12">
        <f t="shared" si="6"/>
        <v>2.2246026968863863E-2</v>
      </c>
      <c r="R29" s="7">
        <f t="shared" si="7"/>
        <v>0.13381873333333336</v>
      </c>
      <c r="S29" s="13">
        <f t="shared" si="8"/>
        <v>0.16624000552636023</v>
      </c>
      <c r="T29" s="2">
        <v>0.01</v>
      </c>
      <c r="U29" s="14">
        <f t="shared" si="9"/>
        <v>1.6624000552636024E-3</v>
      </c>
      <c r="V29" s="13"/>
      <c r="W29" s="2"/>
      <c r="X29" s="14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3"/>
      <c r="AF29" s="2"/>
      <c r="AG29" s="14"/>
      <c r="AH29" s="13"/>
      <c r="AI29" s="2"/>
      <c r="AJ29" s="14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2.3562400055263603E-2</v>
      </c>
      <c r="AR29" s="7">
        <f t="shared" si="15"/>
        <v>111.51561111111111</v>
      </c>
      <c r="AS29" s="1">
        <f t="shared" si="16"/>
        <v>0.12</v>
      </c>
      <c r="AT29" s="1">
        <f t="shared" si="20"/>
        <v>4.1422333333333334</v>
      </c>
      <c r="AU29" s="1">
        <f t="shared" si="17"/>
        <v>8750.7605857129383</v>
      </c>
    </row>
    <row r="30" spans="1:47" x14ac:dyDescent="0.15">
      <c r="C30" s="6">
        <v>3</v>
      </c>
      <c r="D30" s="8">
        <v>13.062188278129</v>
      </c>
      <c r="E30" s="9">
        <f t="shared" si="18"/>
        <v>9.6704382968965508</v>
      </c>
      <c r="F30" s="6" t="s">
        <v>110</v>
      </c>
      <c r="G30" s="1">
        <v>4</v>
      </c>
      <c r="H30" s="7">
        <f t="shared" si="0"/>
        <v>13.062188278129</v>
      </c>
      <c r="I30" s="7">
        <f t="shared" si="1"/>
        <v>286.21218827812896</v>
      </c>
      <c r="J30" s="7">
        <f t="shared" si="2"/>
        <v>8.8660600903381181E-2</v>
      </c>
      <c r="K30" s="7">
        <f t="shared" si="3"/>
        <v>111.51561111111111</v>
      </c>
      <c r="L30" s="7">
        <f t="shared" si="4"/>
        <v>1.1151561111111112</v>
      </c>
      <c r="M30" s="1" t="s">
        <v>110</v>
      </c>
      <c r="O30" s="7">
        <f t="shared" si="19"/>
        <v>4.0740781073928201</v>
      </c>
      <c r="P30" s="7">
        <f t="shared" si="5"/>
        <v>0.36121021312875734</v>
      </c>
      <c r="Q30" s="12">
        <f t="shared" si="6"/>
        <v>4.3345225575450883E-2</v>
      </c>
      <c r="R30" s="7">
        <f t="shared" si="7"/>
        <v>0.13381873333333336</v>
      </c>
      <c r="S30" s="13">
        <f t="shared" si="8"/>
        <v>0.32390999747009169</v>
      </c>
      <c r="T30" s="2">
        <v>0.01</v>
      </c>
      <c r="U30" s="14">
        <f t="shared" si="9"/>
        <v>3.2390999747009168E-3</v>
      </c>
      <c r="V30" s="13"/>
      <c r="W30" s="2"/>
      <c r="X30" s="14"/>
      <c r="Y30" s="2">
        <v>0.04</v>
      </c>
      <c r="Z30" s="2">
        <v>0.21</v>
      </c>
      <c r="AA30" s="2">
        <f t="shared" si="10"/>
        <v>8.3999999999999995E-3</v>
      </c>
      <c r="AB30" s="2">
        <v>1.4999999999999999E-2</v>
      </c>
      <c r="AC30" s="2">
        <v>0.28999999999999998</v>
      </c>
      <c r="AD30" s="2">
        <f t="shared" si="11"/>
        <v>4.3499999999999997E-3</v>
      </c>
      <c r="AE30" s="13"/>
      <c r="AF30" s="2"/>
      <c r="AG30" s="14"/>
      <c r="AH30" s="13"/>
      <c r="AI30" s="2"/>
      <c r="AJ30" s="14"/>
      <c r="AK30" s="2">
        <v>0.1</v>
      </c>
      <c r="AL30" s="2">
        <v>0.11</v>
      </c>
      <c r="AM30" s="2">
        <f t="shared" si="12"/>
        <v>1.1000000000000001E-2</v>
      </c>
      <c r="AN30" s="2">
        <v>1.4999999999999999E-2</v>
      </c>
      <c r="AO30" s="2">
        <v>0.38</v>
      </c>
      <c r="AP30" s="2">
        <f t="shared" si="13"/>
        <v>5.7000000000000002E-3</v>
      </c>
      <c r="AQ30" s="1">
        <f t="shared" si="14"/>
        <v>3.2689099974700916E-2</v>
      </c>
      <c r="AR30" s="7">
        <f t="shared" si="15"/>
        <v>111.51561111111111</v>
      </c>
      <c r="AS30" s="1">
        <f t="shared" si="16"/>
        <v>0.12</v>
      </c>
      <c r="AT30" s="1">
        <f t="shared" si="20"/>
        <v>4.1422333333333334</v>
      </c>
      <c r="AU30" s="1">
        <f t="shared" si="17"/>
        <v>12140.295002636663</v>
      </c>
    </row>
    <row r="31" spans="1:47" x14ac:dyDescent="0.15">
      <c r="C31" s="6">
        <v>4</v>
      </c>
      <c r="D31" s="8">
        <v>20.0015519326667</v>
      </c>
      <c r="E31" s="9">
        <f t="shared" si="18"/>
        <v>13.062188278129</v>
      </c>
      <c r="F31" s="6" t="s">
        <v>110</v>
      </c>
      <c r="G31" s="1">
        <v>5</v>
      </c>
      <c r="H31" s="7">
        <f t="shared" si="0"/>
        <v>20.0015519326667</v>
      </c>
      <c r="I31" s="7">
        <f t="shared" si="1"/>
        <v>293.15155193266668</v>
      </c>
      <c r="J31" s="7">
        <f t="shared" si="2"/>
        <v>0.19836539686563884</v>
      </c>
      <c r="K31" s="7">
        <f t="shared" si="3"/>
        <v>111.51561111111111</v>
      </c>
      <c r="L31" s="7">
        <f t="shared" si="4"/>
        <v>1.1151561111111112</v>
      </c>
      <c r="M31" s="1" t="s">
        <v>112</v>
      </c>
      <c r="N31" s="7">
        <f>(O30-P30)*C22/100</f>
        <v>3.5272244995508601</v>
      </c>
      <c r="O31" s="7">
        <f t="shared" si="19"/>
        <v>1.300799505824314</v>
      </c>
      <c r="P31" s="7">
        <f t="shared" si="5"/>
        <v>0.25803361021546695</v>
      </c>
      <c r="Q31" s="12">
        <f t="shared" si="6"/>
        <v>3.0964033225856034E-2</v>
      </c>
      <c r="R31" s="7">
        <f t="shared" si="7"/>
        <v>0.13381873333333336</v>
      </c>
      <c r="S31" s="13">
        <f t="shared" si="8"/>
        <v>0.23138788161091567</v>
      </c>
      <c r="T31" s="2">
        <v>0.01</v>
      </c>
      <c r="U31" s="14">
        <f t="shared" si="9"/>
        <v>2.3138788161091569E-3</v>
      </c>
      <c r="V31" s="13"/>
      <c r="W31" s="2"/>
      <c r="X31" s="14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3"/>
      <c r="AF31" s="2"/>
      <c r="AG31" s="14"/>
      <c r="AH31" s="13"/>
      <c r="AI31" s="2"/>
      <c r="AJ31" s="14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3.1763878816109155E-2</v>
      </c>
      <c r="AR31" s="7">
        <f t="shared" si="15"/>
        <v>111.51561111111111</v>
      </c>
      <c r="AS31" s="1">
        <f t="shared" si="16"/>
        <v>0.12</v>
      </c>
      <c r="AT31" s="1">
        <f t="shared" si="20"/>
        <v>4.1422333333333334</v>
      </c>
      <c r="AU31" s="1">
        <f t="shared" si="17"/>
        <v>11796.680225335411</v>
      </c>
    </row>
    <row r="32" spans="1:47" x14ac:dyDescent="0.15">
      <c r="C32" s="6">
        <v>5</v>
      </c>
      <c r="D32" s="8">
        <v>23.260530234838701</v>
      </c>
      <c r="E32" s="9">
        <f t="shared" si="18"/>
        <v>20.0015519326667</v>
      </c>
      <c r="F32" s="6" t="s">
        <v>112</v>
      </c>
      <c r="G32" s="1">
        <v>6</v>
      </c>
      <c r="H32" s="7">
        <f t="shared" si="0"/>
        <v>23.260530234838701</v>
      </c>
      <c r="I32" s="7">
        <f t="shared" si="1"/>
        <v>296.41053023483869</v>
      </c>
      <c r="J32" s="7">
        <f t="shared" si="2"/>
        <v>0.28580063522069898</v>
      </c>
      <c r="K32" s="7">
        <f t="shared" si="3"/>
        <v>111.51561111111111</v>
      </c>
      <c r="L32" s="7">
        <f t="shared" si="4"/>
        <v>1.1151561111111112</v>
      </c>
      <c r="M32" s="1" t="s">
        <v>110</v>
      </c>
      <c r="O32" s="7">
        <f t="shared" si="19"/>
        <v>2.1579220067199585</v>
      </c>
      <c r="P32" s="7">
        <f t="shared" si="5"/>
        <v>0.61673548027728964</v>
      </c>
      <c r="Q32" s="12">
        <f t="shared" si="6"/>
        <v>7.400825763327476E-2</v>
      </c>
      <c r="R32" s="7">
        <f t="shared" si="7"/>
        <v>0.13381873333333336</v>
      </c>
      <c r="S32" s="13">
        <f t="shared" si="8"/>
        <v>0.55304855897062799</v>
      </c>
      <c r="T32" s="2">
        <v>0.01</v>
      </c>
      <c r="U32" s="14">
        <f t="shared" si="9"/>
        <v>5.5304855897062802E-3</v>
      </c>
      <c r="V32" s="13"/>
      <c r="W32" s="2"/>
      <c r="X32" s="14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3"/>
      <c r="AF32" s="2"/>
      <c r="AG32" s="14"/>
      <c r="AH32" s="13"/>
      <c r="AI32" s="2"/>
      <c r="AJ32" s="14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3.4980485589706276E-2</v>
      </c>
      <c r="AR32" s="7">
        <f t="shared" si="15"/>
        <v>111.51561111111111</v>
      </c>
      <c r="AS32" s="1">
        <f t="shared" si="16"/>
        <v>0.12</v>
      </c>
      <c r="AT32" s="1">
        <f t="shared" si="20"/>
        <v>4.1422333333333334</v>
      </c>
      <c r="AU32" s="1">
        <f t="shared" si="17"/>
        <v>12991.285007026274</v>
      </c>
    </row>
    <row r="33" spans="1:48" x14ac:dyDescent="0.15">
      <c r="C33" s="6">
        <v>6</v>
      </c>
      <c r="D33" s="8">
        <v>26.273391103000002</v>
      </c>
      <c r="E33" s="9">
        <f t="shared" si="18"/>
        <v>23.260530234838701</v>
      </c>
      <c r="F33" s="6" t="s">
        <v>110</v>
      </c>
      <c r="G33" s="1">
        <v>7</v>
      </c>
      <c r="H33" s="7">
        <f t="shared" si="0"/>
        <v>26.273391103000002</v>
      </c>
      <c r="I33" s="7">
        <f t="shared" si="1"/>
        <v>299.42339110299997</v>
      </c>
      <c r="J33" s="7">
        <f t="shared" si="2"/>
        <v>0.39775172045328255</v>
      </c>
      <c r="K33" s="7">
        <f t="shared" si="3"/>
        <v>111.51561111111111</v>
      </c>
      <c r="L33" s="7">
        <f t="shared" si="4"/>
        <v>1.1151561111111112</v>
      </c>
      <c r="M33" s="1" t="s">
        <v>110</v>
      </c>
      <c r="O33" s="7">
        <f t="shared" si="19"/>
        <v>2.65634263755378</v>
      </c>
      <c r="P33" s="7">
        <f t="shared" si="5"/>
        <v>1.0565648542004265</v>
      </c>
      <c r="Q33" s="12">
        <f t="shared" si="6"/>
        <v>0.12678778250405118</v>
      </c>
      <c r="R33" s="7">
        <f t="shared" si="7"/>
        <v>0.13381873333333336</v>
      </c>
      <c r="S33" s="13">
        <f t="shared" si="8"/>
        <v>0.94745914376749807</v>
      </c>
      <c r="T33" s="2">
        <v>0.01</v>
      </c>
      <c r="U33" s="14">
        <f t="shared" si="9"/>
        <v>9.4745914376749805E-3</v>
      </c>
      <c r="V33" s="13"/>
      <c r="W33" s="2"/>
      <c r="X33" s="14"/>
      <c r="Y33" s="2">
        <v>0.05</v>
      </c>
      <c r="Z33" s="2">
        <v>0.21</v>
      </c>
      <c r="AA33" s="2">
        <f t="shared" si="10"/>
        <v>1.0500000000000001E-2</v>
      </c>
      <c r="AB33" s="2">
        <v>0.02</v>
      </c>
      <c r="AC33" s="2">
        <v>0.28999999999999998</v>
      </c>
      <c r="AD33" s="2">
        <f t="shared" si="11"/>
        <v>5.7999999999999996E-3</v>
      </c>
      <c r="AE33" s="13"/>
      <c r="AF33" s="2"/>
      <c r="AG33" s="14"/>
      <c r="AH33" s="13"/>
      <c r="AI33" s="2"/>
      <c r="AJ33" s="14"/>
      <c r="AK33" s="1">
        <v>0.1</v>
      </c>
      <c r="AL33" s="2">
        <v>0.11</v>
      </c>
      <c r="AM33" s="2">
        <f t="shared" si="12"/>
        <v>1.1000000000000001E-2</v>
      </c>
      <c r="AN33" s="2">
        <v>0.02</v>
      </c>
      <c r="AO33" s="2">
        <v>0.38</v>
      </c>
      <c r="AP33" s="2">
        <f t="shared" si="13"/>
        <v>7.6E-3</v>
      </c>
      <c r="AQ33" s="1">
        <f t="shared" si="14"/>
        <v>4.4374591437674984E-2</v>
      </c>
      <c r="AR33" s="7">
        <f t="shared" si="15"/>
        <v>111.51561111111111</v>
      </c>
      <c r="AS33" s="1">
        <f t="shared" si="16"/>
        <v>0.12</v>
      </c>
      <c r="AT33" s="1">
        <f t="shared" si="20"/>
        <v>4.1422333333333334</v>
      </c>
      <c r="AU33" s="1">
        <f t="shared" si="17"/>
        <v>16480.130413250336</v>
      </c>
    </row>
    <row r="34" spans="1:48" x14ac:dyDescent="0.15">
      <c r="C34" s="6">
        <v>7</v>
      </c>
      <c r="D34" s="8">
        <v>27.802067530967701</v>
      </c>
      <c r="E34" s="9">
        <f t="shared" si="18"/>
        <v>26.273391103000002</v>
      </c>
      <c r="F34" s="6" t="s">
        <v>110</v>
      </c>
      <c r="G34" s="1">
        <v>8</v>
      </c>
      <c r="H34" s="7">
        <f t="shared" si="0"/>
        <v>27.802067530967701</v>
      </c>
      <c r="I34" s="7">
        <f t="shared" si="1"/>
        <v>300.95206753096767</v>
      </c>
      <c r="J34" s="7">
        <f t="shared" si="2"/>
        <v>0.46918844974075108</v>
      </c>
      <c r="K34" s="7">
        <f t="shared" si="3"/>
        <v>111.51561111111111</v>
      </c>
      <c r="L34" s="7">
        <f t="shared" si="4"/>
        <v>1.1151561111111112</v>
      </c>
      <c r="M34" s="1" t="s">
        <v>110</v>
      </c>
      <c r="O34" s="7">
        <f t="shared" si="19"/>
        <v>2.7149338944644645</v>
      </c>
      <c r="P34" s="7">
        <f t="shared" si="5"/>
        <v>1.273815625092402</v>
      </c>
      <c r="Q34" s="12">
        <f t="shared" si="6"/>
        <v>0.15285787501108825</v>
      </c>
      <c r="R34" s="7">
        <f t="shared" si="7"/>
        <v>0.13381873333333336</v>
      </c>
      <c r="S34" s="13">
        <f t="shared" si="8"/>
        <v>1.1422756082313952</v>
      </c>
      <c r="T34" s="2">
        <v>0.01</v>
      </c>
      <c r="U34" s="14">
        <f t="shared" si="9"/>
        <v>1.1422756082313952E-2</v>
      </c>
      <c r="V34" s="13"/>
      <c r="W34" s="2"/>
      <c r="X34" s="14"/>
      <c r="Y34" s="2">
        <v>0.05</v>
      </c>
      <c r="Z34" s="2">
        <v>0.21</v>
      </c>
      <c r="AA34" s="2">
        <f t="shared" si="10"/>
        <v>1.0500000000000001E-2</v>
      </c>
      <c r="AB34" s="2">
        <v>0.02</v>
      </c>
      <c r="AC34" s="2">
        <v>0.28999999999999998</v>
      </c>
      <c r="AD34" s="2">
        <f t="shared" si="11"/>
        <v>5.7999999999999996E-3</v>
      </c>
      <c r="AE34" s="13"/>
      <c r="AF34" s="2"/>
      <c r="AG34" s="14"/>
      <c r="AH34" s="13"/>
      <c r="AI34" s="2"/>
      <c r="AJ34" s="14"/>
      <c r="AK34" s="2">
        <v>0.1</v>
      </c>
      <c r="AL34" s="2">
        <v>0.11</v>
      </c>
      <c r="AM34" s="2">
        <f t="shared" si="12"/>
        <v>1.1000000000000001E-2</v>
      </c>
      <c r="AN34" s="2">
        <v>0.02</v>
      </c>
      <c r="AO34" s="2">
        <v>0.38</v>
      </c>
      <c r="AP34" s="2">
        <f t="shared" si="13"/>
        <v>7.6E-3</v>
      </c>
      <c r="AQ34" s="1">
        <f t="shared" si="14"/>
        <v>4.6322756082313954E-2</v>
      </c>
      <c r="AR34" s="7">
        <f t="shared" si="15"/>
        <v>111.51561111111111</v>
      </c>
      <c r="AS34" s="1">
        <f t="shared" si="16"/>
        <v>0.12</v>
      </c>
      <c r="AT34" s="1">
        <f t="shared" si="20"/>
        <v>4.1422333333333334</v>
      </c>
      <c r="AU34" s="1">
        <f t="shared" si="17"/>
        <v>17203.652734694741</v>
      </c>
    </row>
    <row r="35" spans="1:48" x14ac:dyDescent="0.15">
      <c r="C35" s="6">
        <v>8</v>
      </c>
      <c r="D35" s="8">
        <v>27.0788180474194</v>
      </c>
      <c r="E35" s="9">
        <f t="shared" si="18"/>
        <v>27.802067530967701</v>
      </c>
      <c r="F35" s="6" t="s">
        <v>110</v>
      </c>
      <c r="G35" s="1">
        <v>9</v>
      </c>
      <c r="H35" s="7">
        <f t="shared" si="0"/>
        <v>27.0788180474194</v>
      </c>
      <c r="I35" s="7">
        <f t="shared" si="1"/>
        <v>300.2288180474194</v>
      </c>
      <c r="J35" s="7">
        <f t="shared" si="2"/>
        <v>0.43400914897252718</v>
      </c>
      <c r="K35" s="7">
        <f t="shared" si="3"/>
        <v>111.51561111111111</v>
      </c>
      <c r="L35" s="7">
        <f t="shared" si="4"/>
        <v>1.1151561111111112</v>
      </c>
      <c r="M35" s="1" t="s">
        <v>110</v>
      </c>
      <c r="O35" s="7">
        <f t="shared" si="19"/>
        <v>2.556274380483174</v>
      </c>
      <c r="P35" s="7">
        <f t="shared" si="5"/>
        <v>1.1094464684137766</v>
      </c>
      <c r="Q35" s="12">
        <f t="shared" si="6"/>
        <v>0.13313357620965319</v>
      </c>
      <c r="R35" s="7">
        <f t="shared" si="7"/>
        <v>0.13381873333333336</v>
      </c>
      <c r="S35" s="13">
        <f t="shared" si="8"/>
        <v>0.99487996107410848</v>
      </c>
      <c r="T35" s="2">
        <v>0.01</v>
      </c>
      <c r="U35" s="14">
        <f t="shared" si="9"/>
        <v>9.9487996107410857E-3</v>
      </c>
      <c r="V35" s="13"/>
      <c r="W35" s="2"/>
      <c r="X35" s="14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3"/>
      <c r="AF35" s="2"/>
      <c r="AG35" s="14"/>
      <c r="AH35" s="13"/>
      <c r="AI35" s="2"/>
      <c r="AJ35" s="14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3.9398799610741081E-2</v>
      </c>
      <c r="AR35" s="7">
        <f t="shared" si="15"/>
        <v>111.51561111111111</v>
      </c>
      <c r="AS35" s="1">
        <f t="shared" si="16"/>
        <v>0.12</v>
      </c>
      <c r="AT35" s="1">
        <f t="shared" si="20"/>
        <v>4.1422333333333334</v>
      </c>
      <c r="AU35" s="1">
        <f t="shared" si="17"/>
        <v>14632.187805548156</v>
      </c>
    </row>
    <row r="36" spans="1:48" x14ac:dyDescent="0.15">
      <c r="C36" s="6">
        <v>9</v>
      </c>
      <c r="D36" s="8">
        <v>24.792674961666702</v>
      </c>
      <c r="E36" s="9">
        <f t="shared" si="18"/>
        <v>27.0788180474194</v>
      </c>
      <c r="F36" s="6" t="s">
        <v>110</v>
      </c>
      <c r="G36" s="1">
        <v>10</v>
      </c>
      <c r="H36" s="7">
        <f t="shared" si="0"/>
        <v>24.792674961666702</v>
      </c>
      <c r="I36" s="7">
        <f t="shared" si="1"/>
        <v>297.94267496166668</v>
      </c>
      <c r="J36" s="7">
        <f t="shared" si="2"/>
        <v>0.33839628680970663</v>
      </c>
      <c r="K36" s="7">
        <f t="shared" si="3"/>
        <v>111.51561111111111</v>
      </c>
      <c r="L36" s="7">
        <f t="shared" si="4"/>
        <v>1.1151561111111112</v>
      </c>
      <c r="M36" s="1" t="s">
        <v>110</v>
      </c>
      <c r="O36" s="7">
        <f t="shared" si="19"/>
        <v>2.5619840231805089</v>
      </c>
      <c r="P36" s="7">
        <f t="shared" si="5"/>
        <v>0.8669658803100776</v>
      </c>
      <c r="Q36" s="12">
        <f t="shared" si="6"/>
        <v>0.10403590563720931</v>
      </c>
      <c r="R36" s="7">
        <f t="shared" si="7"/>
        <v>0.13381873333333336</v>
      </c>
      <c r="S36" s="13">
        <f t="shared" si="8"/>
        <v>0.77743902550671251</v>
      </c>
      <c r="T36" s="2">
        <v>0.01</v>
      </c>
      <c r="U36" s="14">
        <f t="shared" si="9"/>
        <v>7.7743902550671254E-3</v>
      </c>
      <c r="V36" s="13"/>
      <c r="W36" s="2"/>
      <c r="X36" s="14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3"/>
      <c r="AF36" s="2"/>
      <c r="AG36" s="14"/>
      <c r="AH36" s="13"/>
      <c r="AI36" s="2"/>
      <c r="AJ36" s="14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3.7224390255067123E-2</v>
      </c>
      <c r="AR36" s="7">
        <f t="shared" si="15"/>
        <v>111.51561111111111</v>
      </c>
      <c r="AS36" s="1">
        <f t="shared" si="16"/>
        <v>0.12</v>
      </c>
      <c r="AT36" s="1">
        <f t="shared" si="20"/>
        <v>4.1422333333333334</v>
      </c>
      <c r="AU36" s="1">
        <f t="shared" si="17"/>
        <v>13824.641221065709</v>
      </c>
    </row>
    <row r="37" spans="1:48" x14ac:dyDescent="0.15">
      <c r="C37" s="6">
        <v>10</v>
      </c>
      <c r="D37" s="8">
        <v>22.713903667419299</v>
      </c>
      <c r="E37" s="9">
        <f t="shared" si="18"/>
        <v>24.792674961666702</v>
      </c>
      <c r="F37" s="6" t="s">
        <v>110</v>
      </c>
      <c r="G37" s="1">
        <v>11</v>
      </c>
      <c r="H37" s="7">
        <f t="shared" si="0"/>
        <v>22.713903667419299</v>
      </c>
      <c r="I37" s="7">
        <f t="shared" si="1"/>
        <v>295.86390366741927</v>
      </c>
      <c r="J37" s="7">
        <f t="shared" si="2"/>
        <v>0.26897110671865554</v>
      </c>
      <c r="K37" s="7">
        <f t="shared" si="3"/>
        <v>111.51561111111111</v>
      </c>
      <c r="L37" s="7">
        <f t="shared" si="4"/>
        <v>1.1151561111111112</v>
      </c>
      <c r="M37" s="1" t="s">
        <v>112</v>
      </c>
      <c r="N37" s="7">
        <f>(O36-P36)*C22/100</f>
        <v>1.6102672357269097</v>
      </c>
      <c r="O37" s="7">
        <f t="shared" si="19"/>
        <v>1.1999070182546328</v>
      </c>
      <c r="P37" s="7">
        <f t="shared" si="5"/>
        <v>0.32274031865943059</v>
      </c>
      <c r="Q37" s="12">
        <f t="shared" si="6"/>
        <v>3.8728838239131667E-2</v>
      </c>
      <c r="R37" s="7">
        <f t="shared" si="7"/>
        <v>0.13381873333333336</v>
      </c>
      <c r="S37" s="13">
        <f t="shared" si="8"/>
        <v>0.28941267993219433</v>
      </c>
      <c r="T37" s="2">
        <v>0.01</v>
      </c>
      <c r="U37" s="14">
        <f t="shared" si="9"/>
        <v>2.8941267993219432E-3</v>
      </c>
      <c r="V37" s="13"/>
      <c r="W37" s="2"/>
      <c r="X37" s="14"/>
      <c r="Y37" s="2">
        <v>0.02</v>
      </c>
      <c r="Z37" s="2">
        <v>0.21</v>
      </c>
      <c r="AA37" s="2">
        <f t="shared" si="10"/>
        <v>4.1999999999999997E-3</v>
      </c>
      <c r="AB37" s="2">
        <v>0.01</v>
      </c>
      <c r="AC37" s="2">
        <v>0.28999999999999998</v>
      </c>
      <c r="AD37" s="2">
        <f t="shared" si="11"/>
        <v>2.8999999999999998E-3</v>
      </c>
      <c r="AE37" s="13"/>
      <c r="AF37" s="2"/>
      <c r="AG37" s="14"/>
      <c r="AH37" s="13"/>
      <c r="AI37" s="2"/>
      <c r="AJ37" s="14"/>
      <c r="AK37" s="1">
        <v>0.1</v>
      </c>
      <c r="AL37" s="2">
        <v>0.11</v>
      </c>
      <c r="AM37" s="2">
        <f t="shared" si="12"/>
        <v>1.1000000000000001E-2</v>
      </c>
      <c r="AN37" s="2">
        <v>0.01</v>
      </c>
      <c r="AO37" s="2">
        <v>0.38</v>
      </c>
      <c r="AP37" s="2">
        <f t="shared" si="13"/>
        <v>3.8E-3</v>
      </c>
      <c r="AQ37" s="1">
        <f t="shared" si="14"/>
        <v>2.4794126799321942E-2</v>
      </c>
      <c r="AR37" s="7">
        <f t="shared" si="15"/>
        <v>111.51561111111111</v>
      </c>
      <c r="AS37" s="1">
        <f t="shared" si="16"/>
        <v>0.12</v>
      </c>
      <c r="AT37" s="1">
        <f t="shared" si="20"/>
        <v>4.1422333333333334</v>
      </c>
      <c r="AU37" s="1">
        <f t="shared" si="17"/>
        <v>9208.2074425269329</v>
      </c>
    </row>
    <row r="38" spans="1:48" x14ac:dyDescent="0.15">
      <c r="C38" s="6">
        <v>11</v>
      </c>
      <c r="D38" s="8">
        <v>16.273082287933299</v>
      </c>
      <c r="E38" s="9">
        <f t="shared" si="18"/>
        <v>22.713903667419299</v>
      </c>
      <c r="F38" s="6" t="s">
        <v>112</v>
      </c>
      <c r="G38" s="1">
        <v>12</v>
      </c>
      <c r="H38" s="7">
        <f t="shared" si="0"/>
        <v>16.273082287933299</v>
      </c>
      <c r="I38" s="7">
        <f t="shared" si="1"/>
        <v>289.42308228793325</v>
      </c>
      <c r="J38" s="7">
        <f t="shared" si="2"/>
        <v>0.12931247048532743</v>
      </c>
      <c r="K38" s="7">
        <f t="shared" si="3"/>
        <v>111.51561111111111</v>
      </c>
      <c r="L38" s="7">
        <f t="shared" si="4"/>
        <v>1.1151561111111112</v>
      </c>
      <c r="M38" s="1" t="s">
        <v>110</v>
      </c>
      <c r="O38" s="7">
        <f t="shared" si="19"/>
        <v>1.9923228107063136</v>
      </c>
      <c r="P38" s="7">
        <f t="shared" si="5"/>
        <v>0.25763218465670479</v>
      </c>
      <c r="Q38" s="12">
        <f t="shared" si="6"/>
        <v>3.0915862158804572E-2</v>
      </c>
      <c r="R38" s="7">
        <f t="shared" si="7"/>
        <v>0.13381873333333336</v>
      </c>
      <c r="S38" s="13">
        <f t="shared" si="8"/>
        <v>0.23102790908799939</v>
      </c>
      <c r="T38" s="2">
        <v>0.01</v>
      </c>
      <c r="U38" s="14">
        <f t="shared" si="9"/>
        <v>2.3102790908799938E-3</v>
      </c>
      <c r="V38" s="13"/>
      <c r="W38" s="2"/>
      <c r="X38" s="14"/>
      <c r="Y38" s="2">
        <v>0.02</v>
      </c>
      <c r="Z38" s="2">
        <v>0.21</v>
      </c>
      <c r="AA38" s="2">
        <f t="shared" si="10"/>
        <v>4.1999999999999997E-3</v>
      </c>
      <c r="AB38" s="2">
        <v>0.01</v>
      </c>
      <c r="AC38" s="2">
        <v>0.28999999999999998</v>
      </c>
      <c r="AD38" s="2">
        <f t="shared" si="11"/>
        <v>2.8999999999999998E-3</v>
      </c>
      <c r="AE38" s="13"/>
      <c r="AF38" s="2"/>
      <c r="AG38" s="14"/>
      <c r="AH38" s="13"/>
      <c r="AI38" s="2"/>
      <c r="AJ38" s="14"/>
      <c r="AK38" s="2">
        <v>0.1</v>
      </c>
      <c r="AL38" s="2">
        <v>0.11</v>
      </c>
      <c r="AM38" s="2">
        <f t="shared" si="12"/>
        <v>1.1000000000000001E-2</v>
      </c>
      <c r="AN38" s="2">
        <v>0.01</v>
      </c>
      <c r="AO38" s="2">
        <v>0.38</v>
      </c>
      <c r="AP38" s="2">
        <f t="shared" si="13"/>
        <v>3.8E-3</v>
      </c>
      <c r="AQ38" s="1">
        <f t="shared" si="14"/>
        <v>2.4210279090879992E-2</v>
      </c>
      <c r="AR38" s="7">
        <f t="shared" si="15"/>
        <v>111.51561111111111</v>
      </c>
      <c r="AS38" s="1">
        <f t="shared" si="16"/>
        <v>0.12</v>
      </c>
      <c r="AT38" s="1">
        <f t="shared" si="20"/>
        <v>4.1422333333333334</v>
      </c>
      <c r="AU38" s="1">
        <f t="shared" si="17"/>
        <v>8991.3742038454056</v>
      </c>
      <c r="AV38" s="1">
        <f>SUM(AU27:AU38)</f>
        <v>142955.89305899013</v>
      </c>
    </row>
    <row r="39" spans="1:48" x14ac:dyDescent="0.15">
      <c r="C39" s="6">
        <v>12</v>
      </c>
      <c r="D39" s="8">
        <v>12.701677168129001</v>
      </c>
      <c r="E39" s="9">
        <f t="shared" si="18"/>
        <v>16.273082287933299</v>
      </c>
      <c r="F39" s="6" t="s">
        <v>110</v>
      </c>
    </row>
    <row r="40" spans="1:48" x14ac:dyDescent="0.15">
      <c r="S40" s="30" t="s">
        <v>80</v>
      </c>
      <c r="T40" s="30"/>
      <c r="U40" s="30"/>
      <c r="V40" s="30" t="s">
        <v>81</v>
      </c>
      <c r="W40" s="30"/>
      <c r="X40" s="30"/>
      <c r="Y40" s="30" t="s">
        <v>82</v>
      </c>
      <c r="Z40" s="30"/>
      <c r="AA40" s="30"/>
      <c r="AB40" s="30" t="s">
        <v>83</v>
      </c>
      <c r="AC40" s="30"/>
      <c r="AD40" s="30"/>
      <c r="AE40" s="30" t="s">
        <v>84</v>
      </c>
      <c r="AF40" s="30"/>
      <c r="AG40" s="30"/>
      <c r="AH40" s="30" t="s">
        <v>85</v>
      </c>
      <c r="AI40" s="30"/>
      <c r="AJ40" s="30"/>
      <c r="AK40" s="31" t="s">
        <v>86</v>
      </c>
      <c r="AL40" s="32"/>
      <c r="AM40" s="33"/>
      <c r="AN40" s="30" t="s">
        <v>87</v>
      </c>
      <c r="AO40" s="30"/>
      <c r="AP40" s="30"/>
    </row>
    <row r="41" spans="1:48" x14ac:dyDescent="0.15">
      <c r="A41" s="34" t="s">
        <v>45</v>
      </c>
      <c r="B41" s="34"/>
      <c r="C41" s="6" t="s">
        <v>88</v>
      </c>
      <c r="D41" s="6" t="s">
        <v>89</v>
      </c>
      <c r="E41" s="6" t="s">
        <v>90</v>
      </c>
      <c r="F41" s="6" t="s">
        <v>91</v>
      </c>
      <c r="G41" s="1" t="s">
        <v>88</v>
      </c>
      <c r="H41" s="1" t="s">
        <v>90</v>
      </c>
      <c r="I41" s="1" t="s">
        <v>92</v>
      </c>
      <c r="J41" s="1" t="s">
        <v>93</v>
      </c>
      <c r="K41" s="10" t="s">
        <v>94</v>
      </c>
      <c r="L41" s="10" t="s">
        <v>95</v>
      </c>
      <c r="M41" s="1" t="s">
        <v>96</v>
      </c>
      <c r="N41" s="10" t="s">
        <v>97</v>
      </c>
      <c r="O41" s="1" t="s">
        <v>98</v>
      </c>
      <c r="P41" s="1" t="s">
        <v>99</v>
      </c>
      <c r="Q41" s="10" t="s">
        <v>100</v>
      </c>
      <c r="R41" s="10" t="s">
        <v>101</v>
      </c>
      <c r="S41" s="2" t="s">
        <v>102</v>
      </c>
      <c r="T41" s="2" t="s">
        <v>103</v>
      </c>
      <c r="U41" s="2"/>
      <c r="V41" s="2" t="s">
        <v>102</v>
      </c>
      <c r="W41" s="2" t="s">
        <v>103</v>
      </c>
      <c r="X41" s="2"/>
      <c r="Y41" s="2" t="s">
        <v>102</v>
      </c>
      <c r="Z41" s="2" t="s">
        <v>103</v>
      </c>
      <c r="AA41" s="2"/>
      <c r="AB41" s="2" t="s">
        <v>102</v>
      </c>
      <c r="AC41" s="2" t="s">
        <v>103</v>
      </c>
      <c r="AD41" s="2"/>
      <c r="AE41" s="2" t="s">
        <v>102</v>
      </c>
      <c r="AF41" s="2" t="s">
        <v>103</v>
      </c>
      <c r="AG41" s="2"/>
      <c r="AH41" s="2" t="s">
        <v>102</v>
      </c>
      <c r="AI41" s="2" t="s">
        <v>103</v>
      </c>
      <c r="AJ41" s="2"/>
      <c r="AK41" s="2" t="s">
        <v>102</v>
      </c>
      <c r="AL41" s="2" t="s">
        <v>103</v>
      </c>
      <c r="AM41" s="2"/>
      <c r="AN41" s="16" t="s">
        <v>102</v>
      </c>
      <c r="AO41" s="16" t="s">
        <v>103</v>
      </c>
      <c r="AP41" s="16"/>
      <c r="AQ41" s="1" t="s">
        <v>104</v>
      </c>
      <c r="AR41" s="1" t="s">
        <v>105</v>
      </c>
      <c r="AS41" s="1" t="s">
        <v>73</v>
      </c>
      <c r="AT41" s="1" t="s">
        <v>106</v>
      </c>
      <c r="AU41" s="1" t="s">
        <v>107</v>
      </c>
    </row>
    <row r="42" spans="1:48" x14ac:dyDescent="0.15">
      <c r="A42" s="1" t="s">
        <v>108</v>
      </c>
      <c r="B42" s="1">
        <f>G5</f>
        <v>92.509250000000009</v>
      </c>
      <c r="C42" s="6" t="s">
        <v>109</v>
      </c>
      <c r="D42" s="6">
        <v>11</v>
      </c>
      <c r="E42" s="6"/>
      <c r="F42" s="6"/>
      <c r="G42" s="1">
        <v>1</v>
      </c>
      <c r="H42" s="7">
        <f t="shared" ref="H42:H53" si="21">E43</f>
        <v>11</v>
      </c>
      <c r="I42" s="7">
        <f t="shared" ref="I42:I53" si="22">H42+273.15</f>
        <v>284.14999999999998</v>
      </c>
      <c r="J42" s="7">
        <f t="shared" ref="J42:J53" si="23">EXP(($C$16*(I42-$C$14))/($C$17*I42*$C$14))</f>
        <v>6.9263833124627833E-2</v>
      </c>
      <c r="K42" s="7">
        <f t="shared" ref="K42:K53" si="24">$B$42/12</f>
        <v>7.7091041666666671</v>
      </c>
      <c r="L42" s="7">
        <f t="shared" ref="L42:L53" si="25">K42*$B$43/100</f>
        <v>7.7091041666666665E-2</v>
      </c>
      <c r="M42" s="1" t="s">
        <v>110</v>
      </c>
      <c r="O42" s="7">
        <f>L42</f>
        <v>7.7091041666666665E-2</v>
      </c>
      <c r="P42" s="7">
        <f t="shared" ref="P42:P53" si="26">O42*J42</f>
        <v>5.3396210454037312E-3</v>
      </c>
      <c r="Q42" s="12">
        <f t="shared" ref="Q42:Q53" si="27">P42*$B$44</f>
        <v>6.9415073590248504E-4</v>
      </c>
      <c r="R42" s="7">
        <f t="shared" ref="R42:R53" si="28">L42*$B$44</f>
        <v>1.0021835416666666E-2</v>
      </c>
      <c r="S42" s="13">
        <f t="shared" ref="S42:S53" si="29">Q42/R42</f>
        <v>6.9263833124627833E-2</v>
      </c>
      <c r="T42" s="2">
        <v>0.01</v>
      </c>
      <c r="U42" s="14">
        <f t="shared" ref="U42:U53" si="30">S42*T42</f>
        <v>6.9263833124627832E-4</v>
      </c>
      <c r="V42" s="13"/>
      <c r="W42" s="2"/>
      <c r="X42" s="14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3"/>
      <c r="AF42" s="2"/>
      <c r="AG42" s="14"/>
      <c r="AH42" s="13"/>
      <c r="AI42" s="2"/>
      <c r="AJ42" s="14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1.5492638331246278E-2</v>
      </c>
      <c r="AR42" s="7">
        <f t="shared" ref="AR42:AR53" si="34">$B$42/12</f>
        <v>7.7091041666666671</v>
      </c>
      <c r="AS42" s="1">
        <f t="shared" ref="AS42:AS53" si="35">$B$44</f>
        <v>0.13</v>
      </c>
      <c r="AT42" s="1">
        <f t="shared" ref="AT42:AT53" si="36">$E$5/12</f>
        <v>17.927397260273999</v>
      </c>
      <c r="AU42" s="1">
        <f t="shared" ref="AU42:AU53" si="37">AT42*10000*AS42*0.67*AR42*AQ42</f>
        <v>1864.9392694411067</v>
      </c>
    </row>
    <row r="43" spans="1:48" x14ac:dyDescent="0.15">
      <c r="A43" s="1" t="s">
        <v>111</v>
      </c>
      <c r="B43" s="1">
        <v>1</v>
      </c>
      <c r="C43" s="6">
        <v>1</v>
      </c>
      <c r="D43" s="8">
        <v>9.4728343988064605</v>
      </c>
      <c r="E43" s="9">
        <f t="shared" ref="E43:E54" si="38">D42</f>
        <v>11</v>
      </c>
      <c r="F43" s="6" t="s">
        <v>110</v>
      </c>
      <c r="G43" s="1">
        <v>2</v>
      </c>
      <c r="H43" s="7">
        <f t="shared" si="21"/>
        <v>9.4728343988064605</v>
      </c>
      <c r="I43" s="7">
        <f t="shared" si="22"/>
        <v>282.62283439880645</v>
      </c>
      <c r="J43" s="7">
        <f t="shared" si="23"/>
        <v>5.7556263162184762E-2</v>
      </c>
      <c r="K43" s="7">
        <f t="shared" si="24"/>
        <v>7.7091041666666671</v>
      </c>
      <c r="L43" s="7">
        <f t="shared" si="25"/>
        <v>7.7091041666666665E-2</v>
      </c>
      <c r="M43" s="1" t="s">
        <v>110</v>
      </c>
      <c r="O43" s="7">
        <f t="shared" ref="O43:O53" si="39">L43+O42-P42-N43</f>
        <v>0.14884246228792961</v>
      </c>
      <c r="P43" s="7">
        <f t="shared" si="26"/>
        <v>8.5668159291516378E-3</v>
      </c>
      <c r="Q43" s="12">
        <f t="shared" si="27"/>
        <v>1.1136860707897129E-3</v>
      </c>
      <c r="R43" s="7">
        <f t="shared" si="28"/>
        <v>1.0021835416666666E-2</v>
      </c>
      <c r="S43" s="13">
        <f t="shared" si="29"/>
        <v>0.1111259589174268</v>
      </c>
      <c r="T43" s="2">
        <v>0.01</v>
      </c>
      <c r="U43" s="14">
        <f t="shared" si="30"/>
        <v>1.111259589174268E-3</v>
      </c>
      <c r="V43" s="13"/>
      <c r="W43" s="2"/>
      <c r="X43" s="14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3"/>
      <c r="AF43" s="2"/>
      <c r="AG43" s="14"/>
      <c r="AH43" s="13"/>
      <c r="AI43" s="2"/>
      <c r="AJ43" s="14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1.5911259589174269E-2</v>
      </c>
      <c r="AR43" s="7">
        <f t="shared" si="34"/>
        <v>7.7091041666666671</v>
      </c>
      <c r="AS43" s="1">
        <f t="shared" si="35"/>
        <v>0.13</v>
      </c>
      <c r="AT43" s="1">
        <f t="shared" si="36"/>
        <v>17.927397260273999</v>
      </c>
      <c r="AU43" s="1">
        <f t="shared" si="37"/>
        <v>1915.3311527498511</v>
      </c>
    </row>
    <row r="44" spans="1:48" x14ac:dyDescent="0.15">
      <c r="A44" s="1" t="s">
        <v>73</v>
      </c>
      <c r="B44" s="1">
        <f>I5</f>
        <v>0.13</v>
      </c>
      <c r="C44" s="6">
        <v>2</v>
      </c>
      <c r="D44" s="8">
        <v>9.6704382968965508</v>
      </c>
      <c r="E44" s="9">
        <f t="shared" si="38"/>
        <v>9.4728343988064605</v>
      </c>
      <c r="F44" s="6" t="s">
        <v>110</v>
      </c>
      <c r="G44" s="1">
        <v>3</v>
      </c>
      <c r="H44" s="7">
        <f t="shared" si="21"/>
        <v>9.6704382968965508</v>
      </c>
      <c r="I44" s="7">
        <f t="shared" si="22"/>
        <v>282.82043829689655</v>
      </c>
      <c r="J44" s="7">
        <f t="shared" si="23"/>
        <v>5.8958506057742194E-2</v>
      </c>
      <c r="K44" s="7">
        <f t="shared" si="24"/>
        <v>7.7091041666666671</v>
      </c>
      <c r="L44" s="7">
        <f t="shared" si="25"/>
        <v>7.7091041666666665E-2</v>
      </c>
      <c r="M44" s="1" t="s">
        <v>110</v>
      </c>
      <c r="O44" s="7">
        <f t="shared" si="39"/>
        <v>0.21736668802544462</v>
      </c>
      <c r="P44" s="7">
        <f t="shared" si="26"/>
        <v>1.2815615192699534E-2</v>
      </c>
      <c r="Q44" s="12">
        <f t="shared" si="27"/>
        <v>1.6660299750509396E-3</v>
      </c>
      <c r="R44" s="7">
        <f t="shared" si="28"/>
        <v>1.0021835416666666E-2</v>
      </c>
      <c r="S44" s="13">
        <f t="shared" si="29"/>
        <v>0.16624000552636026</v>
      </c>
      <c r="T44" s="2">
        <v>0.01</v>
      </c>
      <c r="U44" s="14">
        <f t="shared" si="30"/>
        <v>1.6624000552636026E-3</v>
      </c>
      <c r="V44" s="13"/>
      <c r="W44" s="2"/>
      <c r="X44" s="14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3"/>
      <c r="AF44" s="2"/>
      <c r="AG44" s="14"/>
      <c r="AH44" s="13"/>
      <c r="AI44" s="2"/>
      <c r="AJ44" s="14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1.6462400055263605E-2</v>
      </c>
      <c r="AR44" s="7">
        <f t="shared" si="34"/>
        <v>7.7091041666666671</v>
      </c>
      <c r="AS44" s="1">
        <f t="shared" si="35"/>
        <v>0.13</v>
      </c>
      <c r="AT44" s="1">
        <f t="shared" si="36"/>
        <v>17.927397260273999</v>
      </c>
      <c r="AU44" s="1">
        <f t="shared" si="37"/>
        <v>1981.6751463429291</v>
      </c>
    </row>
    <row r="45" spans="1:48" x14ac:dyDescent="0.15">
      <c r="C45" s="6">
        <v>3</v>
      </c>
      <c r="D45" s="8">
        <v>13.062188278129</v>
      </c>
      <c r="E45" s="9">
        <f t="shared" si="38"/>
        <v>9.6704382968965508</v>
      </c>
      <c r="F45" s="6" t="s">
        <v>110</v>
      </c>
      <c r="G45" s="1">
        <v>4</v>
      </c>
      <c r="H45" s="7">
        <f t="shared" si="21"/>
        <v>13.062188278129</v>
      </c>
      <c r="I45" s="7">
        <f t="shared" si="22"/>
        <v>286.21218827812896</v>
      </c>
      <c r="J45" s="7">
        <f t="shared" si="23"/>
        <v>8.8660600903381181E-2</v>
      </c>
      <c r="K45" s="7">
        <f t="shared" si="24"/>
        <v>7.7091041666666671</v>
      </c>
      <c r="L45" s="7">
        <f t="shared" si="25"/>
        <v>7.7091041666666665E-2</v>
      </c>
      <c r="M45" s="1" t="s">
        <v>110</v>
      </c>
      <c r="O45" s="7">
        <f t="shared" si="39"/>
        <v>0.28164211449941173</v>
      </c>
      <c r="P45" s="7">
        <f t="shared" si="26"/>
        <v>2.497055911121673E-2</v>
      </c>
      <c r="Q45" s="12">
        <f t="shared" si="27"/>
        <v>3.2461726844581749E-3</v>
      </c>
      <c r="R45" s="7">
        <f t="shared" si="28"/>
        <v>1.0021835416666666E-2</v>
      </c>
      <c r="S45" s="13">
        <f t="shared" si="29"/>
        <v>0.32390999747009164</v>
      </c>
      <c r="T45" s="2">
        <v>0.01</v>
      </c>
      <c r="U45" s="14">
        <f t="shared" si="30"/>
        <v>3.2390999747009164E-3</v>
      </c>
      <c r="V45" s="13"/>
      <c r="W45" s="2"/>
      <c r="X45" s="14"/>
      <c r="Y45" s="2">
        <v>0.04</v>
      </c>
      <c r="Z45" s="2">
        <v>0.49</v>
      </c>
      <c r="AA45" s="2">
        <f t="shared" si="31"/>
        <v>1.9599999999999999E-2</v>
      </c>
      <c r="AB45" s="2"/>
      <c r="AC45" s="2"/>
      <c r="AD45" s="2"/>
      <c r="AE45" s="13"/>
      <c r="AF45" s="2"/>
      <c r="AG45" s="14"/>
      <c r="AH45" s="13"/>
      <c r="AI45" s="2"/>
      <c r="AJ45" s="14"/>
      <c r="AK45" s="2"/>
      <c r="AL45" s="2"/>
      <c r="AM45" s="2"/>
      <c r="AN45" s="2">
        <v>1.4999999999999999E-2</v>
      </c>
      <c r="AO45" s="2">
        <v>0.5</v>
      </c>
      <c r="AP45" s="2">
        <f t="shared" si="32"/>
        <v>7.4999999999999997E-3</v>
      </c>
      <c r="AQ45" s="1">
        <f t="shared" si="33"/>
        <v>3.0339099974700915E-2</v>
      </c>
      <c r="AR45" s="7">
        <f t="shared" si="34"/>
        <v>7.7091041666666671</v>
      </c>
      <c r="AS45" s="1">
        <f t="shared" si="35"/>
        <v>0.13</v>
      </c>
      <c r="AT45" s="1">
        <f t="shared" si="36"/>
        <v>17.927397260273999</v>
      </c>
      <c r="AU45" s="1">
        <f t="shared" si="37"/>
        <v>3652.0944807834999</v>
      </c>
    </row>
    <row r="46" spans="1:48" x14ac:dyDescent="0.15">
      <c r="C46" s="6">
        <v>4</v>
      </c>
      <c r="D46" s="8">
        <v>20.0015519326667</v>
      </c>
      <c r="E46" s="9">
        <f t="shared" si="38"/>
        <v>13.062188278129</v>
      </c>
      <c r="F46" s="6" t="s">
        <v>110</v>
      </c>
      <c r="G46" s="1">
        <v>5</v>
      </c>
      <c r="H46" s="7">
        <f t="shared" si="21"/>
        <v>20.0015519326667</v>
      </c>
      <c r="I46" s="7">
        <f t="shared" si="22"/>
        <v>293.15155193266668</v>
      </c>
      <c r="J46" s="7">
        <f t="shared" si="23"/>
        <v>0.19836539686563884</v>
      </c>
      <c r="K46" s="7">
        <f t="shared" si="24"/>
        <v>7.7091041666666671</v>
      </c>
      <c r="L46" s="7">
        <f t="shared" si="25"/>
        <v>7.7091041666666665E-2</v>
      </c>
      <c r="M46" s="1" t="s">
        <v>112</v>
      </c>
      <c r="N46" s="7">
        <f>(O45-P45)*$C$22/100</f>
        <v>0.24383797761878526</v>
      </c>
      <c r="O46" s="7">
        <f t="shared" si="39"/>
        <v>8.9924619436076408E-2</v>
      </c>
      <c r="P46" s="7">
        <f t="shared" si="26"/>
        <v>1.7837932822428838E-2</v>
      </c>
      <c r="Q46" s="12">
        <f t="shared" si="27"/>
        <v>2.3189312669157488E-3</v>
      </c>
      <c r="R46" s="7">
        <f t="shared" si="28"/>
        <v>1.0021835416666666E-2</v>
      </c>
      <c r="S46" s="13">
        <f t="shared" si="29"/>
        <v>0.23138788161091572</v>
      </c>
      <c r="T46" s="2">
        <v>0.01</v>
      </c>
      <c r="U46" s="14">
        <f t="shared" si="30"/>
        <v>2.3138788161091574E-3</v>
      </c>
      <c r="V46" s="13"/>
      <c r="W46" s="2"/>
      <c r="X46" s="14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3"/>
      <c r="AF46" s="2"/>
      <c r="AG46" s="14"/>
      <c r="AH46" s="13"/>
      <c r="AI46" s="2"/>
      <c r="AJ46" s="14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2.9413878816109157E-2</v>
      </c>
      <c r="AR46" s="7">
        <f t="shared" si="34"/>
        <v>7.7091041666666671</v>
      </c>
      <c r="AS46" s="1">
        <f t="shared" si="35"/>
        <v>0.13</v>
      </c>
      <c r="AT46" s="1">
        <f t="shared" si="36"/>
        <v>17.927397260273999</v>
      </c>
      <c r="AU46" s="1">
        <f t="shared" si="37"/>
        <v>3540.7202116188</v>
      </c>
    </row>
    <row r="47" spans="1:48" x14ac:dyDescent="0.15">
      <c r="C47" s="6">
        <v>5</v>
      </c>
      <c r="D47" s="8">
        <v>23.260530234838701</v>
      </c>
      <c r="E47" s="9">
        <f t="shared" si="38"/>
        <v>20.0015519326667</v>
      </c>
      <c r="F47" s="6" t="s">
        <v>112</v>
      </c>
      <c r="G47" s="1">
        <v>6</v>
      </c>
      <c r="H47" s="7">
        <f t="shared" si="21"/>
        <v>23.260530234838701</v>
      </c>
      <c r="I47" s="7">
        <f t="shared" si="22"/>
        <v>296.41053023483869</v>
      </c>
      <c r="J47" s="7">
        <f t="shared" si="23"/>
        <v>0.28580063522069898</v>
      </c>
      <c r="K47" s="7">
        <f t="shared" si="24"/>
        <v>7.7091041666666671</v>
      </c>
      <c r="L47" s="7">
        <f t="shared" si="25"/>
        <v>7.7091041666666665E-2</v>
      </c>
      <c r="M47" s="1" t="s">
        <v>110</v>
      </c>
      <c r="O47" s="7">
        <f t="shared" si="39"/>
        <v>0.14917772828031423</v>
      </c>
      <c r="P47" s="7">
        <f t="shared" si="26"/>
        <v>4.2635089503294636E-2</v>
      </c>
      <c r="Q47" s="12">
        <f t="shared" si="27"/>
        <v>5.5425616354283025E-3</v>
      </c>
      <c r="R47" s="7">
        <f t="shared" si="28"/>
        <v>1.0021835416666666E-2</v>
      </c>
      <c r="S47" s="13">
        <f t="shared" si="29"/>
        <v>0.55304855897062799</v>
      </c>
      <c r="T47" s="2">
        <v>0.01</v>
      </c>
      <c r="U47" s="14">
        <f t="shared" si="30"/>
        <v>5.5304855897062802E-3</v>
      </c>
      <c r="V47" s="13"/>
      <c r="W47" s="2"/>
      <c r="X47" s="14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3"/>
      <c r="AF47" s="2"/>
      <c r="AG47" s="14"/>
      <c r="AH47" s="13"/>
      <c r="AI47" s="2"/>
      <c r="AJ47" s="14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3.2630485589706278E-2</v>
      </c>
      <c r="AR47" s="7">
        <f t="shared" si="34"/>
        <v>7.7091041666666671</v>
      </c>
      <c r="AS47" s="1">
        <f t="shared" si="35"/>
        <v>0.13</v>
      </c>
      <c r="AT47" s="1">
        <f t="shared" si="36"/>
        <v>17.927397260273999</v>
      </c>
      <c r="AU47" s="1">
        <f t="shared" si="37"/>
        <v>3927.9219366040734</v>
      </c>
    </row>
    <row r="48" spans="1:48" x14ac:dyDescent="0.15">
      <c r="C48" s="6">
        <v>6</v>
      </c>
      <c r="D48" s="8">
        <v>26.273391103000002</v>
      </c>
      <c r="E48" s="9">
        <f t="shared" si="38"/>
        <v>23.260530234838701</v>
      </c>
      <c r="F48" s="6" t="s">
        <v>110</v>
      </c>
      <c r="G48" s="1">
        <v>7</v>
      </c>
      <c r="H48" s="7">
        <f t="shared" si="21"/>
        <v>26.273391103000002</v>
      </c>
      <c r="I48" s="7">
        <f t="shared" si="22"/>
        <v>299.42339110299997</v>
      </c>
      <c r="J48" s="7">
        <f t="shared" si="23"/>
        <v>0.39775172045328255</v>
      </c>
      <c r="K48" s="7">
        <f t="shared" si="24"/>
        <v>7.7091041666666671</v>
      </c>
      <c r="L48" s="7">
        <f t="shared" si="25"/>
        <v>7.7091041666666665E-2</v>
      </c>
      <c r="M48" s="1" t="s">
        <v>110</v>
      </c>
      <c r="O48" s="7">
        <f t="shared" si="39"/>
        <v>0.18363368044368625</v>
      </c>
      <c r="P48" s="7">
        <f t="shared" si="26"/>
        <v>7.3040612329644511E-2</v>
      </c>
      <c r="Q48" s="12">
        <f t="shared" si="27"/>
        <v>9.4952796028537866E-3</v>
      </c>
      <c r="R48" s="7">
        <f t="shared" si="28"/>
        <v>1.0021835416666666E-2</v>
      </c>
      <c r="S48" s="13">
        <f t="shared" si="29"/>
        <v>0.94745914376749807</v>
      </c>
      <c r="T48" s="2">
        <v>0.01</v>
      </c>
      <c r="U48" s="14">
        <f t="shared" si="30"/>
        <v>9.4745914376749805E-3</v>
      </c>
      <c r="V48" s="13"/>
      <c r="W48" s="2"/>
      <c r="X48" s="14"/>
      <c r="Y48" s="2">
        <v>0.05</v>
      </c>
      <c r="Z48" s="2">
        <v>0.49</v>
      </c>
      <c r="AA48" s="2">
        <f t="shared" si="31"/>
        <v>2.4500000000000001E-2</v>
      </c>
      <c r="AB48" s="2"/>
      <c r="AC48" s="2"/>
      <c r="AD48" s="2"/>
      <c r="AE48" s="13"/>
      <c r="AF48" s="2"/>
      <c r="AG48" s="14"/>
      <c r="AH48" s="13"/>
      <c r="AI48" s="2"/>
      <c r="AJ48" s="14"/>
      <c r="AL48" s="2"/>
      <c r="AM48" s="2"/>
      <c r="AN48" s="2">
        <v>0.02</v>
      </c>
      <c r="AO48" s="2">
        <v>0.5</v>
      </c>
      <c r="AP48" s="2">
        <f t="shared" si="32"/>
        <v>0.01</v>
      </c>
      <c r="AQ48" s="1">
        <f t="shared" si="33"/>
        <v>4.3974591437674987E-2</v>
      </c>
      <c r="AR48" s="7">
        <f t="shared" si="34"/>
        <v>7.7091041666666671</v>
      </c>
      <c r="AS48" s="1">
        <f t="shared" si="35"/>
        <v>0.13</v>
      </c>
      <c r="AT48" s="1">
        <f t="shared" si="36"/>
        <v>17.927397260273999</v>
      </c>
      <c r="AU48" s="1">
        <f t="shared" si="37"/>
        <v>5293.4781459622172</v>
      </c>
    </row>
    <row r="49" spans="1:78" x14ac:dyDescent="0.15">
      <c r="C49" s="6">
        <v>7</v>
      </c>
      <c r="D49" s="8">
        <v>27.802067530967701</v>
      </c>
      <c r="E49" s="9">
        <f t="shared" si="38"/>
        <v>26.273391103000002</v>
      </c>
      <c r="F49" s="6" t="s">
        <v>110</v>
      </c>
      <c r="G49" s="1">
        <v>8</v>
      </c>
      <c r="H49" s="7">
        <f t="shared" si="21"/>
        <v>27.802067530967701</v>
      </c>
      <c r="I49" s="7">
        <f t="shared" si="22"/>
        <v>300.95206753096767</v>
      </c>
      <c r="J49" s="7">
        <f t="shared" si="23"/>
        <v>0.46918844974075108</v>
      </c>
      <c r="K49" s="7">
        <f t="shared" si="24"/>
        <v>7.7091041666666671</v>
      </c>
      <c r="L49" s="7">
        <f t="shared" si="25"/>
        <v>7.7091041666666665E-2</v>
      </c>
      <c r="M49" s="1" t="s">
        <v>110</v>
      </c>
      <c r="O49" s="7">
        <f t="shared" si="39"/>
        <v>0.1876841097807084</v>
      </c>
      <c r="P49" s="7">
        <f t="shared" si="26"/>
        <v>8.8059216508983518E-2</v>
      </c>
      <c r="Q49" s="12">
        <f t="shared" si="27"/>
        <v>1.1447698146167858E-2</v>
      </c>
      <c r="R49" s="7">
        <f t="shared" si="28"/>
        <v>1.0021835416666666E-2</v>
      </c>
      <c r="S49" s="13">
        <f t="shared" si="29"/>
        <v>1.1422756082313956</v>
      </c>
      <c r="T49" s="2">
        <v>0.01</v>
      </c>
      <c r="U49" s="14">
        <f t="shared" si="30"/>
        <v>1.1422756082313957E-2</v>
      </c>
      <c r="V49" s="13"/>
      <c r="W49" s="2"/>
      <c r="X49" s="14"/>
      <c r="Y49" s="2">
        <v>0.05</v>
      </c>
      <c r="Z49" s="2">
        <v>0.49</v>
      </c>
      <c r="AA49" s="2">
        <f t="shared" si="31"/>
        <v>2.4500000000000001E-2</v>
      </c>
      <c r="AB49" s="2"/>
      <c r="AC49" s="2"/>
      <c r="AD49" s="2"/>
      <c r="AE49" s="13"/>
      <c r="AF49" s="2"/>
      <c r="AG49" s="14"/>
      <c r="AH49" s="13"/>
      <c r="AI49" s="2"/>
      <c r="AJ49" s="14"/>
      <c r="AK49" s="2"/>
      <c r="AL49" s="2"/>
      <c r="AM49" s="2"/>
      <c r="AN49" s="2">
        <v>0.02</v>
      </c>
      <c r="AO49" s="2">
        <v>0.5</v>
      </c>
      <c r="AP49" s="2">
        <f t="shared" si="32"/>
        <v>0.01</v>
      </c>
      <c r="AQ49" s="1">
        <f t="shared" si="33"/>
        <v>4.5922756082313956E-2</v>
      </c>
      <c r="AR49" s="7">
        <f t="shared" si="34"/>
        <v>7.7091041666666671</v>
      </c>
      <c r="AS49" s="1">
        <f t="shared" si="35"/>
        <v>0.13</v>
      </c>
      <c r="AT49" s="1">
        <f t="shared" si="36"/>
        <v>17.927397260273999</v>
      </c>
      <c r="AU49" s="1">
        <f t="shared" si="37"/>
        <v>5527.99009101914</v>
      </c>
    </row>
    <row r="50" spans="1:78" x14ac:dyDescent="0.15">
      <c r="C50" s="6">
        <v>8</v>
      </c>
      <c r="D50" s="8">
        <v>27.0788180474194</v>
      </c>
      <c r="E50" s="9">
        <f t="shared" si="38"/>
        <v>27.802067530967701</v>
      </c>
      <c r="F50" s="6" t="s">
        <v>110</v>
      </c>
      <c r="G50" s="1">
        <v>9</v>
      </c>
      <c r="H50" s="7">
        <f t="shared" si="21"/>
        <v>27.0788180474194</v>
      </c>
      <c r="I50" s="7">
        <f t="shared" si="22"/>
        <v>300.2288180474194</v>
      </c>
      <c r="J50" s="7">
        <f t="shared" si="23"/>
        <v>0.43400914897252718</v>
      </c>
      <c r="K50" s="7">
        <f t="shared" si="24"/>
        <v>7.7091041666666671</v>
      </c>
      <c r="L50" s="7">
        <f t="shared" si="25"/>
        <v>7.7091041666666665E-2</v>
      </c>
      <c r="M50" s="1" t="s">
        <v>110</v>
      </c>
      <c r="O50" s="7">
        <f t="shared" si="39"/>
        <v>0.17671593493839155</v>
      </c>
      <c r="P50" s="7">
        <f t="shared" si="26"/>
        <v>7.6696332532495803E-2</v>
      </c>
      <c r="Q50" s="12">
        <f t="shared" si="27"/>
        <v>9.9705232292244556E-3</v>
      </c>
      <c r="R50" s="7">
        <f t="shared" si="28"/>
        <v>1.0021835416666666E-2</v>
      </c>
      <c r="S50" s="13">
        <f t="shared" si="29"/>
        <v>0.99487996107410859</v>
      </c>
      <c r="T50" s="2">
        <v>0.01</v>
      </c>
      <c r="U50" s="14">
        <f t="shared" si="30"/>
        <v>9.9487996107410857E-3</v>
      </c>
      <c r="V50" s="13"/>
      <c r="W50" s="2"/>
      <c r="X50" s="14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3"/>
      <c r="AF50" s="2"/>
      <c r="AG50" s="14"/>
      <c r="AH50" s="13"/>
      <c r="AI50" s="2"/>
      <c r="AJ50" s="14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3.7048799610741083E-2</v>
      </c>
      <c r="AR50" s="7">
        <f t="shared" si="34"/>
        <v>7.7091041666666671</v>
      </c>
      <c r="AS50" s="1">
        <f t="shared" si="35"/>
        <v>0.13</v>
      </c>
      <c r="AT50" s="1">
        <f t="shared" si="36"/>
        <v>17.927397260273999</v>
      </c>
      <c r="AU50" s="1">
        <f t="shared" si="37"/>
        <v>4459.7801744570452</v>
      </c>
    </row>
    <row r="51" spans="1:78" x14ac:dyDescent="0.15">
      <c r="C51" s="6">
        <v>9</v>
      </c>
      <c r="D51" s="8">
        <v>24.792674961666702</v>
      </c>
      <c r="E51" s="9">
        <f t="shared" si="38"/>
        <v>27.0788180474194</v>
      </c>
      <c r="F51" s="6" t="s">
        <v>110</v>
      </c>
      <c r="G51" s="1">
        <v>10</v>
      </c>
      <c r="H51" s="7">
        <f t="shared" si="21"/>
        <v>24.792674961666702</v>
      </c>
      <c r="I51" s="7">
        <f t="shared" si="22"/>
        <v>297.94267496166668</v>
      </c>
      <c r="J51" s="7">
        <f t="shared" si="23"/>
        <v>0.33839628680970663</v>
      </c>
      <c r="K51" s="7">
        <f t="shared" si="24"/>
        <v>7.7091041666666671</v>
      </c>
      <c r="L51" s="7">
        <f t="shared" si="25"/>
        <v>7.7091041666666665E-2</v>
      </c>
      <c r="M51" s="1" t="s">
        <v>110</v>
      </c>
      <c r="O51" s="7">
        <f t="shared" si="39"/>
        <v>0.17711064407256244</v>
      </c>
      <c r="P51" s="7">
        <f t="shared" si="26"/>
        <v>5.9933584308630709E-2</v>
      </c>
      <c r="Q51" s="12">
        <f t="shared" si="27"/>
        <v>7.7913659601219921E-3</v>
      </c>
      <c r="R51" s="7">
        <f t="shared" si="28"/>
        <v>1.0021835416666666E-2</v>
      </c>
      <c r="S51" s="13">
        <f t="shared" si="29"/>
        <v>0.77743902550671262</v>
      </c>
      <c r="T51" s="2">
        <v>0.01</v>
      </c>
      <c r="U51" s="14">
        <f t="shared" si="30"/>
        <v>7.7743902550671262E-3</v>
      </c>
      <c r="V51" s="13"/>
      <c r="W51" s="2"/>
      <c r="X51" s="14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3"/>
      <c r="AF51" s="2"/>
      <c r="AG51" s="14"/>
      <c r="AH51" s="13"/>
      <c r="AI51" s="2"/>
      <c r="AJ51" s="14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3.4874390255067125E-2</v>
      </c>
      <c r="AR51" s="7">
        <f t="shared" si="34"/>
        <v>7.7091041666666671</v>
      </c>
      <c r="AS51" s="1">
        <f t="shared" si="35"/>
        <v>0.13</v>
      </c>
      <c r="AT51" s="1">
        <f t="shared" si="36"/>
        <v>17.927397260273999</v>
      </c>
      <c r="AU51" s="1">
        <f t="shared" si="37"/>
        <v>4198.033833483094</v>
      </c>
    </row>
    <row r="52" spans="1:78" x14ac:dyDescent="0.15">
      <c r="C52" s="6">
        <v>10</v>
      </c>
      <c r="D52" s="8">
        <v>22.713903667419299</v>
      </c>
      <c r="E52" s="9">
        <f t="shared" si="38"/>
        <v>24.792674961666702</v>
      </c>
      <c r="F52" s="6" t="s">
        <v>110</v>
      </c>
      <c r="G52" s="1">
        <v>11</v>
      </c>
      <c r="H52" s="7">
        <f t="shared" si="21"/>
        <v>22.713903667419299</v>
      </c>
      <c r="I52" s="7">
        <f t="shared" si="22"/>
        <v>295.86390366741927</v>
      </c>
      <c r="J52" s="7">
        <f t="shared" si="23"/>
        <v>0.26897110671865554</v>
      </c>
      <c r="K52" s="7">
        <f t="shared" si="24"/>
        <v>7.7091041666666671</v>
      </c>
      <c r="L52" s="7">
        <f t="shared" si="25"/>
        <v>7.7091041666666665E-2</v>
      </c>
      <c r="M52" s="1" t="s">
        <v>112</v>
      </c>
      <c r="N52" s="7">
        <f>(O51-P51)*$C$22/100</f>
        <v>0.11131820677573513</v>
      </c>
      <c r="O52" s="7">
        <f t="shared" si="39"/>
        <v>8.2949894654863229E-2</v>
      </c>
      <c r="P52" s="7">
        <f t="shared" si="26"/>
        <v>2.2311124967514452E-2</v>
      </c>
      <c r="Q52" s="12">
        <f t="shared" si="27"/>
        <v>2.900446245776879E-3</v>
      </c>
      <c r="R52" s="7">
        <f t="shared" si="28"/>
        <v>1.0021835416666666E-2</v>
      </c>
      <c r="S52" s="13">
        <f t="shared" si="29"/>
        <v>0.28941267993219433</v>
      </c>
      <c r="T52" s="2">
        <v>0.01</v>
      </c>
      <c r="U52" s="14">
        <f t="shared" si="30"/>
        <v>2.8941267993219432E-3</v>
      </c>
      <c r="V52" s="13"/>
      <c r="W52" s="2"/>
      <c r="X52" s="14"/>
      <c r="Y52" s="2">
        <v>0.02</v>
      </c>
      <c r="Z52" s="2">
        <v>0.49</v>
      </c>
      <c r="AA52" s="2">
        <f t="shared" si="31"/>
        <v>9.7999999999999997E-3</v>
      </c>
      <c r="AB52" s="2"/>
      <c r="AC52" s="2"/>
      <c r="AD52" s="2"/>
      <c r="AE52" s="13"/>
      <c r="AF52" s="2"/>
      <c r="AG52" s="14"/>
      <c r="AH52" s="13"/>
      <c r="AI52" s="2"/>
      <c r="AJ52" s="14"/>
      <c r="AL52" s="2"/>
      <c r="AM52" s="2"/>
      <c r="AN52" s="2">
        <v>0.01</v>
      </c>
      <c r="AO52" s="2">
        <v>0.5</v>
      </c>
      <c r="AP52" s="2">
        <f t="shared" si="32"/>
        <v>5.0000000000000001E-3</v>
      </c>
      <c r="AQ52" s="1">
        <f t="shared" si="33"/>
        <v>1.7694126799321943E-2</v>
      </c>
      <c r="AR52" s="7">
        <f t="shared" si="34"/>
        <v>7.7091041666666671</v>
      </c>
      <c r="AS52" s="1">
        <f t="shared" si="35"/>
        <v>0.13</v>
      </c>
      <c r="AT52" s="1">
        <f t="shared" si="36"/>
        <v>17.927397260273999</v>
      </c>
      <c r="AU52" s="1">
        <f t="shared" si="37"/>
        <v>2129.945281170923</v>
      </c>
    </row>
    <row r="53" spans="1:78" x14ac:dyDescent="0.15">
      <c r="C53" s="6">
        <v>11</v>
      </c>
      <c r="D53" s="8">
        <v>16.273082287933299</v>
      </c>
      <c r="E53" s="9">
        <f t="shared" si="38"/>
        <v>22.713903667419299</v>
      </c>
      <c r="F53" s="6" t="s">
        <v>112</v>
      </c>
      <c r="G53" s="1">
        <v>12</v>
      </c>
      <c r="H53" s="7">
        <f t="shared" si="21"/>
        <v>16.273082287933299</v>
      </c>
      <c r="I53" s="7">
        <f t="shared" si="22"/>
        <v>289.42308228793325</v>
      </c>
      <c r="J53" s="7">
        <f t="shared" si="23"/>
        <v>0.12931247048532743</v>
      </c>
      <c r="K53" s="7">
        <f t="shared" si="24"/>
        <v>7.7091041666666671</v>
      </c>
      <c r="L53" s="7">
        <f t="shared" si="25"/>
        <v>7.7091041666666665E-2</v>
      </c>
      <c r="M53" s="1" t="s">
        <v>110</v>
      </c>
      <c r="O53" s="7">
        <f t="shared" si="39"/>
        <v>0.13772981135401544</v>
      </c>
      <c r="P53" s="7">
        <f t="shared" si="26"/>
        <v>1.7810182165665836E-2</v>
      </c>
      <c r="Q53" s="12">
        <f t="shared" si="27"/>
        <v>2.3153236815365587E-3</v>
      </c>
      <c r="R53" s="7">
        <f t="shared" si="28"/>
        <v>1.0021835416666666E-2</v>
      </c>
      <c r="S53" s="13">
        <f t="shared" si="29"/>
        <v>0.23102790908799936</v>
      </c>
      <c r="T53" s="2">
        <v>0.01</v>
      </c>
      <c r="U53" s="14">
        <f t="shared" si="30"/>
        <v>2.3102790908799938E-3</v>
      </c>
      <c r="V53" s="13"/>
      <c r="W53" s="2"/>
      <c r="X53" s="14"/>
      <c r="Y53" s="2">
        <v>0.02</v>
      </c>
      <c r="Z53" s="2">
        <v>0.49</v>
      </c>
      <c r="AA53" s="2">
        <f t="shared" si="31"/>
        <v>9.7999999999999997E-3</v>
      </c>
      <c r="AB53" s="2"/>
      <c r="AC53" s="2"/>
      <c r="AD53" s="2"/>
      <c r="AE53" s="13"/>
      <c r="AF53" s="2"/>
      <c r="AG53" s="14"/>
      <c r="AH53" s="13"/>
      <c r="AI53" s="2"/>
      <c r="AJ53" s="14"/>
      <c r="AK53" s="2"/>
      <c r="AL53" s="2"/>
      <c r="AM53" s="2"/>
      <c r="AN53" s="2">
        <v>0.01</v>
      </c>
      <c r="AO53" s="2">
        <v>0.5</v>
      </c>
      <c r="AP53" s="2">
        <f t="shared" si="32"/>
        <v>5.0000000000000001E-3</v>
      </c>
      <c r="AQ53" s="1">
        <f t="shared" si="33"/>
        <v>1.7110279090879994E-2</v>
      </c>
      <c r="AR53" s="7">
        <f t="shared" si="34"/>
        <v>7.7091041666666671</v>
      </c>
      <c r="AS53" s="1">
        <f t="shared" si="35"/>
        <v>0.13</v>
      </c>
      <c r="AT53" s="1">
        <f t="shared" si="36"/>
        <v>17.927397260273999</v>
      </c>
      <c r="AU53" s="1">
        <f t="shared" si="37"/>
        <v>2059.6641259818439</v>
      </c>
      <c r="AV53" s="1">
        <f>SUM(AU42:AU53)</f>
        <v>40551.57384961452</v>
      </c>
    </row>
    <row r="54" spans="1:78" x14ac:dyDescent="0.15">
      <c r="C54" s="6">
        <v>12</v>
      </c>
      <c r="D54" s="8">
        <v>12.701677168129001</v>
      </c>
      <c r="E54" s="9">
        <f t="shared" si="38"/>
        <v>16.273082287933299</v>
      </c>
      <c r="F54" s="6" t="s">
        <v>110</v>
      </c>
    </row>
    <row r="56" spans="1:78" x14ac:dyDescent="0.15">
      <c r="S56" s="30" t="s">
        <v>80</v>
      </c>
      <c r="T56" s="30"/>
      <c r="U56" s="30"/>
      <c r="V56" s="11" t="s">
        <v>81</v>
      </c>
      <c r="W56" s="11" t="s">
        <v>82</v>
      </c>
      <c r="X56" s="11" t="s">
        <v>83</v>
      </c>
      <c r="Y56" s="11" t="s">
        <v>84</v>
      </c>
      <c r="Z56" s="11" t="s">
        <v>85</v>
      </c>
      <c r="AA56" s="11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pans="1:78" x14ac:dyDescent="0.15">
      <c r="A57" s="34" t="s">
        <v>48</v>
      </c>
      <c r="B57" s="34"/>
      <c r="C57" s="6" t="s">
        <v>88</v>
      </c>
      <c r="D57" s="6" t="s">
        <v>89</v>
      </c>
      <c r="E57" s="6" t="s">
        <v>90</v>
      </c>
      <c r="F57" s="6" t="s">
        <v>91</v>
      </c>
      <c r="G57" s="1" t="s">
        <v>88</v>
      </c>
      <c r="H57" s="1" t="s">
        <v>90</v>
      </c>
      <c r="I57" s="1" t="s">
        <v>92</v>
      </c>
      <c r="J57" s="1" t="s">
        <v>93</v>
      </c>
      <c r="K57" s="10" t="s">
        <v>94</v>
      </c>
      <c r="L57" s="10" t="s">
        <v>95</v>
      </c>
      <c r="M57" s="1" t="s">
        <v>96</v>
      </c>
      <c r="N57" s="10" t="s">
        <v>97</v>
      </c>
      <c r="O57" s="1" t="s">
        <v>98</v>
      </c>
      <c r="P57" s="1" t="s">
        <v>99</v>
      </c>
      <c r="Q57" s="10" t="s">
        <v>100</v>
      </c>
      <c r="R57" s="10" t="s">
        <v>101</v>
      </c>
      <c r="S57" s="2" t="s">
        <v>102</v>
      </c>
      <c r="T57" s="2" t="s">
        <v>103</v>
      </c>
      <c r="U57" s="2"/>
      <c r="V57" s="2" t="s">
        <v>113</v>
      </c>
      <c r="W57" s="2" t="s">
        <v>113</v>
      </c>
      <c r="X57" s="2" t="s">
        <v>113</v>
      </c>
      <c r="Y57" s="2" t="s">
        <v>113</v>
      </c>
      <c r="Z57" s="2" t="s">
        <v>113</v>
      </c>
      <c r="AA57" s="2" t="s">
        <v>113</v>
      </c>
      <c r="AB57" s="1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1" t="s">
        <v>108</v>
      </c>
      <c r="B58" s="1">
        <f>F7</f>
        <v>122.786</v>
      </c>
      <c r="C58" s="6" t="s">
        <v>109</v>
      </c>
      <c r="D58" s="6">
        <v>11</v>
      </c>
      <c r="E58" s="6"/>
      <c r="F58" s="6"/>
      <c r="G58" s="1">
        <v>1</v>
      </c>
      <c r="H58" s="7">
        <f t="shared" ref="H58:H69" si="40">E59</f>
        <v>11</v>
      </c>
      <c r="I58" s="7">
        <f t="shared" ref="I58:I69" si="41">H58+273.15</f>
        <v>284.14999999999998</v>
      </c>
      <c r="J58" s="7">
        <f t="shared" ref="J58:J69" si="42">EXP(($C$16*(I58-$C$14))/($C$17*I58*$C$14))</f>
        <v>6.9263833124627833E-2</v>
      </c>
      <c r="K58" s="7">
        <f t="shared" ref="K58:K69" si="43">$B$58/12</f>
        <v>10.232166666666666</v>
      </c>
      <c r="L58" s="7">
        <f t="shared" ref="L58:L69" si="44">K58*$B$59/100</f>
        <v>2.7626849999999994</v>
      </c>
      <c r="M58" s="1" t="s">
        <v>110</v>
      </c>
      <c r="O58" s="7">
        <f>L58</f>
        <v>2.7626849999999994</v>
      </c>
      <c r="P58" s="7">
        <f t="shared" ref="P58:P69" si="45">O58*J58</f>
        <v>0.19135415281591239</v>
      </c>
      <c r="Q58" s="12">
        <f t="shared" ref="Q58:Q69" si="46">P58*$B$60</f>
        <v>5.5492704316614593E-2</v>
      </c>
      <c r="R58" s="7">
        <f t="shared" ref="R58:R69" si="47">L58*$B$60</f>
        <v>0.80117864999999977</v>
      </c>
      <c r="S58" s="13">
        <f t="shared" ref="S58:S69" si="48">Q58/R58</f>
        <v>6.9263833124627833E-2</v>
      </c>
      <c r="T58" s="2">
        <v>0.27</v>
      </c>
      <c r="U58" s="14">
        <f t="shared" ref="U58:U69" si="49">S58*T58</f>
        <v>1.8701234943649517E-2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0.23003364994955111</v>
      </c>
      <c r="AC58" s="7">
        <f t="shared" ref="AC58:AC69" si="51">$B$58/12</f>
        <v>10.232166666666666</v>
      </c>
      <c r="AD58" s="1">
        <f t="shared" ref="AD58:AD69" si="52">$B$60</f>
        <v>0.28999999999999998</v>
      </c>
      <c r="AE58" s="15">
        <f t="shared" ref="AE58:AE69" si="53">$E$7/12</f>
        <v>165.66855735600251</v>
      </c>
      <c r="AF58" s="1">
        <f t="shared" ref="AF58:AF69" si="54">AE58*10000*AC58*AB58</f>
        <v>3899411.48421804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2"/>
    </row>
    <row r="59" spans="1:78" x14ac:dyDescent="0.15">
      <c r="A59" s="1" t="s">
        <v>111</v>
      </c>
      <c r="B59" s="1">
        <v>27</v>
      </c>
      <c r="C59" s="6">
        <v>1</v>
      </c>
      <c r="D59" s="8">
        <v>9.4728343988064605</v>
      </c>
      <c r="E59" s="9">
        <f t="shared" ref="E59:E70" si="55">D58</f>
        <v>11</v>
      </c>
      <c r="F59" s="6" t="s">
        <v>110</v>
      </c>
      <c r="G59" s="1">
        <v>2</v>
      </c>
      <c r="H59" s="7">
        <f t="shared" si="40"/>
        <v>9.4728343988064605</v>
      </c>
      <c r="I59" s="7">
        <f t="shared" si="41"/>
        <v>282.62283439880645</v>
      </c>
      <c r="J59" s="7">
        <f t="shared" si="42"/>
        <v>5.7556263162184762E-2</v>
      </c>
      <c r="K59" s="7">
        <f t="shared" si="43"/>
        <v>10.232166666666666</v>
      </c>
      <c r="L59" s="7">
        <f t="shared" si="44"/>
        <v>2.7626849999999994</v>
      </c>
      <c r="M59" s="1" t="s">
        <v>110</v>
      </c>
      <c r="O59" s="7">
        <f t="shared" ref="O59:O69" si="56">L59+O58-P58-N59</f>
        <v>5.3340158471840864</v>
      </c>
      <c r="P59" s="7">
        <f t="shared" si="45"/>
        <v>0.30700601981179115</v>
      </c>
      <c r="Q59" s="12">
        <f t="shared" si="46"/>
        <v>8.903174574541943E-2</v>
      </c>
      <c r="R59" s="7">
        <f t="shared" si="47"/>
        <v>0.80117864999999977</v>
      </c>
      <c r="S59" s="13">
        <f t="shared" si="48"/>
        <v>0.11112595891742678</v>
      </c>
      <c r="T59" s="2">
        <v>0.27</v>
      </c>
      <c r="U59" s="14">
        <f t="shared" si="49"/>
        <v>3.0004008907705233E-2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0.23222977893076716</v>
      </c>
      <c r="AC59" s="7">
        <f t="shared" si="51"/>
        <v>10.232166666666666</v>
      </c>
      <c r="AD59" s="1">
        <f t="shared" si="52"/>
        <v>0.28999999999999998</v>
      </c>
      <c r="AE59" s="15">
        <f t="shared" si="53"/>
        <v>165.66855735600251</v>
      </c>
      <c r="AF59" s="1">
        <f t="shared" si="54"/>
        <v>3936639.1270957496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73</v>
      </c>
      <c r="B60" s="1">
        <f>H7</f>
        <v>0.28999999999999998</v>
      </c>
      <c r="C60" s="6">
        <v>2</v>
      </c>
      <c r="D60" s="8">
        <v>9.6704382968965508</v>
      </c>
      <c r="E60" s="9">
        <f t="shared" si="55"/>
        <v>9.4728343988064605</v>
      </c>
      <c r="F60" s="6" t="s">
        <v>110</v>
      </c>
      <c r="G60" s="1">
        <v>3</v>
      </c>
      <c r="H60" s="7">
        <f t="shared" si="40"/>
        <v>9.6704382968965508</v>
      </c>
      <c r="I60" s="7">
        <f t="shared" si="41"/>
        <v>282.82043829689655</v>
      </c>
      <c r="J60" s="7">
        <f t="shared" si="42"/>
        <v>5.8958506057742194E-2</v>
      </c>
      <c r="K60" s="7">
        <f t="shared" si="43"/>
        <v>10.232166666666666</v>
      </c>
      <c r="L60" s="7">
        <f t="shared" si="44"/>
        <v>2.7626849999999994</v>
      </c>
      <c r="M60" s="1" t="s">
        <v>110</v>
      </c>
      <c r="O60" s="7">
        <f t="shared" si="56"/>
        <v>7.7896948273722941</v>
      </c>
      <c r="P60" s="7">
        <f t="shared" si="45"/>
        <v>0.45926876966759245</v>
      </c>
      <c r="Q60" s="12">
        <f t="shared" si="46"/>
        <v>0.13318794320360181</v>
      </c>
      <c r="R60" s="7">
        <f t="shared" si="47"/>
        <v>0.80117864999999977</v>
      </c>
      <c r="S60" s="13">
        <f t="shared" si="48"/>
        <v>0.16624000552636026</v>
      </c>
      <c r="T60" s="2">
        <v>0.27</v>
      </c>
      <c r="U60" s="14">
        <f t="shared" si="49"/>
        <v>4.4884801492117272E-2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0.23512111692991841</v>
      </c>
      <c r="AC60" s="7">
        <f t="shared" si="51"/>
        <v>10.232166666666666</v>
      </c>
      <c r="AD60" s="1">
        <f t="shared" si="52"/>
        <v>0.28999999999999998</v>
      </c>
      <c r="AE60" s="15">
        <f t="shared" si="53"/>
        <v>165.66855735600251</v>
      </c>
      <c r="AF60" s="1">
        <f t="shared" si="54"/>
        <v>3985651.593754949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C61" s="6">
        <v>3</v>
      </c>
      <c r="D61" s="8">
        <v>13.062188278129</v>
      </c>
      <c r="E61" s="9">
        <f t="shared" si="55"/>
        <v>9.6704382968965508</v>
      </c>
      <c r="F61" s="6" t="s">
        <v>110</v>
      </c>
      <c r="G61" s="1">
        <v>4</v>
      </c>
      <c r="H61" s="7">
        <f t="shared" si="40"/>
        <v>13.062188278129</v>
      </c>
      <c r="I61" s="7">
        <f t="shared" si="41"/>
        <v>286.21218827812896</v>
      </c>
      <c r="J61" s="7">
        <f t="shared" si="42"/>
        <v>8.8660600903381181E-2</v>
      </c>
      <c r="K61" s="7">
        <f t="shared" si="43"/>
        <v>10.232166666666666</v>
      </c>
      <c r="L61" s="7">
        <f t="shared" si="44"/>
        <v>2.7626849999999994</v>
      </c>
      <c r="M61" s="1" t="s">
        <v>110</v>
      </c>
      <c r="O61" s="7">
        <f t="shared" si="56"/>
        <v>10.093111057704702</v>
      </c>
      <c r="P61" s="7">
        <f t="shared" si="45"/>
        <v>0.89486129136066006</v>
      </c>
      <c r="Q61" s="12">
        <f t="shared" si="46"/>
        <v>0.25950977449459139</v>
      </c>
      <c r="R61" s="7">
        <f t="shared" si="47"/>
        <v>0.80117864999999977</v>
      </c>
      <c r="S61" s="13">
        <f t="shared" si="48"/>
        <v>0.32390999747009169</v>
      </c>
      <c r="T61" s="2">
        <v>0.27</v>
      </c>
      <c r="U61" s="14">
        <f t="shared" si="49"/>
        <v>8.7455699316924762E-2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0.29219264237727849</v>
      </c>
      <c r="AC61" s="7">
        <f t="shared" si="51"/>
        <v>10.232166666666666</v>
      </c>
      <c r="AD61" s="1">
        <f t="shared" si="52"/>
        <v>0.28999999999999998</v>
      </c>
      <c r="AE61" s="15">
        <f t="shared" si="53"/>
        <v>165.66855735600251</v>
      </c>
      <c r="AF61" s="1">
        <f t="shared" si="54"/>
        <v>4953098.5816199183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6">
        <v>4</v>
      </c>
      <c r="D62" s="8">
        <v>20.0015519326667</v>
      </c>
      <c r="E62" s="9">
        <f t="shared" si="55"/>
        <v>13.062188278129</v>
      </c>
      <c r="F62" s="6" t="s">
        <v>110</v>
      </c>
      <c r="G62" s="1">
        <v>5</v>
      </c>
      <c r="H62" s="7">
        <f t="shared" si="40"/>
        <v>20.0015519326667</v>
      </c>
      <c r="I62" s="7">
        <f t="shared" si="41"/>
        <v>293.15155193266668</v>
      </c>
      <c r="J62" s="7">
        <f t="shared" si="42"/>
        <v>0.19836539686563884</v>
      </c>
      <c r="K62" s="7">
        <f t="shared" si="43"/>
        <v>10.232166666666666</v>
      </c>
      <c r="L62" s="7">
        <f t="shared" si="44"/>
        <v>2.7626849999999994</v>
      </c>
      <c r="M62" s="1" t="s">
        <v>112</v>
      </c>
      <c r="N62" s="7">
        <f>(O61-P61)*$C$22/100</f>
        <v>8.7383372780268402</v>
      </c>
      <c r="O62" s="7">
        <f t="shared" si="56"/>
        <v>3.2225974883172004</v>
      </c>
      <c r="P62" s="7">
        <f t="shared" si="45"/>
        <v>0.63925182970825234</v>
      </c>
      <c r="Q62" s="12">
        <f t="shared" si="46"/>
        <v>0.18538303061539316</v>
      </c>
      <c r="R62" s="7">
        <f t="shared" si="47"/>
        <v>0.80117864999999977</v>
      </c>
      <c r="S62" s="13">
        <f t="shared" si="48"/>
        <v>0.23138788161091564</v>
      </c>
      <c r="T62" s="2">
        <v>0.27</v>
      </c>
      <c r="U62" s="14">
        <f t="shared" si="49"/>
        <v>6.2474728034947226E-2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0.28733883965719026</v>
      </c>
      <c r="AC62" s="7">
        <f t="shared" si="51"/>
        <v>10.232166666666666</v>
      </c>
      <c r="AD62" s="1">
        <f t="shared" si="52"/>
        <v>0.28999999999999998</v>
      </c>
      <c r="AE62" s="15">
        <f t="shared" si="53"/>
        <v>165.66855735600251</v>
      </c>
      <c r="AF62" s="1">
        <f t="shared" si="54"/>
        <v>4870819.4277961552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6">
        <v>5</v>
      </c>
      <c r="D63" s="8">
        <v>23.260530234838701</v>
      </c>
      <c r="E63" s="9">
        <f t="shared" si="55"/>
        <v>20.0015519326667</v>
      </c>
      <c r="F63" s="6" t="s">
        <v>112</v>
      </c>
      <c r="G63" s="1">
        <v>6</v>
      </c>
      <c r="H63" s="7">
        <f t="shared" si="40"/>
        <v>23.260530234838701</v>
      </c>
      <c r="I63" s="7">
        <f t="shared" si="41"/>
        <v>296.41053023483869</v>
      </c>
      <c r="J63" s="7">
        <f t="shared" si="42"/>
        <v>0.28580063522069898</v>
      </c>
      <c r="K63" s="7">
        <f t="shared" si="43"/>
        <v>10.232166666666666</v>
      </c>
      <c r="L63" s="7">
        <f t="shared" si="44"/>
        <v>2.7626849999999994</v>
      </c>
      <c r="M63" s="1" t="s">
        <v>110</v>
      </c>
      <c r="O63" s="7">
        <f t="shared" si="56"/>
        <v>5.3460306586089477</v>
      </c>
      <c r="P63" s="7">
        <f t="shared" si="45"/>
        <v>1.5278989581397691</v>
      </c>
      <c r="Q63" s="12">
        <f t="shared" si="46"/>
        <v>0.44309069786053301</v>
      </c>
      <c r="R63" s="7">
        <f t="shared" si="47"/>
        <v>0.80117864999999977</v>
      </c>
      <c r="S63" s="13">
        <f t="shared" si="48"/>
        <v>0.55304855897062799</v>
      </c>
      <c r="T63" s="2">
        <v>0.27</v>
      </c>
      <c r="U63" s="14">
        <f t="shared" si="49"/>
        <v>0.14932311092206957</v>
      </c>
      <c r="V63" s="2">
        <v>229.1</v>
      </c>
      <c r="W63" s="2">
        <v>15.1</v>
      </c>
      <c r="X63" s="2">
        <v>6</v>
      </c>
      <c r="Y63" s="2">
        <v>3</v>
      </c>
      <c r="Z63" s="2">
        <v>7</v>
      </c>
      <c r="AA63" s="2">
        <v>30.2</v>
      </c>
      <c r="AB63" s="1">
        <f t="shared" si="50"/>
        <v>0.31941348045215812</v>
      </c>
      <c r="AC63" s="7">
        <f t="shared" si="51"/>
        <v>10.232166666666666</v>
      </c>
      <c r="AD63" s="1">
        <f t="shared" si="52"/>
        <v>0.28999999999999998</v>
      </c>
      <c r="AE63" s="15">
        <f t="shared" si="53"/>
        <v>165.66855735600251</v>
      </c>
      <c r="AF63" s="1">
        <f t="shared" si="54"/>
        <v>5414532.1528496239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6">
        <v>6</v>
      </c>
      <c r="D64" s="8">
        <v>26.273391103000002</v>
      </c>
      <c r="E64" s="9">
        <f t="shared" si="55"/>
        <v>23.260530234838701</v>
      </c>
      <c r="F64" s="6" t="s">
        <v>110</v>
      </c>
      <c r="G64" s="1">
        <v>7</v>
      </c>
      <c r="H64" s="7">
        <f t="shared" si="40"/>
        <v>26.273391103000002</v>
      </c>
      <c r="I64" s="7">
        <f t="shared" si="41"/>
        <v>299.42339110299997</v>
      </c>
      <c r="J64" s="7">
        <f t="shared" si="42"/>
        <v>0.39775172045328255</v>
      </c>
      <c r="K64" s="7">
        <f t="shared" si="43"/>
        <v>10.232166666666666</v>
      </c>
      <c r="L64" s="7">
        <f t="shared" si="44"/>
        <v>2.7626849999999994</v>
      </c>
      <c r="M64" s="1" t="s">
        <v>110</v>
      </c>
      <c r="O64" s="7">
        <f t="shared" si="56"/>
        <v>6.5808167004691782</v>
      </c>
      <c r="P64" s="7">
        <f t="shared" si="45"/>
        <v>2.6175311645993098</v>
      </c>
      <c r="Q64" s="12">
        <f t="shared" si="46"/>
        <v>0.75908403773379973</v>
      </c>
      <c r="R64" s="7">
        <f t="shared" si="47"/>
        <v>0.80117864999999977</v>
      </c>
      <c r="S64" s="13">
        <f t="shared" si="48"/>
        <v>0.94745914376749796</v>
      </c>
      <c r="T64" s="2">
        <v>0.27</v>
      </c>
      <c r="U64" s="14">
        <f t="shared" si="49"/>
        <v>0.25581396881722446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0.34010465414118668</v>
      </c>
      <c r="AC64" s="7">
        <f t="shared" si="51"/>
        <v>10.232166666666666</v>
      </c>
      <c r="AD64" s="1">
        <f t="shared" si="52"/>
        <v>0.28999999999999998</v>
      </c>
      <c r="AE64" s="15">
        <f t="shared" si="53"/>
        <v>165.66855735600251</v>
      </c>
      <c r="AF64" s="1">
        <f t="shared" si="54"/>
        <v>5765278.2298807148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6">
        <v>7</v>
      </c>
      <c r="D65" s="8">
        <v>27.802067530967701</v>
      </c>
      <c r="E65" s="9">
        <f t="shared" si="55"/>
        <v>26.273391103000002</v>
      </c>
      <c r="F65" s="6" t="s">
        <v>110</v>
      </c>
      <c r="G65" s="1">
        <v>8</v>
      </c>
      <c r="H65" s="7">
        <f t="shared" si="40"/>
        <v>27.802067530967701</v>
      </c>
      <c r="I65" s="7">
        <f t="shared" si="41"/>
        <v>300.95206753096767</v>
      </c>
      <c r="J65" s="7">
        <f t="shared" si="42"/>
        <v>0.46918844974075108</v>
      </c>
      <c r="K65" s="7">
        <f t="shared" si="43"/>
        <v>10.232166666666666</v>
      </c>
      <c r="L65" s="7">
        <f t="shared" si="44"/>
        <v>2.7626849999999994</v>
      </c>
      <c r="M65" s="1" t="s">
        <v>110</v>
      </c>
      <c r="O65" s="7">
        <f t="shared" si="56"/>
        <v>6.7259705358698678</v>
      </c>
      <c r="P65" s="7">
        <f t="shared" si="45"/>
        <v>3.1557476887267519</v>
      </c>
      <c r="Q65" s="12">
        <f t="shared" si="46"/>
        <v>0.91516682973075802</v>
      </c>
      <c r="R65" s="7">
        <f t="shared" si="47"/>
        <v>0.80117864999999977</v>
      </c>
      <c r="S65" s="13">
        <f t="shared" si="48"/>
        <v>1.1422756082313954</v>
      </c>
      <c r="T65" s="2">
        <v>0.27</v>
      </c>
      <c r="U65" s="14">
        <f t="shared" si="49"/>
        <v>0.30841441422247678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0.35032492068342724</v>
      </c>
      <c r="AC65" s="7">
        <f t="shared" si="51"/>
        <v>10.232166666666666</v>
      </c>
      <c r="AD65" s="1">
        <f t="shared" si="52"/>
        <v>0.28999999999999998</v>
      </c>
      <c r="AE65" s="15">
        <f t="shared" si="53"/>
        <v>165.66855735600251</v>
      </c>
      <c r="AF65" s="1">
        <f t="shared" si="54"/>
        <v>5938526.9034348764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6">
        <v>8</v>
      </c>
      <c r="D66" s="8">
        <v>27.0788180474194</v>
      </c>
      <c r="E66" s="9">
        <f t="shared" si="55"/>
        <v>27.802067530967701</v>
      </c>
      <c r="F66" s="6" t="s">
        <v>110</v>
      </c>
      <c r="G66" s="1">
        <v>9</v>
      </c>
      <c r="H66" s="7">
        <f t="shared" si="40"/>
        <v>27.0788180474194</v>
      </c>
      <c r="I66" s="7">
        <f t="shared" si="41"/>
        <v>300.2288180474194</v>
      </c>
      <c r="J66" s="7">
        <f t="shared" si="42"/>
        <v>0.43400914897252718</v>
      </c>
      <c r="K66" s="7">
        <f t="shared" si="43"/>
        <v>10.232166666666666</v>
      </c>
      <c r="L66" s="7">
        <f t="shared" si="44"/>
        <v>2.7626849999999994</v>
      </c>
      <c r="M66" s="1" t="s">
        <v>110</v>
      </c>
      <c r="O66" s="7">
        <f t="shared" si="56"/>
        <v>6.3329078471431153</v>
      </c>
      <c r="P66" s="7">
        <f t="shared" si="45"/>
        <v>2.7485399452600228</v>
      </c>
      <c r="Q66" s="12">
        <f t="shared" si="46"/>
        <v>0.7970765841254065</v>
      </c>
      <c r="R66" s="7">
        <f t="shared" si="47"/>
        <v>0.80117864999999977</v>
      </c>
      <c r="S66" s="13">
        <f t="shared" si="48"/>
        <v>0.99487996107410837</v>
      </c>
      <c r="T66" s="2">
        <v>0.27</v>
      </c>
      <c r="U66" s="14">
        <f t="shared" si="49"/>
        <v>0.2686175894900093</v>
      </c>
      <c r="V66" s="2">
        <v>220.1</v>
      </c>
      <c r="W66" s="2">
        <v>12.1</v>
      </c>
      <c r="X66" s="2">
        <v>4.5</v>
      </c>
      <c r="Y66" s="2">
        <v>1.5</v>
      </c>
      <c r="Z66" s="2">
        <v>6.8</v>
      </c>
      <c r="AA66" s="2">
        <v>30.2</v>
      </c>
      <c r="AB66" s="1">
        <f t="shared" si="50"/>
        <v>0.32739239763790878</v>
      </c>
      <c r="AC66" s="7">
        <f t="shared" si="51"/>
        <v>10.232166666666666</v>
      </c>
      <c r="AD66" s="1">
        <f t="shared" si="52"/>
        <v>0.28999999999999998</v>
      </c>
      <c r="AE66" s="15">
        <f t="shared" si="53"/>
        <v>165.66855735600251</v>
      </c>
      <c r="AF66" s="1">
        <f t="shared" si="54"/>
        <v>5549786.6311077578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6">
        <v>9</v>
      </c>
      <c r="D67" s="8">
        <v>24.792674961666702</v>
      </c>
      <c r="E67" s="9">
        <f t="shared" si="55"/>
        <v>27.0788180474194</v>
      </c>
      <c r="F67" s="6" t="s">
        <v>110</v>
      </c>
      <c r="G67" s="1">
        <v>10</v>
      </c>
      <c r="H67" s="7">
        <f t="shared" si="40"/>
        <v>24.792674961666702</v>
      </c>
      <c r="I67" s="7">
        <f t="shared" si="41"/>
        <v>297.94267496166668</v>
      </c>
      <c r="J67" s="7">
        <f t="shared" si="42"/>
        <v>0.33839628680970663</v>
      </c>
      <c r="K67" s="7">
        <f t="shared" si="43"/>
        <v>10.232166666666666</v>
      </c>
      <c r="L67" s="7">
        <f t="shared" si="44"/>
        <v>2.7626849999999994</v>
      </c>
      <c r="M67" s="1" t="s">
        <v>110</v>
      </c>
      <c r="O67" s="7">
        <f t="shared" si="56"/>
        <v>6.3470529018830923</v>
      </c>
      <c r="P67" s="7">
        <f t="shared" si="45"/>
        <v>2.1478191341820114</v>
      </c>
      <c r="Q67" s="12">
        <f t="shared" si="46"/>
        <v>0.62286754891278329</v>
      </c>
      <c r="R67" s="7">
        <f t="shared" si="47"/>
        <v>0.80117864999999977</v>
      </c>
      <c r="S67" s="13">
        <f t="shared" si="48"/>
        <v>0.77743902550671251</v>
      </c>
      <c r="T67" s="2">
        <v>0.27</v>
      </c>
      <c r="U67" s="14">
        <f t="shared" si="49"/>
        <v>0.20990853688681238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0"/>
        <v>0.31598522871710766</v>
      </c>
      <c r="AC67" s="7">
        <f t="shared" si="51"/>
        <v>10.232166666666666</v>
      </c>
      <c r="AD67" s="1">
        <f t="shared" si="52"/>
        <v>0.28999999999999998</v>
      </c>
      <c r="AE67" s="15">
        <f t="shared" si="53"/>
        <v>165.66855735600251</v>
      </c>
      <c r="AF67" s="1">
        <f t="shared" si="54"/>
        <v>5356418.2021759814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6">
        <v>10</v>
      </c>
      <c r="D68" s="8">
        <v>22.713903667419299</v>
      </c>
      <c r="E68" s="9">
        <f t="shared" si="55"/>
        <v>24.792674961666702</v>
      </c>
      <c r="F68" s="6" t="s">
        <v>110</v>
      </c>
      <c r="G68" s="1">
        <v>11</v>
      </c>
      <c r="H68" s="7">
        <f t="shared" si="40"/>
        <v>22.713903667419299</v>
      </c>
      <c r="I68" s="7">
        <f t="shared" si="41"/>
        <v>295.86390366741927</v>
      </c>
      <c r="J68" s="7">
        <f t="shared" si="42"/>
        <v>0.26897110671865554</v>
      </c>
      <c r="K68" s="7">
        <f t="shared" si="43"/>
        <v>10.232166666666666</v>
      </c>
      <c r="L68" s="7">
        <f t="shared" si="44"/>
        <v>2.7626849999999994</v>
      </c>
      <c r="M68" s="1" t="s">
        <v>112</v>
      </c>
      <c r="N68" s="7">
        <f>(O67-P67)*$C$22/100</f>
        <v>3.9892720793160272</v>
      </c>
      <c r="O68" s="7">
        <f t="shared" si="56"/>
        <v>2.9726466883850531</v>
      </c>
      <c r="P68" s="7">
        <f t="shared" si="45"/>
        <v>0.79955606965847414</v>
      </c>
      <c r="Q68" s="12">
        <f t="shared" si="46"/>
        <v>0.2318712602009575</v>
      </c>
      <c r="R68" s="7">
        <f t="shared" si="47"/>
        <v>0.80117864999999977</v>
      </c>
      <c r="S68" s="13">
        <f t="shared" si="48"/>
        <v>0.28941267993219433</v>
      </c>
      <c r="T68" s="2">
        <v>0.27</v>
      </c>
      <c r="U68" s="14">
        <f t="shared" si="49"/>
        <v>7.8141423581692473E-2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0.24158287860192287</v>
      </c>
      <c r="AC68" s="7">
        <f t="shared" si="51"/>
        <v>10.232166666666666</v>
      </c>
      <c r="AD68" s="1">
        <f t="shared" si="52"/>
        <v>0.28999999999999998</v>
      </c>
      <c r="AE68" s="15">
        <f t="shared" si="53"/>
        <v>165.66855735600251</v>
      </c>
      <c r="AF68" s="1">
        <f t="shared" si="54"/>
        <v>4095188.0362607311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6">
        <v>11</v>
      </c>
      <c r="D69" s="8">
        <v>16.273082287933299</v>
      </c>
      <c r="E69" s="9">
        <f t="shared" si="55"/>
        <v>22.713903667419299</v>
      </c>
      <c r="F69" s="6" t="s">
        <v>112</v>
      </c>
      <c r="G69" s="1">
        <v>12</v>
      </c>
      <c r="H69" s="7">
        <f t="shared" si="40"/>
        <v>16.273082287933299</v>
      </c>
      <c r="I69" s="7">
        <f t="shared" si="41"/>
        <v>289.42308228793325</v>
      </c>
      <c r="J69" s="7">
        <f t="shared" si="42"/>
        <v>0.12931247048532743</v>
      </c>
      <c r="K69" s="7">
        <f t="shared" si="43"/>
        <v>10.232166666666666</v>
      </c>
      <c r="L69" s="7">
        <f t="shared" si="44"/>
        <v>2.7626849999999994</v>
      </c>
      <c r="M69" s="1" t="s">
        <v>110</v>
      </c>
      <c r="O69" s="7">
        <f t="shared" si="56"/>
        <v>4.935775618726578</v>
      </c>
      <c r="P69" s="7">
        <f t="shared" si="45"/>
        <v>0.63825733901877935</v>
      </c>
      <c r="Q69" s="12">
        <f t="shared" si="46"/>
        <v>0.18509462831544599</v>
      </c>
      <c r="R69" s="7">
        <f t="shared" si="47"/>
        <v>0.80117864999999977</v>
      </c>
      <c r="S69" s="13">
        <f t="shared" si="48"/>
        <v>0.23102790908799933</v>
      </c>
      <c r="T69" s="2">
        <v>0.27</v>
      </c>
      <c r="U69" s="14">
        <f t="shared" si="49"/>
        <v>6.2377535453759826E-2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0.23851995513866556</v>
      </c>
      <c r="AC69" s="7">
        <f t="shared" si="51"/>
        <v>10.232166666666666</v>
      </c>
      <c r="AD69" s="1">
        <f t="shared" si="52"/>
        <v>0.28999999999999998</v>
      </c>
      <c r="AE69" s="15">
        <f t="shared" si="53"/>
        <v>165.66855735600251</v>
      </c>
      <c r="AF69" s="1">
        <f t="shared" si="54"/>
        <v>4043266.9415403465</v>
      </c>
      <c r="AG69" s="1">
        <f>SUM(AF58:AF69)</f>
        <v>57808617.311734833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6">
        <v>12</v>
      </c>
      <c r="D70" s="8">
        <v>12.701677168129001</v>
      </c>
      <c r="E70" s="9">
        <f t="shared" si="55"/>
        <v>16.273082287933299</v>
      </c>
      <c r="F70" s="6" t="s">
        <v>110</v>
      </c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2" spans="1:78" x14ac:dyDescent="0.15">
      <c r="S72" s="30" t="s">
        <v>80</v>
      </c>
      <c r="T72" s="30"/>
      <c r="U72" s="30"/>
      <c r="V72" s="30" t="s">
        <v>81</v>
      </c>
      <c r="W72" s="30"/>
      <c r="X72" s="30"/>
      <c r="Y72" s="30" t="s">
        <v>82</v>
      </c>
      <c r="Z72" s="30"/>
      <c r="AA72" s="30"/>
      <c r="AB72" s="30" t="s">
        <v>83</v>
      </c>
      <c r="AC72" s="30"/>
      <c r="AD72" s="30"/>
      <c r="AE72" s="30" t="s">
        <v>84</v>
      </c>
      <c r="AF72" s="30"/>
      <c r="AG72" s="30"/>
      <c r="AH72" s="30" t="s">
        <v>85</v>
      </c>
      <c r="AI72" s="30"/>
      <c r="AJ72" s="30"/>
      <c r="AK72" s="31" t="s">
        <v>115</v>
      </c>
      <c r="AL72" s="32"/>
      <c r="AM72" s="33"/>
      <c r="AN72" s="32" t="s">
        <v>116</v>
      </c>
      <c r="AO72" s="32"/>
      <c r="AP72" s="33"/>
      <c r="AQ72" s="30" t="s">
        <v>87</v>
      </c>
      <c r="AR72" s="30"/>
      <c r="AS72" s="30"/>
    </row>
    <row r="73" spans="1:78" x14ac:dyDescent="0.15">
      <c r="A73" s="34" t="s">
        <v>49</v>
      </c>
      <c r="B73" s="34"/>
      <c r="C73" s="6" t="s">
        <v>88</v>
      </c>
      <c r="D73" s="6" t="s">
        <v>89</v>
      </c>
      <c r="E73" s="6" t="s">
        <v>90</v>
      </c>
      <c r="F73" s="6" t="s">
        <v>91</v>
      </c>
      <c r="G73" s="1" t="s">
        <v>88</v>
      </c>
      <c r="H73" s="1" t="s">
        <v>90</v>
      </c>
      <c r="I73" s="1" t="s">
        <v>92</v>
      </c>
      <c r="J73" s="1" t="s">
        <v>93</v>
      </c>
      <c r="K73" s="10" t="s">
        <v>94</v>
      </c>
      <c r="L73" s="10" t="s">
        <v>95</v>
      </c>
      <c r="M73" s="1" t="s">
        <v>96</v>
      </c>
      <c r="N73" s="10" t="s">
        <v>97</v>
      </c>
      <c r="O73" s="1" t="s">
        <v>98</v>
      </c>
      <c r="P73" s="1" t="s">
        <v>99</v>
      </c>
      <c r="Q73" s="10" t="s">
        <v>100</v>
      </c>
      <c r="R73" s="10" t="s">
        <v>101</v>
      </c>
      <c r="S73" s="2" t="s">
        <v>102</v>
      </c>
      <c r="T73" s="2" t="s">
        <v>103</v>
      </c>
      <c r="U73" s="2"/>
      <c r="V73" s="2" t="s">
        <v>102</v>
      </c>
      <c r="W73" s="2" t="s">
        <v>103</v>
      </c>
      <c r="X73" s="2"/>
      <c r="Y73" s="2" t="s">
        <v>102</v>
      </c>
      <c r="Z73" s="2" t="s">
        <v>103</v>
      </c>
      <c r="AA73" s="2"/>
      <c r="AB73" s="2" t="s">
        <v>102</v>
      </c>
      <c r="AC73" s="2" t="s">
        <v>103</v>
      </c>
      <c r="AD73" s="2"/>
      <c r="AE73" s="2" t="s">
        <v>102</v>
      </c>
      <c r="AF73" s="2" t="s">
        <v>103</v>
      </c>
      <c r="AG73" s="2"/>
      <c r="AH73" s="2" t="s">
        <v>102</v>
      </c>
      <c r="AI73" s="2" t="s">
        <v>103</v>
      </c>
      <c r="AJ73" s="2"/>
      <c r="AK73" s="2" t="s">
        <v>102</v>
      </c>
      <c r="AL73" s="2" t="s">
        <v>103</v>
      </c>
      <c r="AM73" s="2"/>
      <c r="AN73" s="2" t="s">
        <v>102</v>
      </c>
      <c r="AO73" s="2" t="s">
        <v>103</v>
      </c>
      <c r="AP73" s="2"/>
      <c r="AQ73" s="16" t="s">
        <v>102</v>
      </c>
      <c r="AR73" s="16" t="s">
        <v>103</v>
      </c>
      <c r="AS73" s="16"/>
      <c r="AT73" s="1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pans="1:78" x14ac:dyDescent="0.15">
      <c r="A74" s="1" t="s">
        <v>108</v>
      </c>
      <c r="B74" s="1">
        <f>F8</f>
        <v>625.46400000000006</v>
      </c>
      <c r="C74" s="6" t="s">
        <v>109</v>
      </c>
      <c r="D74" s="6">
        <v>11</v>
      </c>
      <c r="E74" s="6"/>
      <c r="F74" s="6"/>
      <c r="G74" s="1">
        <v>1</v>
      </c>
      <c r="H74" s="7">
        <f t="shared" ref="H74:H85" si="57">E75</f>
        <v>11</v>
      </c>
      <c r="I74" s="7">
        <f t="shared" ref="I74:I85" si="58">H74+273.15</f>
        <v>284.14999999999998</v>
      </c>
      <c r="J74" s="7">
        <f t="shared" ref="J74:J85" si="59">EXP(($C$16*(I74-$C$14))/($C$17*I74*$C$14))</f>
        <v>6.9263833124627833E-2</v>
      </c>
      <c r="K74" s="7">
        <f t="shared" ref="K74:K85" si="60">$B$74/12</f>
        <v>52.122000000000007</v>
      </c>
      <c r="L74" s="7">
        <f t="shared" ref="L74:L85" si="61">K74*$B$75/100</f>
        <v>0.52122000000000002</v>
      </c>
      <c r="M74" s="1" t="s">
        <v>110</v>
      </c>
      <c r="O74" s="7">
        <f>L74</f>
        <v>0.52122000000000002</v>
      </c>
      <c r="P74" s="7">
        <f t="shared" ref="P74:P85" si="62">O74*J74</f>
        <v>3.6101695101218523E-2</v>
      </c>
      <c r="Q74" s="12">
        <f t="shared" ref="Q74:Q85" si="63">P74*$B$76</f>
        <v>9.3864407263168168E-3</v>
      </c>
      <c r="R74" s="7">
        <f t="shared" ref="R74:R85" si="64">L74*$B$76</f>
        <v>0.1355172</v>
      </c>
      <c r="S74" s="13">
        <f t="shared" ref="S74:S85" si="65">Q74/R74</f>
        <v>6.9263833124627847E-2</v>
      </c>
      <c r="T74" s="2">
        <v>0.01</v>
      </c>
      <c r="U74" s="14">
        <f t="shared" ref="U74:U85" si="66">S74*T74</f>
        <v>6.9263833124627843E-4</v>
      </c>
      <c r="V74" s="13"/>
      <c r="W74" s="2"/>
      <c r="X74" s="2"/>
      <c r="Y74" s="2"/>
      <c r="Z74" s="2"/>
      <c r="AA74" s="2"/>
      <c r="AB74" s="2"/>
      <c r="AC74" s="2"/>
      <c r="AD74" s="2"/>
      <c r="AE74" s="13">
        <v>1E-3</v>
      </c>
      <c r="AF74" s="2">
        <v>0.49</v>
      </c>
      <c r="AG74" s="14">
        <f t="shared" ref="AG74:AG85" si="67">AF74*AE74</f>
        <v>4.8999999999999998E-4</v>
      </c>
      <c r="AH74" s="17"/>
      <c r="AI74" s="2"/>
      <c r="AJ74" s="14"/>
      <c r="AK74" s="13"/>
      <c r="AL74" s="2"/>
      <c r="AM74" s="2"/>
      <c r="AN74" s="13"/>
      <c r="AO74" s="2"/>
      <c r="AP74" s="14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6.1826383312462785E-3</v>
      </c>
      <c r="AU74" s="7">
        <f t="shared" ref="AU74:AU85" si="70">$B$74/12</f>
        <v>52.122000000000007</v>
      </c>
      <c r="AV74" s="1">
        <f t="shared" ref="AV74:AV85" si="71">$B$76</f>
        <v>0.26</v>
      </c>
      <c r="AW74" s="1">
        <f t="shared" ref="AW74:AW85" si="72">$E$8</f>
        <v>0</v>
      </c>
      <c r="AX74" s="1">
        <f t="shared" ref="AX74:AX85" si="73">AW74*10000*AV74*0.67*AU74*AT74</f>
        <v>0</v>
      </c>
    </row>
    <row r="75" spans="1:78" x14ac:dyDescent="0.15">
      <c r="A75" s="1" t="s">
        <v>111</v>
      </c>
      <c r="B75" s="1">
        <v>1</v>
      </c>
      <c r="C75" s="6">
        <v>1</v>
      </c>
      <c r="D75" s="8">
        <v>9.4728343988064605</v>
      </c>
      <c r="E75" s="9">
        <f t="shared" ref="E75:E86" si="74">D74</f>
        <v>11</v>
      </c>
      <c r="F75" s="6" t="s">
        <v>110</v>
      </c>
      <c r="G75" s="1">
        <v>2</v>
      </c>
      <c r="H75" s="7">
        <f t="shared" si="57"/>
        <v>9.4728343988064605</v>
      </c>
      <c r="I75" s="7">
        <f t="shared" si="58"/>
        <v>282.62283439880645</v>
      </c>
      <c r="J75" s="7">
        <f t="shared" si="59"/>
        <v>5.7556263162184762E-2</v>
      </c>
      <c r="K75" s="7">
        <f t="shared" si="60"/>
        <v>52.122000000000007</v>
      </c>
      <c r="L75" s="7">
        <f t="shared" si="61"/>
        <v>0.52122000000000002</v>
      </c>
      <c r="M75" s="1" t="s">
        <v>110</v>
      </c>
      <c r="O75" s="7">
        <f t="shared" ref="O75:O85" si="75">L75+O74-P74-N75</f>
        <v>1.0063383048987815</v>
      </c>
      <c r="P75" s="7">
        <f t="shared" si="62"/>
        <v>5.7921072306941199E-2</v>
      </c>
      <c r="Q75" s="12">
        <f t="shared" si="63"/>
        <v>1.5059478799804711E-2</v>
      </c>
      <c r="R75" s="7">
        <f t="shared" si="64"/>
        <v>0.1355172</v>
      </c>
      <c r="S75" s="13">
        <f t="shared" si="65"/>
        <v>0.1111259589174268</v>
      </c>
      <c r="T75" s="2">
        <v>0.01</v>
      </c>
      <c r="U75" s="14">
        <f t="shared" si="66"/>
        <v>1.111259589174268E-3</v>
      </c>
      <c r="V75" s="13"/>
      <c r="W75" s="2"/>
      <c r="X75" s="2"/>
      <c r="Y75" s="2"/>
      <c r="Z75" s="2"/>
      <c r="AA75" s="2"/>
      <c r="AB75" s="2"/>
      <c r="AC75" s="2"/>
      <c r="AD75" s="2"/>
      <c r="AE75" s="13">
        <v>1E-3</v>
      </c>
      <c r="AF75" s="2">
        <v>0.49</v>
      </c>
      <c r="AG75" s="14">
        <f t="shared" si="67"/>
        <v>4.8999999999999998E-4</v>
      </c>
      <c r="AH75" s="17"/>
      <c r="AI75" s="2"/>
      <c r="AJ75" s="14"/>
      <c r="AK75" s="13"/>
      <c r="AL75" s="2"/>
      <c r="AM75" s="2"/>
      <c r="AN75" s="13"/>
      <c r="AO75" s="2"/>
      <c r="AP75" s="14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6.6012595891742683E-3</v>
      </c>
      <c r="AU75" s="7">
        <f t="shared" si="70"/>
        <v>52.122000000000007</v>
      </c>
      <c r="AV75" s="1">
        <f t="shared" si="71"/>
        <v>0.26</v>
      </c>
      <c r="AW75" s="1">
        <f t="shared" si="72"/>
        <v>0</v>
      </c>
      <c r="AX75" s="1">
        <f t="shared" si="73"/>
        <v>0</v>
      </c>
    </row>
    <row r="76" spans="1:78" x14ac:dyDescent="0.15">
      <c r="A76" s="1" t="s">
        <v>73</v>
      </c>
      <c r="B76" s="1">
        <f>H8</f>
        <v>0.26</v>
      </c>
      <c r="C76" s="6">
        <v>2</v>
      </c>
      <c r="D76" s="8">
        <v>9.6704382968965508</v>
      </c>
      <c r="E76" s="9">
        <f t="shared" si="74"/>
        <v>9.4728343988064605</v>
      </c>
      <c r="F76" s="6" t="s">
        <v>110</v>
      </c>
      <c r="G76" s="1">
        <v>3</v>
      </c>
      <c r="H76" s="7">
        <f t="shared" si="57"/>
        <v>9.6704382968965508</v>
      </c>
      <c r="I76" s="7">
        <f t="shared" si="58"/>
        <v>282.82043829689655</v>
      </c>
      <c r="J76" s="7">
        <f t="shared" si="59"/>
        <v>5.8958506057742194E-2</v>
      </c>
      <c r="K76" s="7">
        <f t="shared" si="60"/>
        <v>52.122000000000007</v>
      </c>
      <c r="L76" s="7">
        <f t="shared" si="61"/>
        <v>0.52122000000000002</v>
      </c>
      <c r="M76" s="1" t="s">
        <v>110</v>
      </c>
      <c r="O76" s="7">
        <f t="shared" si="75"/>
        <v>1.4696372325918403</v>
      </c>
      <c r="P76" s="7">
        <f t="shared" si="62"/>
        <v>8.6647615680449486E-2</v>
      </c>
      <c r="Q76" s="12">
        <f t="shared" si="63"/>
        <v>2.2528380076916866E-2</v>
      </c>
      <c r="R76" s="7">
        <f t="shared" si="64"/>
        <v>0.1355172</v>
      </c>
      <c r="S76" s="13">
        <f t="shared" si="65"/>
        <v>0.16624000552636023</v>
      </c>
      <c r="T76" s="2">
        <v>0.01</v>
      </c>
      <c r="U76" s="14">
        <f t="shared" si="66"/>
        <v>1.6624000552636024E-3</v>
      </c>
      <c r="V76" s="13"/>
      <c r="W76" s="2"/>
      <c r="X76" s="2"/>
      <c r="Y76" s="2"/>
      <c r="Z76" s="2"/>
      <c r="AA76" s="2"/>
      <c r="AB76" s="2"/>
      <c r="AC76" s="2"/>
      <c r="AD76" s="2"/>
      <c r="AE76" s="13">
        <v>1E-3</v>
      </c>
      <c r="AF76" s="2">
        <v>0.49</v>
      </c>
      <c r="AG76" s="14">
        <f t="shared" si="67"/>
        <v>4.8999999999999998E-4</v>
      </c>
      <c r="AH76" s="17"/>
      <c r="AI76" s="2"/>
      <c r="AJ76" s="14"/>
      <c r="AK76" s="13"/>
      <c r="AL76" s="2"/>
      <c r="AM76" s="2"/>
      <c r="AN76" s="13"/>
      <c r="AO76" s="2"/>
      <c r="AP76" s="14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7.1524000552636025E-3</v>
      </c>
      <c r="AU76" s="7">
        <f t="shared" si="70"/>
        <v>52.122000000000007</v>
      </c>
      <c r="AV76" s="1">
        <f t="shared" si="71"/>
        <v>0.26</v>
      </c>
      <c r="AW76" s="1">
        <f t="shared" si="72"/>
        <v>0</v>
      </c>
      <c r="AX76" s="1">
        <f t="shared" si="73"/>
        <v>0</v>
      </c>
    </row>
    <row r="77" spans="1:78" x14ac:dyDescent="0.15">
      <c r="C77" s="6">
        <v>3</v>
      </c>
      <c r="D77" s="8">
        <v>13.062188278129</v>
      </c>
      <c r="E77" s="9">
        <f t="shared" si="74"/>
        <v>9.6704382968965508</v>
      </c>
      <c r="F77" s="6" t="s">
        <v>110</v>
      </c>
      <c r="G77" s="1">
        <v>4</v>
      </c>
      <c r="H77" s="7">
        <f t="shared" si="57"/>
        <v>13.062188278129</v>
      </c>
      <c r="I77" s="7">
        <f t="shared" si="58"/>
        <v>286.21218827812896</v>
      </c>
      <c r="J77" s="7">
        <f t="shared" si="59"/>
        <v>8.8660600903381181E-2</v>
      </c>
      <c r="K77" s="7">
        <f t="shared" si="60"/>
        <v>52.122000000000007</v>
      </c>
      <c r="L77" s="7">
        <f t="shared" si="61"/>
        <v>0.52122000000000002</v>
      </c>
      <c r="M77" s="1" t="s">
        <v>110</v>
      </c>
      <c r="O77" s="7">
        <f t="shared" si="75"/>
        <v>1.9042096169113909</v>
      </c>
      <c r="P77" s="7">
        <f t="shared" si="62"/>
        <v>0.16882836888136118</v>
      </c>
      <c r="Q77" s="12">
        <f t="shared" si="63"/>
        <v>4.3895375909153912E-2</v>
      </c>
      <c r="R77" s="7">
        <f t="shared" si="64"/>
        <v>0.1355172</v>
      </c>
      <c r="S77" s="13">
        <f t="shared" si="65"/>
        <v>0.32390999747009169</v>
      </c>
      <c r="T77" s="2">
        <v>0.01</v>
      </c>
      <c r="U77" s="14">
        <f t="shared" si="66"/>
        <v>3.2390999747009168E-3</v>
      </c>
      <c r="V77" s="13"/>
      <c r="W77" s="2"/>
      <c r="X77" s="2"/>
      <c r="Y77" s="2"/>
      <c r="Z77" s="2"/>
      <c r="AA77" s="2"/>
      <c r="AB77" s="2"/>
      <c r="AC77" s="2"/>
      <c r="AD77" s="2"/>
      <c r="AE77" s="13">
        <v>1E-3</v>
      </c>
      <c r="AF77" s="2">
        <v>0.49</v>
      </c>
      <c r="AG77" s="14">
        <f t="shared" si="67"/>
        <v>4.8999999999999998E-4</v>
      </c>
      <c r="AH77" s="17"/>
      <c r="AI77" s="2"/>
      <c r="AJ77" s="14"/>
      <c r="AK77" s="13"/>
      <c r="AL77" s="2"/>
      <c r="AM77" s="2"/>
      <c r="AN77" s="13"/>
      <c r="AO77" s="2"/>
      <c r="AP77" s="14"/>
      <c r="AQ77" s="2">
        <v>1.4999999999999999E-2</v>
      </c>
      <c r="AR77" s="2">
        <v>0.5</v>
      </c>
      <c r="AS77" s="2">
        <f t="shared" si="68"/>
        <v>7.4999999999999997E-3</v>
      </c>
      <c r="AT77" s="1">
        <f t="shared" si="69"/>
        <v>1.1229099974700917E-2</v>
      </c>
      <c r="AU77" s="7">
        <f t="shared" si="70"/>
        <v>52.122000000000007</v>
      </c>
      <c r="AV77" s="1">
        <f t="shared" si="71"/>
        <v>0.26</v>
      </c>
      <c r="AW77" s="1">
        <f t="shared" si="72"/>
        <v>0</v>
      </c>
      <c r="AX77" s="1">
        <f t="shared" si="73"/>
        <v>0</v>
      </c>
    </row>
    <row r="78" spans="1:78" x14ac:dyDescent="0.15">
      <c r="C78" s="6">
        <v>4</v>
      </c>
      <c r="D78" s="8">
        <v>20.0015519326667</v>
      </c>
      <c r="E78" s="9">
        <f t="shared" si="74"/>
        <v>13.062188278129</v>
      </c>
      <c r="F78" s="6" t="s">
        <v>110</v>
      </c>
      <c r="G78" s="1">
        <v>5</v>
      </c>
      <c r="H78" s="7">
        <f t="shared" si="57"/>
        <v>20.0015519326667</v>
      </c>
      <c r="I78" s="7">
        <f t="shared" si="58"/>
        <v>293.15155193266668</v>
      </c>
      <c r="J78" s="7">
        <f t="shared" si="59"/>
        <v>0.19836539686563884</v>
      </c>
      <c r="K78" s="7">
        <f t="shared" si="60"/>
        <v>52.122000000000007</v>
      </c>
      <c r="L78" s="7">
        <f t="shared" si="61"/>
        <v>0.52122000000000002</v>
      </c>
      <c r="M78" s="1" t="s">
        <v>112</v>
      </c>
      <c r="N78" s="7">
        <f>(O77-P77)*$C$22/100</f>
        <v>1.6486121856285283</v>
      </c>
      <c r="O78" s="7">
        <f t="shared" si="75"/>
        <v>0.60798906240150141</v>
      </c>
      <c r="P78" s="7">
        <f t="shared" si="62"/>
        <v>0.12060399165324148</v>
      </c>
      <c r="Q78" s="12">
        <f t="shared" si="63"/>
        <v>3.1357037829842789E-2</v>
      </c>
      <c r="R78" s="7">
        <f t="shared" si="64"/>
        <v>0.1355172</v>
      </c>
      <c r="S78" s="13">
        <f t="shared" si="65"/>
        <v>0.23138788161091572</v>
      </c>
      <c r="T78" s="2">
        <v>0.01</v>
      </c>
      <c r="U78" s="14">
        <f t="shared" si="66"/>
        <v>2.3138788161091574E-3</v>
      </c>
      <c r="V78" s="13"/>
      <c r="W78" s="2"/>
      <c r="X78" s="2"/>
      <c r="Y78" s="2"/>
      <c r="Z78" s="2"/>
      <c r="AA78" s="2"/>
      <c r="AB78" s="2"/>
      <c r="AC78" s="2"/>
      <c r="AD78" s="2"/>
      <c r="AE78" s="13">
        <v>5.0000000000000001E-3</v>
      </c>
      <c r="AF78" s="2">
        <v>0.49</v>
      </c>
      <c r="AG78" s="14">
        <f t="shared" si="67"/>
        <v>2.4499999999999999E-3</v>
      </c>
      <c r="AH78" s="17"/>
      <c r="AI78" s="2"/>
      <c r="AJ78" s="14"/>
      <c r="AK78" s="13"/>
      <c r="AL78" s="2"/>
      <c r="AM78" s="2"/>
      <c r="AN78" s="13"/>
      <c r="AO78" s="2"/>
      <c r="AP78" s="14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1.2263878816109158E-2</v>
      </c>
      <c r="AU78" s="7">
        <f t="shared" si="70"/>
        <v>52.122000000000007</v>
      </c>
      <c r="AV78" s="1">
        <f t="shared" si="71"/>
        <v>0.26</v>
      </c>
      <c r="AW78" s="1">
        <f t="shared" si="72"/>
        <v>0</v>
      </c>
      <c r="AX78" s="1">
        <f t="shared" si="73"/>
        <v>0</v>
      </c>
    </row>
    <row r="79" spans="1:78" x14ac:dyDescent="0.15">
      <c r="C79" s="6">
        <v>5</v>
      </c>
      <c r="D79" s="8">
        <v>23.260530234838701</v>
      </c>
      <c r="E79" s="9">
        <f t="shared" si="74"/>
        <v>20.0015519326667</v>
      </c>
      <c r="F79" s="6" t="s">
        <v>112</v>
      </c>
      <c r="G79" s="1">
        <v>6</v>
      </c>
      <c r="H79" s="7">
        <f t="shared" si="57"/>
        <v>23.260530234838701</v>
      </c>
      <c r="I79" s="7">
        <f t="shared" si="58"/>
        <v>296.41053023483869</v>
      </c>
      <c r="J79" s="7">
        <f t="shared" si="59"/>
        <v>0.28580063522069898</v>
      </c>
      <c r="K79" s="7">
        <f t="shared" si="60"/>
        <v>52.122000000000007</v>
      </c>
      <c r="L79" s="7">
        <f t="shared" si="61"/>
        <v>0.52122000000000002</v>
      </c>
      <c r="M79" s="1" t="s">
        <v>110</v>
      </c>
      <c r="O79" s="7">
        <f t="shared" si="75"/>
        <v>1.0086050707482599</v>
      </c>
      <c r="P79" s="7">
        <f t="shared" si="62"/>
        <v>0.28825996990667074</v>
      </c>
      <c r="Q79" s="12">
        <f t="shared" si="63"/>
        <v>7.4947592175734393E-2</v>
      </c>
      <c r="R79" s="7">
        <f t="shared" si="64"/>
        <v>0.1355172</v>
      </c>
      <c r="S79" s="13">
        <f t="shared" si="65"/>
        <v>0.55304855897062799</v>
      </c>
      <c r="T79" s="2">
        <v>0.01</v>
      </c>
      <c r="U79" s="14">
        <f t="shared" si="66"/>
        <v>5.5304855897062802E-3</v>
      </c>
      <c r="V79" s="13"/>
      <c r="W79" s="2"/>
      <c r="X79" s="2"/>
      <c r="Y79" s="2"/>
      <c r="Z79" s="2"/>
      <c r="AA79" s="2"/>
      <c r="AB79" s="2"/>
      <c r="AC79" s="2"/>
      <c r="AD79" s="2"/>
      <c r="AE79" s="13">
        <v>5.0000000000000001E-3</v>
      </c>
      <c r="AF79" s="2">
        <v>0.49</v>
      </c>
      <c r="AG79" s="14">
        <f t="shared" si="67"/>
        <v>2.4499999999999999E-3</v>
      </c>
      <c r="AH79" s="17"/>
      <c r="AI79" s="2"/>
      <c r="AJ79" s="14"/>
      <c r="AK79" s="13"/>
      <c r="AL79" s="2"/>
      <c r="AM79" s="2"/>
      <c r="AN79" s="13"/>
      <c r="AO79" s="2"/>
      <c r="AP79" s="14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1.5480485589706279E-2</v>
      </c>
      <c r="AU79" s="7">
        <f t="shared" si="70"/>
        <v>52.122000000000007</v>
      </c>
      <c r="AV79" s="1">
        <f t="shared" si="71"/>
        <v>0.26</v>
      </c>
      <c r="AW79" s="1">
        <f t="shared" si="72"/>
        <v>0</v>
      </c>
      <c r="AX79" s="1">
        <f t="shared" si="73"/>
        <v>0</v>
      </c>
    </row>
    <row r="80" spans="1:78" x14ac:dyDescent="0.15">
      <c r="C80" s="6">
        <v>6</v>
      </c>
      <c r="D80" s="8">
        <v>26.273391103000002</v>
      </c>
      <c r="E80" s="9">
        <f t="shared" si="74"/>
        <v>23.260530234838701</v>
      </c>
      <c r="F80" s="6" t="s">
        <v>110</v>
      </c>
      <c r="G80" s="1">
        <v>7</v>
      </c>
      <c r="H80" s="7">
        <f t="shared" si="57"/>
        <v>26.273391103000002</v>
      </c>
      <c r="I80" s="7">
        <f t="shared" si="58"/>
        <v>299.42339110299997</v>
      </c>
      <c r="J80" s="7">
        <f t="shared" si="59"/>
        <v>0.39775172045328255</v>
      </c>
      <c r="K80" s="7">
        <f t="shared" si="60"/>
        <v>52.122000000000007</v>
      </c>
      <c r="L80" s="7">
        <f t="shared" si="61"/>
        <v>0.52122000000000002</v>
      </c>
      <c r="M80" s="1" t="s">
        <v>110</v>
      </c>
      <c r="O80" s="7">
        <f t="shared" si="75"/>
        <v>1.2415651008415891</v>
      </c>
      <c r="P80" s="7">
        <f t="shared" si="62"/>
        <v>0.4938346549144953</v>
      </c>
      <c r="Q80" s="12">
        <f t="shared" si="63"/>
        <v>0.12839701027776879</v>
      </c>
      <c r="R80" s="7">
        <f t="shared" si="64"/>
        <v>0.1355172</v>
      </c>
      <c r="S80" s="13">
        <f t="shared" si="65"/>
        <v>0.94745914376749807</v>
      </c>
      <c r="T80" s="2">
        <v>0.01</v>
      </c>
      <c r="U80" s="14">
        <f t="shared" si="66"/>
        <v>9.4745914376749805E-3</v>
      </c>
      <c r="V80" s="13"/>
      <c r="W80" s="2"/>
      <c r="X80" s="2"/>
      <c r="Y80" s="2"/>
      <c r="Z80" s="2"/>
      <c r="AA80" s="2"/>
      <c r="AB80" s="2"/>
      <c r="AC80" s="2"/>
      <c r="AD80" s="2"/>
      <c r="AE80" s="13">
        <v>5.0000000000000001E-3</v>
      </c>
      <c r="AF80" s="2">
        <v>0.49</v>
      </c>
      <c r="AG80" s="14">
        <f t="shared" si="67"/>
        <v>2.4499999999999999E-3</v>
      </c>
      <c r="AH80" s="17"/>
      <c r="AI80" s="2"/>
      <c r="AJ80" s="14"/>
      <c r="AK80" s="13"/>
      <c r="AL80" s="2"/>
      <c r="AM80" s="2"/>
      <c r="AN80" s="13"/>
      <c r="AO80" s="2"/>
      <c r="AP80" s="14"/>
      <c r="AQ80" s="2">
        <v>0.02</v>
      </c>
      <c r="AR80" s="2">
        <v>0.5</v>
      </c>
      <c r="AS80" s="2">
        <f t="shared" si="68"/>
        <v>0.01</v>
      </c>
      <c r="AT80" s="1">
        <f t="shared" si="69"/>
        <v>2.192459143767498E-2</v>
      </c>
      <c r="AU80" s="7">
        <f t="shared" si="70"/>
        <v>52.122000000000007</v>
      </c>
      <c r="AV80" s="1">
        <f t="shared" si="71"/>
        <v>0.26</v>
      </c>
      <c r="AW80" s="1">
        <f t="shared" si="72"/>
        <v>0</v>
      </c>
      <c r="AX80" s="1">
        <f t="shared" si="73"/>
        <v>0</v>
      </c>
    </row>
    <row r="81" spans="1:53" x14ac:dyDescent="0.15">
      <c r="C81" s="6">
        <v>7</v>
      </c>
      <c r="D81" s="8">
        <v>27.802067530967701</v>
      </c>
      <c r="E81" s="9">
        <f t="shared" si="74"/>
        <v>26.273391103000002</v>
      </c>
      <c r="F81" s="6" t="s">
        <v>110</v>
      </c>
      <c r="G81" s="1">
        <v>8</v>
      </c>
      <c r="H81" s="7">
        <f t="shared" si="57"/>
        <v>27.802067530967701</v>
      </c>
      <c r="I81" s="7">
        <f t="shared" si="58"/>
        <v>300.95206753096767</v>
      </c>
      <c r="J81" s="7">
        <f t="shared" si="59"/>
        <v>0.46918844974075108</v>
      </c>
      <c r="K81" s="7">
        <f t="shared" si="60"/>
        <v>52.122000000000007</v>
      </c>
      <c r="L81" s="7">
        <f t="shared" si="61"/>
        <v>0.52122000000000002</v>
      </c>
      <c r="M81" s="1" t="s">
        <v>110</v>
      </c>
      <c r="O81" s="7">
        <f t="shared" si="75"/>
        <v>1.2689504459270937</v>
      </c>
      <c r="P81" s="7">
        <f t="shared" si="62"/>
        <v>0.59537689252236792</v>
      </c>
      <c r="Q81" s="12">
        <f t="shared" si="63"/>
        <v>0.15479799205581565</v>
      </c>
      <c r="R81" s="7">
        <f t="shared" si="64"/>
        <v>0.1355172</v>
      </c>
      <c r="S81" s="13">
        <f t="shared" si="65"/>
        <v>1.1422756082313954</v>
      </c>
      <c r="T81" s="2">
        <v>0.01</v>
      </c>
      <c r="U81" s="14">
        <f t="shared" si="66"/>
        <v>1.1422756082313953E-2</v>
      </c>
      <c r="V81" s="13"/>
      <c r="W81" s="2"/>
      <c r="X81" s="2"/>
      <c r="Y81" s="2"/>
      <c r="Z81" s="2"/>
      <c r="AA81" s="2"/>
      <c r="AB81" s="2"/>
      <c r="AC81" s="2"/>
      <c r="AD81" s="2"/>
      <c r="AE81" s="13">
        <v>5.0000000000000001E-3</v>
      </c>
      <c r="AF81" s="2">
        <v>0.49</v>
      </c>
      <c r="AG81" s="14">
        <f t="shared" si="67"/>
        <v>2.4499999999999999E-3</v>
      </c>
      <c r="AH81" s="17"/>
      <c r="AI81" s="2"/>
      <c r="AJ81" s="14"/>
      <c r="AK81" s="13"/>
      <c r="AL81" s="2"/>
      <c r="AM81" s="2"/>
      <c r="AN81" s="13"/>
      <c r="AO81" s="2"/>
      <c r="AP81" s="14"/>
      <c r="AQ81" s="2">
        <v>0.02</v>
      </c>
      <c r="AR81" s="2">
        <v>0.5</v>
      </c>
      <c r="AS81" s="2">
        <f t="shared" si="68"/>
        <v>0.01</v>
      </c>
      <c r="AT81" s="1">
        <f t="shared" si="69"/>
        <v>2.3872756082313956E-2</v>
      </c>
      <c r="AU81" s="7">
        <f t="shared" si="70"/>
        <v>52.122000000000007</v>
      </c>
      <c r="AV81" s="1">
        <f t="shared" si="71"/>
        <v>0.26</v>
      </c>
      <c r="AW81" s="1">
        <f t="shared" si="72"/>
        <v>0</v>
      </c>
      <c r="AX81" s="1">
        <f t="shared" si="73"/>
        <v>0</v>
      </c>
    </row>
    <row r="82" spans="1:53" x14ac:dyDescent="0.15">
      <c r="C82" s="6">
        <v>8</v>
      </c>
      <c r="D82" s="8">
        <v>27.0788180474194</v>
      </c>
      <c r="E82" s="9">
        <f t="shared" si="74"/>
        <v>27.802067530967701</v>
      </c>
      <c r="F82" s="6" t="s">
        <v>110</v>
      </c>
      <c r="G82" s="1">
        <v>9</v>
      </c>
      <c r="H82" s="7">
        <f t="shared" si="57"/>
        <v>27.0788180474194</v>
      </c>
      <c r="I82" s="7">
        <f t="shared" si="58"/>
        <v>300.2288180474194</v>
      </c>
      <c r="J82" s="7">
        <f t="shared" si="59"/>
        <v>0.43400914897252718</v>
      </c>
      <c r="K82" s="7">
        <f t="shared" si="60"/>
        <v>52.122000000000007</v>
      </c>
      <c r="L82" s="7">
        <f t="shared" si="61"/>
        <v>0.52122000000000002</v>
      </c>
      <c r="M82" s="1" t="s">
        <v>110</v>
      </c>
      <c r="O82" s="7">
        <f t="shared" si="75"/>
        <v>1.1947935534047258</v>
      </c>
      <c r="P82" s="7">
        <f t="shared" si="62"/>
        <v>0.51855133331104675</v>
      </c>
      <c r="Q82" s="12">
        <f t="shared" si="63"/>
        <v>0.13482334666087215</v>
      </c>
      <c r="R82" s="7">
        <f t="shared" si="64"/>
        <v>0.1355172</v>
      </c>
      <c r="S82" s="13">
        <f t="shared" si="65"/>
        <v>0.99487996107410825</v>
      </c>
      <c r="T82" s="2">
        <v>0.01</v>
      </c>
      <c r="U82" s="14">
        <f t="shared" si="66"/>
        <v>9.9487996107410822E-3</v>
      </c>
      <c r="V82" s="13"/>
      <c r="W82" s="2"/>
      <c r="X82" s="2"/>
      <c r="Y82" s="2"/>
      <c r="Z82" s="2"/>
      <c r="AA82" s="2"/>
      <c r="AB82" s="2"/>
      <c r="AC82" s="2"/>
      <c r="AD82" s="2"/>
      <c r="AE82" s="13">
        <v>5.0000000000000001E-3</v>
      </c>
      <c r="AF82" s="2">
        <v>0.49</v>
      </c>
      <c r="AG82" s="14">
        <f t="shared" si="67"/>
        <v>2.4499999999999999E-3</v>
      </c>
      <c r="AH82" s="17"/>
      <c r="AI82" s="2"/>
      <c r="AJ82" s="14"/>
      <c r="AK82" s="13"/>
      <c r="AL82" s="2"/>
      <c r="AM82" s="2"/>
      <c r="AN82" s="13"/>
      <c r="AO82" s="2"/>
      <c r="AP82" s="14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1.9898799610741084E-2</v>
      </c>
      <c r="AU82" s="7">
        <f t="shared" si="70"/>
        <v>52.122000000000007</v>
      </c>
      <c r="AV82" s="1">
        <f t="shared" si="71"/>
        <v>0.26</v>
      </c>
      <c r="AW82" s="1">
        <f t="shared" si="72"/>
        <v>0</v>
      </c>
      <c r="AX82" s="1">
        <f t="shared" si="73"/>
        <v>0</v>
      </c>
    </row>
    <row r="83" spans="1:53" x14ac:dyDescent="0.15">
      <c r="C83" s="6">
        <v>9</v>
      </c>
      <c r="D83" s="8">
        <v>24.792674961666702</v>
      </c>
      <c r="E83" s="9">
        <f t="shared" si="74"/>
        <v>27.0788180474194</v>
      </c>
      <c r="F83" s="6" t="s">
        <v>110</v>
      </c>
      <c r="G83" s="1">
        <v>10</v>
      </c>
      <c r="H83" s="7">
        <f t="shared" si="57"/>
        <v>24.792674961666702</v>
      </c>
      <c r="I83" s="7">
        <f t="shared" si="58"/>
        <v>297.94267496166668</v>
      </c>
      <c r="J83" s="7">
        <f t="shared" si="59"/>
        <v>0.33839628680970663</v>
      </c>
      <c r="K83" s="7">
        <f t="shared" si="60"/>
        <v>52.122000000000007</v>
      </c>
      <c r="L83" s="7">
        <f t="shared" si="61"/>
        <v>0.52122000000000002</v>
      </c>
      <c r="M83" s="1" t="s">
        <v>110</v>
      </c>
      <c r="O83" s="7">
        <f t="shared" si="75"/>
        <v>1.1974622200936791</v>
      </c>
      <c r="P83" s="7">
        <f t="shared" si="62"/>
        <v>0.40521676887460867</v>
      </c>
      <c r="Q83" s="12">
        <f t="shared" si="63"/>
        <v>0.10535635990739825</v>
      </c>
      <c r="R83" s="7">
        <f t="shared" si="64"/>
        <v>0.1355172</v>
      </c>
      <c r="S83" s="13">
        <f t="shared" si="65"/>
        <v>0.7774390255067124</v>
      </c>
      <c r="T83" s="2">
        <v>0.01</v>
      </c>
      <c r="U83" s="14">
        <f t="shared" si="66"/>
        <v>7.7743902550671245E-3</v>
      </c>
      <c r="V83" s="13"/>
      <c r="W83" s="2"/>
      <c r="X83" s="2"/>
      <c r="Y83" s="2"/>
      <c r="Z83" s="2"/>
      <c r="AA83" s="2"/>
      <c r="AB83" s="2"/>
      <c r="AC83" s="2"/>
      <c r="AD83" s="2"/>
      <c r="AE83" s="13">
        <v>5.0000000000000001E-3</v>
      </c>
      <c r="AF83" s="2">
        <v>0.49</v>
      </c>
      <c r="AG83" s="14">
        <f t="shared" si="67"/>
        <v>2.4499999999999999E-3</v>
      </c>
      <c r="AH83" s="17"/>
      <c r="AI83" s="2"/>
      <c r="AJ83" s="14"/>
      <c r="AK83" s="13"/>
      <c r="AL83" s="2"/>
      <c r="AM83" s="2"/>
      <c r="AN83" s="13"/>
      <c r="AO83" s="2"/>
      <c r="AP83" s="14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1.7724390255067123E-2</v>
      </c>
      <c r="AU83" s="7">
        <f t="shared" si="70"/>
        <v>52.122000000000007</v>
      </c>
      <c r="AV83" s="1">
        <f t="shared" si="71"/>
        <v>0.26</v>
      </c>
      <c r="AW83" s="1">
        <f t="shared" si="72"/>
        <v>0</v>
      </c>
      <c r="AX83" s="1">
        <f t="shared" si="73"/>
        <v>0</v>
      </c>
    </row>
    <row r="84" spans="1:53" x14ac:dyDescent="0.15">
      <c r="C84" s="6">
        <v>10</v>
      </c>
      <c r="D84" s="8">
        <v>22.713903667419299</v>
      </c>
      <c r="E84" s="9">
        <f t="shared" si="74"/>
        <v>24.792674961666702</v>
      </c>
      <c r="F84" s="6" t="s">
        <v>110</v>
      </c>
      <c r="G84" s="1">
        <v>11</v>
      </c>
      <c r="H84" s="7">
        <f t="shared" si="57"/>
        <v>22.713903667419299</v>
      </c>
      <c r="I84" s="7">
        <f t="shared" si="58"/>
        <v>295.86390366741927</v>
      </c>
      <c r="J84" s="7">
        <f t="shared" si="59"/>
        <v>0.26897110671865554</v>
      </c>
      <c r="K84" s="7">
        <f t="shared" si="60"/>
        <v>52.122000000000007</v>
      </c>
      <c r="L84" s="7">
        <f t="shared" si="61"/>
        <v>0.52122000000000002</v>
      </c>
      <c r="M84" s="1" t="s">
        <v>112</v>
      </c>
      <c r="N84" s="7">
        <f>(O83-P83)*$C$22/100</f>
        <v>0.75263317865811685</v>
      </c>
      <c r="O84" s="7">
        <f t="shared" si="75"/>
        <v>0.56083227256095358</v>
      </c>
      <c r="P84" s="7">
        <f t="shared" si="62"/>
        <v>0.15084767703425836</v>
      </c>
      <c r="Q84" s="12">
        <f t="shared" si="63"/>
        <v>3.9220396028907173E-2</v>
      </c>
      <c r="R84" s="7">
        <f t="shared" si="64"/>
        <v>0.1355172</v>
      </c>
      <c r="S84" s="13">
        <f t="shared" si="65"/>
        <v>0.28941267993219438</v>
      </c>
      <c r="T84" s="2">
        <v>0.01</v>
      </c>
      <c r="U84" s="14">
        <f t="shared" si="66"/>
        <v>2.894126799321944E-3</v>
      </c>
      <c r="V84" s="13"/>
      <c r="W84" s="2"/>
      <c r="X84" s="2"/>
      <c r="Y84" s="2"/>
      <c r="Z84" s="2"/>
      <c r="AA84" s="2"/>
      <c r="AB84" s="2"/>
      <c r="AC84" s="2"/>
      <c r="AD84" s="2"/>
      <c r="AE84" s="13">
        <v>5.0000000000000001E-3</v>
      </c>
      <c r="AF84" s="2">
        <v>0.49</v>
      </c>
      <c r="AG84" s="14">
        <f t="shared" si="67"/>
        <v>2.4499999999999999E-3</v>
      </c>
      <c r="AH84" s="17"/>
      <c r="AI84" s="2"/>
      <c r="AJ84" s="14"/>
      <c r="AK84" s="13"/>
      <c r="AL84" s="2"/>
      <c r="AM84" s="2"/>
      <c r="AN84" s="13"/>
      <c r="AO84" s="2"/>
      <c r="AP84" s="14"/>
      <c r="AQ84" s="2">
        <v>0.01</v>
      </c>
      <c r="AR84" s="2">
        <v>0.5</v>
      </c>
      <c r="AS84" s="2">
        <f t="shared" si="68"/>
        <v>5.0000000000000001E-3</v>
      </c>
      <c r="AT84" s="1">
        <f t="shared" si="69"/>
        <v>1.0344126799321944E-2</v>
      </c>
      <c r="AU84" s="7">
        <f t="shared" si="70"/>
        <v>52.122000000000007</v>
      </c>
      <c r="AV84" s="1">
        <f t="shared" si="71"/>
        <v>0.26</v>
      </c>
      <c r="AW84" s="1">
        <f t="shared" si="72"/>
        <v>0</v>
      </c>
      <c r="AX84" s="1">
        <f t="shared" si="73"/>
        <v>0</v>
      </c>
    </row>
    <row r="85" spans="1:53" x14ac:dyDescent="0.15">
      <c r="C85" s="6">
        <v>11</v>
      </c>
      <c r="D85" s="8">
        <v>16.273082287933299</v>
      </c>
      <c r="E85" s="9">
        <f t="shared" si="74"/>
        <v>22.713903667419299</v>
      </c>
      <c r="F85" s="6" t="s">
        <v>112</v>
      </c>
      <c r="G85" s="1">
        <v>12</v>
      </c>
      <c r="H85" s="7">
        <f t="shared" si="57"/>
        <v>16.273082287933299</v>
      </c>
      <c r="I85" s="7">
        <f t="shared" si="58"/>
        <v>289.42308228793325</v>
      </c>
      <c r="J85" s="7">
        <f t="shared" si="59"/>
        <v>0.12931247048532743</v>
      </c>
      <c r="K85" s="7">
        <f t="shared" si="60"/>
        <v>52.122000000000007</v>
      </c>
      <c r="L85" s="7">
        <f t="shared" si="61"/>
        <v>0.52122000000000002</v>
      </c>
      <c r="M85" s="1" t="s">
        <v>110</v>
      </c>
      <c r="O85" s="7">
        <f t="shared" si="75"/>
        <v>0.93120459552669521</v>
      </c>
      <c r="P85" s="7">
        <f t="shared" si="62"/>
        <v>0.12041636677484704</v>
      </c>
      <c r="Q85" s="12">
        <f t="shared" si="63"/>
        <v>3.130825536146023E-2</v>
      </c>
      <c r="R85" s="7">
        <f t="shared" si="64"/>
        <v>0.1355172</v>
      </c>
      <c r="S85" s="13">
        <f t="shared" si="65"/>
        <v>0.23102790908799936</v>
      </c>
      <c r="T85" s="2">
        <v>0.01</v>
      </c>
      <c r="U85" s="14">
        <f t="shared" si="66"/>
        <v>2.3102790908799938E-3</v>
      </c>
      <c r="V85" s="13"/>
      <c r="W85" s="2"/>
      <c r="X85" s="2"/>
      <c r="Y85" s="2"/>
      <c r="Z85" s="2"/>
      <c r="AA85" s="2"/>
      <c r="AB85" s="2"/>
      <c r="AC85" s="2"/>
      <c r="AD85" s="2"/>
      <c r="AE85" s="13">
        <v>5.0000000000000001E-3</v>
      </c>
      <c r="AF85" s="2">
        <v>0.49</v>
      </c>
      <c r="AG85" s="14">
        <f t="shared" si="67"/>
        <v>2.4499999999999999E-3</v>
      </c>
      <c r="AH85" s="17"/>
      <c r="AI85" s="2"/>
      <c r="AJ85" s="14"/>
      <c r="AK85" s="13"/>
      <c r="AL85" s="2"/>
      <c r="AM85" s="2"/>
      <c r="AN85" s="13"/>
      <c r="AO85" s="2"/>
      <c r="AP85" s="14"/>
      <c r="AQ85" s="2">
        <v>0.01</v>
      </c>
      <c r="AR85" s="2">
        <v>0.5</v>
      </c>
      <c r="AS85" s="2">
        <f t="shared" si="68"/>
        <v>5.0000000000000001E-3</v>
      </c>
      <c r="AT85" s="1">
        <f t="shared" si="69"/>
        <v>9.7602790908799947E-3</v>
      </c>
      <c r="AU85" s="7">
        <f t="shared" si="70"/>
        <v>52.122000000000007</v>
      </c>
      <c r="AV85" s="1">
        <f t="shared" si="71"/>
        <v>0.26</v>
      </c>
      <c r="AW85" s="1">
        <f t="shared" si="72"/>
        <v>0</v>
      </c>
      <c r="AX85" s="1">
        <f t="shared" si="73"/>
        <v>0</v>
      </c>
      <c r="AY85" s="1">
        <f>SUM(AX74:AX85)</f>
        <v>0</v>
      </c>
    </row>
    <row r="86" spans="1:53" x14ac:dyDescent="0.15">
      <c r="C86" s="6">
        <v>12</v>
      </c>
      <c r="D86" s="8">
        <v>12.701677168129001</v>
      </c>
      <c r="E86" s="9">
        <f t="shared" si="74"/>
        <v>16.273082287933299</v>
      </c>
      <c r="F86" s="6" t="s">
        <v>110</v>
      </c>
    </row>
    <row r="88" spans="1:53" x14ac:dyDescent="0.15">
      <c r="S88" s="30" t="s">
        <v>80</v>
      </c>
      <c r="T88" s="30"/>
      <c r="U88" s="30"/>
      <c r="V88" s="30" t="s">
        <v>81</v>
      </c>
      <c r="W88" s="30"/>
      <c r="X88" s="30"/>
      <c r="Y88" s="30" t="s">
        <v>82</v>
      </c>
      <c r="Z88" s="30"/>
      <c r="AA88" s="30"/>
      <c r="AB88" s="30" t="s">
        <v>83</v>
      </c>
      <c r="AC88" s="30"/>
      <c r="AD88" s="30"/>
      <c r="AE88" s="30" t="s">
        <v>84</v>
      </c>
      <c r="AF88" s="30"/>
      <c r="AG88" s="30"/>
      <c r="AH88" s="30" t="s">
        <v>85</v>
      </c>
      <c r="AI88" s="30"/>
      <c r="AJ88" s="30"/>
      <c r="AK88" s="31" t="s">
        <v>115</v>
      </c>
      <c r="AL88" s="32"/>
      <c r="AM88" s="33"/>
      <c r="AN88" s="32" t="s">
        <v>116</v>
      </c>
      <c r="AO88" s="32"/>
      <c r="AP88" s="33"/>
      <c r="AQ88" s="30" t="s">
        <v>87</v>
      </c>
      <c r="AR88" s="30"/>
      <c r="AS88" s="30"/>
    </row>
    <row r="89" spans="1:53" x14ac:dyDescent="0.15">
      <c r="A89" s="34" t="s">
        <v>117</v>
      </c>
      <c r="B89" s="34"/>
      <c r="C89" s="6" t="s">
        <v>88</v>
      </c>
      <c r="D89" s="6" t="s">
        <v>89</v>
      </c>
      <c r="E89" s="6" t="s">
        <v>90</v>
      </c>
      <c r="F89" s="6" t="s">
        <v>91</v>
      </c>
      <c r="G89" s="1" t="s">
        <v>88</v>
      </c>
      <c r="H89" s="1" t="s">
        <v>90</v>
      </c>
      <c r="I89" s="1" t="s">
        <v>92</v>
      </c>
      <c r="J89" s="1" t="s">
        <v>93</v>
      </c>
      <c r="K89" s="10" t="s">
        <v>94</v>
      </c>
      <c r="L89" s="10" t="s">
        <v>95</v>
      </c>
      <c r="M89" s="1" t="s">
        <v>96</v>
      </c>
      <c r="N89" s="10" t="s">
        <v>97</v>
      </c>
      <c r="O89" s="1" t="s">
        <v>98</v>
      </c>
      <c r="P89" s="1" t="s">
        <v>99</v>
      </c>
      <c r="Q89" s="10" t="s">
        <v>100</v>
      </c>
      <c r="R89" s="10" t="s">
        <v>101</v>
      </c>
      <c r="S89" s="2" t="s">
        <v>102</v>
      </c>
      <c r="T89" s="2" t="s">
        <v>103</v>
      </c>
      <c r="U89" s="2"/>
      <c r="V89" s="2" t="s">
        <v>102</v>
      </c>
      <c r="W89" s="2" t="s">
        <v>103</v>
      </c>
      <c r="X89" s="2"/>
      <c r="Y89" s="2" t="s">
        <v>102</v>
      </c>
      <c r="Z89" s="2" t="s">
        <v>103</v>
      </c>
      <c r="AA89" s="2"/>
      <c r="AB89" s="2" t="s">
        <v>102</v>
      </c>
      <c r="AC89" s="2" t="s">
        <v>103</v>
      </c>
      <c r="AD89" s="2"/>
      <c r="AE89" s="2" t="s">
        <v>102</v>
      </c>
      <c r="AF89" s="2" t="s">
        <v>103</v>
      </c>
      <c r="AG89" s="2"/>
      <c r="AH89" s="2" t="s">
        <v>102</v>
      </c>
      <c r="AI89" s="2" t="s">
        <v>103</v>
      </c>
      <c r="AJ89" s="2"/>
      <c r="AK89" s="2" t="s">
        <v>102</v>
      </c>
      <c r="AL89" s="2" t="s">
        <v>103</v>
      </c>
      <c r="AM89" s="2"/>
      <c r="AN89" s="2" t="s">
        <v>102</v>
      </c>
      <c r="AO89" s="2" t="s">
        <v>103</v>
      </c>
      <c r="AP89" s="2"/>
      <c r="AQ89" s="16" t="s">
        <v>102</v>
      </c>
      <c r="AR89" s="16" t="s">
        <v>103</v>
      </c>
      <c r="AS89" s="16"/>
      <c r="AT89" s="1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pans="1:53" x14ac:dyDescent="0.15">
      <c r="A90" s="1" t="s">
        <v>108</v>
      </c>
      <c r="B90" s="1">
        <f>F9</f>
        <v>341.64</v>
      </c>
      <c r="C90" s="6" t="s">
        <v>109</v>
      </c>
      <c r="D90" s="6">
        <v>11</v>
      </c>
      <c r="E90" s="6"/>
      <c r="F90" s="6"/>
      <c r="G90" s="1">
        <v>1</v>
      </c>
      <c r="H90" s="7">
        <f t="shared" ref="H90:H101" si="76">E91</f>
        <v>11</v>
      </c>
      <c r="I90" s="7">
        <f t="shared" ref="I90:I101" si="77">H90+273.15</f>
        <v>284.14999999999998</v>
      </c>
      <c r="J90" s="7">
        <f t="shared" ref="J90:J101" si="78">EXP(($C$16*(I90-$C$14))/($C$17*I90*$C$14))</f>
        <v>6.9263833124627833E-2</v>
      </c>
      <c r="K90" s="7">
        <f t="shared" ref="K90:K101" si="79">$B$90/12</f>
        <v>28.47</v>
      </c>
      <c r="L90" s="7">
        <f t="shared" ref="L90:L101" si="80">K90*$B$75/100</f>
        <v>0.28470000000000001</v>
      </c>
      <c r="M90" s="1" t="s">
        <v>110</v>
      </c>
      <c r="O90" s="7">
        <f>L90</f>
        <v>0.28470000000000001</v>
      </c>
      <c r="P90" s="7">
        <f t="shared" ref="P90:P101" si="81">O90*J90</f>
        <v>1.9719413290581543E-2</v>
      </c>
      <c r="Q90" s="12">
        <f t="shared" ref="Q90:Q101" si="82">P90*$B$76</f>
        <v>5.127047455551201E-3</v>
      </c>
      <c r="R90" s="7">
        <f t="shared" ref="R90:R101" si="83">L90*$B$76</f>
        <v>7.4022000000000004E-2</v>
      </c>
      <c r="S90" s="13">
        <f t="shared" ref="S90:S101" si="84">Q90/R90</f>
        <v>6.9263833124627819E-2</v>
      </c>
      <c r="T90" s="2">
        <v>0.01</v>
      </c>
      <c r="U90" s="14">
        <f t="shared" ref="U90:U101" si="85">S90*T90</f>
        <v>6.9263833124627821E-4</v>
      </c>
      <c r="V90" s="13"/>
      <c r="W90" s="2"/>
      <c r="X90" s="2"/>
      <c r="Y90" s="2"/>
      <c r="Z90" s="2"/>
      <c r="AA90" s="2"/>
      <c r="AB90" s="2"/>
      <c r="AC90" s="2"/>
      <c r="AD90" s="2"/>
      <c r="AE90" s="13">
        <v>1E-3</v>
      </c>
      <c r="AF90" s="2">
        <v>0.49</v>
      </c>
      <c r="AG90" s="14">
        <f t="shared" ref="AG90:AG101" si="86">AF90*AE90</f>
        <v>4.8999999999999998E-4</v>
      </c>
      <c r="AH90" s="17"/>
      <c r="AI90" s="2"/>
      <c r="AJ90" s="14"/>
      <c r="AK90" s="13"/>
      <c r="AL90" s="2"/>
      <c r="AM90" s="2"/>
      <c r="AN90" s="13"/>
      <c r="AO90" s="2"/>
      <c r="AP90" s="14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6.1826383312462785E-3</v>
      </c>
      <c r="AU90" s="7">
        <f t="shared" ref="AU90:AU101" si="89">$B$90/12</f>
        <v>28.47</v>
      </c>
      <c r="AV90" s="1">
        <f t="shared" ref="AV90:AV101" si="90">$B$76</f>
        <v>0.26</v>
      </c>
      <c r="AW90" s="1">
        <f t="shared" ref="AW90:AW101" si="91">$E$9</f>
        <v>0</v>
      </c>
      <c r="AX90" s="1">
        <f t="shared" ref="AX90:AX101" si="92">AW90*10000*AV90*0.67*AU90*AT90</f>
        <v>0</v>
      </c>
      <c r="AZ90" s="1">
        <f t="shared" ref="AZ90:AZ101" si="93">$E$10</f>
        <v>0</v>
      </c>
      <c r="BA90" s="1">
        <f t="shared" ref="BA90:BA101" si="94">AZ90*10000*AV90*0.67*AU90*AT90</f>
        <v>0</v>
      </c>
    </row>
    <row r="91" spans="1:53" x14ac:dyDescent="0.15">
      <c r="A91" s="1" t="s">
        <v>111</v>
      </c>
      <c r="B91" s="1">
        <v>1</v>
      </c>
      <c r="C91" s="6">
        <v>1</v>
      </c>
      <c r="D91" s="8">
        <v>9.4728343988064605</v>
      </c>
      <c r="E91" s="9">
        <f t="shared" ref="E91:E102" si="95">D90</f>
        <v>11</v>
      </c>
      <c r="F91" s="6" t="s">
        <v>110</v>
      </c>
      <c r="G91" s="1">
        <v>2</v>
      </c>
      <c r="H91" s="7">
        <f t="shared" si="76"/>
        <v>9.4728343988064605</v>
      </c>
      <c r="I91" s="7">
        <f t="shared" si="77"/>
        <v>282.62283439880645</v>
      </c>
      <c r="J91" s="7">
        <f t="shared" si="78"/>
        <v>5.7556263162184762E-2</v>
      </c>
      <c r="K91" s="7">
        <f t="shared" si="79"/>
        <v>28.47</v>
      </c>
      <c r="L91" s="7">
        <f t="shared" si="80"/>
        <v>0.28470000000000001</v>
      </c>
      <c r="M91" s="1" t="s">
        <v>110</v>
      </c>
      <c r="O91" s="7">
        <f t="shared" ref="O91:O101" si="96">L91+O90-P90-N91</f>
        <v>0.54968058670941844</v>
      </c>
      <c r="P91" s="7">
        <f t="shared" si="81"/>
        <v>3.1637560503791406E-2</v>
      </c>
      <c r="Q91" s="12">
        <f t="shared" si="82"/>
        <v>8.2257657309857662E-3</v>
      </c>
      <c r="R91" s="7">
        <f t="shared" si="83"/>
        <v>7.4022000000000004E-2</v>
      </c>
      <c r="S91" s="13">
        <f t="shared" si="84"/>
        <v>0.11112595891742678</v>
      </c>
      <c r="T91" s="2">
        <v>0.01</v>
      </c>
      <c r="U91" s="14">
        <f t="shared" si="85"/>
        <v>1.1112595891742678E-3</v>
      </c>
      <c r="V91" s="13"/>
      <c r="W91" s="2"/>
      <c r="X91" s="2"/>
      <c r="Y91" s="2"/>
      <c r="Z91" s="2"/>
      <c r="AA91" s="2"/>
      <c r="AB91" s="2"/>
      <c r="AC91" s="2"/>
      <c r="AD91" s="2"/>
      <c r="AE91" s="13">
        <v>1E-3</v>
      </c>
      <c r="AF91" s="2">
        <v>0.49</v>
      </c>
      <c r="AG91" s="14">
        <f t="shared" si="86"/>
        <v>4.8999999999999998E-4</v>
      </c>
      <c r="AH91" s="17"/>
      <c r="AI91" s="2"/>
      <c r="AJ91" s="14"/>
      <c r="AK91" s="13"/>
      <c r="AL91" s="2"/>
      <c r="AM91" s="2"/>
      <c r="AN91" s="13"/>
      <c r="AO91" s="2"/>
      <c r="AP91" s="14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6.6012595891742675E-3</v>
      </c>
      <c r="AU91" s="7">
        <f t="shared" si="89"/>
        <v>28.47</v>
      </c>
      <c r="AV91" s="1">
        <f t="shared" si="90"/>
        <v>0.26</v>
      </c>
      <c r="AW91" s="1">
        <f t="shared" si="91"/>
        <v>0</v>
      </c>
      <c r="AX91" s="1">
        <f t="shared" si="92"/>
        <v>0</v>
      </c>
      <c r="AZ91" s="1">
        <f t="shared" si="93"/>
        <v>0</v>
      </c>
      <c r="BA91" s="1">
        <f t="shared" si="94"/>
        <v>0</v>
      </c>
    </row>
    <row r="92" spans="1:53" x14ac:dyDescent="0.15">
      <c r="A92" s="1" t="s">
        <v>73</v>
      </c>
      <c r="B92" s="1">
        <f>H9</f>
        <v>0.26</v>
      </c>
      <c r="C92" s="6">
        <v>2</v>
      </c>
      <c r="D92" s="8">
        <v>9.6704382968965508</v>
      </c>
      <c r="E92" s="9">
        <f t="shared" si="95"/>
        <v>9.4728343988064605</v>
      </c>
      <c r="F92" s="6" t="s">
        <v>110</v>
      </c>
      <c r="G92" s="1">
        <v>3</v>
      </c>
      <c r="H92" s="7">
        <f t="shared" si="76"/>
        <v>9.6704382968965508</v>
      </c>
      <c r="I92" s="7">
        <f t="shared" si="77"/>
        <v>282.82043829689655</v>
      </c>
      <c r="J92" s="7">
        <f t="shared" si="78"/>
        <v>5.8958506057742194E-2</v>
      </c>
      <c r="K92" s="7">
        <f t="shared" si="79"/>
        <v>28.47</v>
      </c>
      <c r="L92" s="7">
        <f t="shared" si="80"/>
        <v>0.28470000000000001</v>
      </c>
      <c r="M92" s="1" t="s">
        <v>110</v>
      </c>
      <c r="O92" s="7">
        <f t="shared" si="96"/>
        <v>0.8027430262056271</v>
      </c>
      <c r="P92" s="7">
        <f t="shared" si="81"/>
        <v>4.7328529573354768E-2</v>
      </c>
      <c r="Q92" s="12">
        <f t="shared" si="82"/>
        <v>1.2305417689072239E-2</v>
      </c>
      <c r="R92" s="7">
        <f t="shared" si="83"/>
        <v>7.4022000000000004E-2</v>
      </c>
      <c r="S92" s="13">
        <f t="shared" si="84"/>
        <v>0.16624000552636026</v>
      </c>
      <c r="T92" s="2">
        <v>0.01</v>
      </c>
      <c r="U92" s="14">
        <f t="shared" si="85"/>
        <v>1.6624000552636026E-3</v>
      </c>
      <c r="V92" s="13"/>
      <c r="W92" s="2"/>
      <c r="X92" s="2"/>
      <c r="Y92" s="2"/>
      <c r="Z92" s="2"/>
      <c r="AA92" s="2"/>
      <c r="AB92" s="2"/>
      <c r="AC92" s="2"/>
      <c r="AD92" s="2"/>
      <c r="AE92" s="13">
        <v>1E-3</v>
      </c>
      <c r="AF92" s="2">
        <v>0.49</v>
      </c>
      <c r="AG92" s="14">
        <f t="shared" si="86"/>
        <v>4.8999999999999998E-4</v>
      </c>
      <c r="AH92" s="17"/>
      <c r="AI92" s="2"/>
      <c r="AJ92" s="14"/>
      <c r="AK92" s="13"/>
      <c r="AL92" s="2"/>
      <c r="AM92" s="2"/>
      <c r="AN92" s="13"/>
      <c r="AO92" s="2"/>
      <c r="AP92" s="14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7.1524000552636025E-3</v>
      </c>
      <c r="AU92" s="7">
        <f t="shared" si="89"/>
        <v>28.47</v>
      </c>
      <c r="AV92" s="1">
        <f t="shared" si="90"/>
        <v>0.26</v>
      </c>
      <c r="AW92" s="1">
        <f t="shared" si="91"/>
        <v>0</v>
      </c>
      <c r="AX92" s="1">
        <f t="shared" si="92"/>
        <v>0</v>
      </c>
      <c r="AZ92" s="1">
        <f t="shared" si="93"/>
        <v>0</v>
      </c>
      <c r="BA92" s="1">
        <f t="shared" si="94"/>
        <v>0</v>
      </c>
    </row>
    <row r="93" spans="1:53" x14ac:dyDescent="0.15">
      <c r="C93" s="6">
        <v>3</v>
      </c>
      <c r="D93" s="8">
        <v>13.062188278129</v>
      </c>
      <c r="E93" s="9">
        <f t="shared" si="95"/>
        <v>9.6704382968965508</v>
      </c>
      <c r="F93" s="6" t="s">
        <v>110</v>
      </c>
      <c r="G93" s="1">
        <v>4</v>
      </c>
      <c r="H93" s="7">
        <f t="shared" si="76"/>
        <v>13.062188278129</v>
      </c>
      <c r="I93" s="7">
        <f t="shared" si="77"/>
        <v>286.21218827812896</v>
      </c>
      <c r="J93" s="7">
        <f t="shared" si="78"/>
        <v>8.8660600903381181E-2</v>
      </c>
      <c r="K93" s="7">
        <f t="shared" si="79"/>
        <v>28.47</v>
      </c>
      <c r="L93" s="7">
        <f t="shared" si="80"/>
        <v>0.28470000000000001</v>
      </c>
      <c r="M93" s="1" t="s">
        <v>110</v>
      </c>
      <c r="O93" s="7">
        <f t="shared" si="96"/>
        <v>1.0401144966322724</v>
      </c>
      <c r="P93" s="7">
        <f t="shared" si="81"/>
        <v>9.2217176279735108E-2</v>
      </c>
      <c r="Q93" s="12">
        <f t="shared" si="82"/>
        <v>2.3976465832731129E-2</v>
      </c>
      <c r="R93" s="7">
        <f t="shared" si="83"/>
        <v>7.4022000000000004E-2</v>
      </c>
      <c r="S93" s="13">
        <f t="shared" si="84"/>
        <v>0.32390999747009169</v>
      </c>
      <c r="T93" s="2">
        <v>0.01</v>
      </c>
      <c r="U93" s="14">
        <f t="shared" si="85"/>
        <v>3.2390999747009168E-3</v>
      </c>
      <c r="V93" s="13"/>
      <c r="W93" s="2"/>
      <c r="X93" s="2"/>
      <c r="Y93" s="2"/>
      <c r="Z93" s="2"/>
      <c r="AA93" s="2"/>
      <c r="AB93" s="2"/>
      <c r="AC93" s="2"/>
      <c r="AD93" s="2"/>
      <c r="AE93" s="13">
        <v>5.0000000000000001E-3</v>
      </c>
      <c r="AF93" s="2">
        <v>0.49</v>
      </c>
      <c r="AG93" s="14">
        <f t="shared" si="86"/>
        <v>2.4499999999999999E-3</v>
      </c>
      <c r="AH93" s="17"/>
      <c r="AI93" s="2"/>
      <c r="AJ93" s="14"/>
      <c r="AK93" s="13"/>
      <c r="AL93" s="2"/>
      <c r="AM93" s="2"/>
      <c r="AN93" s="13"/>
      <c r="AO93" s="2"/>
      <c r="AP93" s="14"/>
      <c r="AQ93" s="2">
        <v>1.4999999999999999E-2</v>
      </c>
      <c r="AR93" s="2">
        <v>0.5</v>
      </c>
      <c r="AS93" s="2">
        <f t="shared" si="87"/>
        <v>7.4999999999999997E-3</v>
      </c>
      <c r="AT93" s="1">
        <f t="shared" si="88"/>
        <v>1.3189099974700916E-2</v>
      </c>
      <c r="AU93" s="7">
        <f t="shared" si="89"/>
        <v>28.47</v>
      </c>
      <c r="AV93" s="1">
        <f t="shared" si="90"/>
        <v>0.26</v>
      </c>
      <c r="AW93" s="1">
        <f t="shared" si="91"/>
        <v>0</v>
      </c>
      <c r="AX93" s="1">
        <f t="shared" si="92"/>
        <v>0</v>
      </c>
      <c r="AZ93" s="1">
        <f t="shared" si="93"/>
        <v>0</v>
      </c>
      <c r="BA93" s="1">
        <f t="shared" si="94"/>
        <v>0</v>
      </c>
    </row>
    <row r="94" spans="1:53" x14ac:dyDescent="0.15">
      <c r="C94" s="6">
        <v>4</v>
      </c>
      <c r="D94" s="8">
        <v>20.0015519326667</v>
      </c>
      <c r="E94" s="9">
        <f t="shared" si="95"/>
        <v>13.062188278129</v>
      </c>
      <c r="F94" s="6" t="s">
        <v>110</v>
      </c>
      <c r="G94" s="1">
        <v>5</v>
      </c>
      <c r="H94" s="7">
        <f t="shared" si="76"/>
        <v>20.0015519326667</v>
      </c>
      <c r="I94" s="7">
        <f t="shared" si="77"/>
        <v>293.15155193266668</v>
      </c>
      <c r="J94" s="7">
        <f t="shared" si="78"/>
        <v>0.19836539686563884</v>
      </c>
      <c r="K94" s="7">
        <f t="shared" si="79"/>
        <v>28.47</v>
      </c>
      <c r="L94" s="7">
        <f t="shared" si="80"/>
        <v>0.28470000000000001</v>
      </c>
      <c r="M94" s="1" t="s">
        <v>112</v>
      </c>
      <c r="N94" s="7">
        <f>(O93-P93)*$C$22/100</f>
        <v>0.90050245433491038</v>
      </c>
      <c r="O94" s="7">
        <f t="shared" si="96"/>
        <v>0.33209486601762694</v>
      </c>
      <c r="P94" s="7">
        <f t="shared" si="81"/>
        <v>6.5876129894627725E-2</v>
      </c>
      <c r="Q94" s="12">
        <f t="shared" si="82"/>
        <v>1.7127793772603209E-2</v>
      </c>
      <c r="R94" s="7">
        <f t="shared" si="83"/>
        <v>7.4022000000000004E-2</v>
      </c>
      <c r="S94" s="13">
        <f t="shared" si="84"/>
        <v>0.23138788161091578</v>
      </c>
      <c r="T94" s="2">
        <v>0.01</v>
      </c>
      <c r="U94" s="14">
        <f t="shared" si="85"/>
        <v>2.3138788161091578E-3</v>
      </c>
      <c r="V94" s="13"/>
      <c r="W94" s="2"/>
      <c r="X94" s="2"/>
      <c r="Y94" s="2"/>
      <c r="Z94" s="2"/>
      <c r="AA94" s="2"/>
      <c r="AB94" s="2"/>
      <c r="AC94" s="2"/>
      <c r="AD94" s="2"/>
      <c r="AE94" s="13">
        <v>5.0000000000000001E-3</v>
      </c>
      <c r="AF94" s="2">
        <v>0.49</v>
      </c>
      <c r="AG94" s="14">
        <f t="shared" si="86"/>
        <v>2.4499999999999999E-3</v>
      </c>
      <c r="AH94" s="17"/>
      <c r="AI94" s="2"/>
      <c r="AJ94" s="14"/>
      <c r="AK94" s="13"/>
      <c r="AL94" s="2"/>
      <c r="AM94" s="2"/>
      <c r="AN94" s="13"/>
      <c r="AO94" s="2"/>
      <c r="AP94" s="14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1.2263878816109158E-2</v>
      </c>
      <c r="AU94" s="7">
        <f t="shared" si="89"/>
        <v>28.47</v>
      </c>
      <c r="AV94" s="1">
        <f t="shared" si="90"/>
        <v>0.26</v>
      </c>
      <c r="AW94" s="1">
        <f t="shared" si="91"/>
        <v>0</v>
      </c>
      <c r="AX94" s="1">
        <f t="shared" si="92"/>
        <v>0</v>
      </c>
      <c r="AZ94" s="1">
        <f t="shared" si="93"/>
        <v>0</v>
      </c>
      <c r="BA94" s="1">
        <f t="shared" si="94"/>
        <v>0</v>
      </c>
    </row>
    <row r="95" spans="1:53" x14ac:dyDescent="0.15">
      <c r="C95" s="6">
        <v>5</v>
      </c>
      <c r="D95" s="8">
        <v>23.260530234838701</v>
      </c>
      <c r="E95" s="9">
        <f t="shared" si="95"/>
        <v>20.0015519326667</v>
      </c>
      <c r="F95" s="6" t="s">
        <v>112</v>
      </c>
      <c r="G95" s="1">
        <v>6</v>
      </c>
      <c r="H95" s="7">
        <f t="shared" si="76"/>
        <v>23.260530234838701</v>
      </c>
      <c r="I95" s="7">
        <f t="shared" si="77"/>
        <v>296.41053023483869</v>
      </c>
      <c r="J95" s="7">
        <f t="shared" si="78"/>
        <v>0.28580063522069898</v>
      </c>
      <c r="K95" s="7">
        <f t="shared" si="79"/>
        <v>28.47</v>
      </c>
      <c r="L95" s="7">
        <f t="shared" si="80"/>
        <v>0.28470000000000001</v>
      </c>
      <c r="M95" s="1" t="s">
        <v>110</v>
      </c>
      <c r="O95" s="7">
        <f t="shared" si="96"/>
        <v>0.55091873612299924</v>
      </c>
      <c r="P95" s="7">
        <f t="shared" si="81"/>
        <v>0.15745292473893782</v>
      </c>
      <c r="Q95" s="12">
        <f t="shared" si="82"/>
        <v>4.0937760432123833E-2</v>
      </c>
      <c r="R95" s="7">
        <f t="shared" si="83"/>
        <v>7.4022000000000004E-2</v>
      </c>
      <c r="S95" s="13">
        <f t="shared" si="84"/>
        <v>0.5530485589706281</v>
      </c>
      <c r="T95" s="2">
        <v>0.01</v>
      </c>
      <c r="U95" s="14">
        <f t="shared" si="85"/>
        <v>5.5304855897062811E-3</v>
      </c>
      <c r="V95" s="13"/>
      <c r="W95" s="2"/>
      <c r="X95" s="2"/>
      <c r="Y95" s="2"/>
      <c r="Z95" s="2"/>
      <c r="AA95" s="2"/>
      <c r="AB95" s="2"/>
      <c r="AC95" s="2"/>
      <c r="AD95" s="2"/>
      <c r="AE95" s="13">
        <v>5.0000000000000001E-3</v>
      </c>
      <c r="AF95" s="2">
        <v>0.49</v>
      </c>
      <c r="AG95" s="14">
        <f t="shared" si="86"/>
        <v>2.4499999999999999E-3</v>
      </c>
      <c r="AH95" s="17"/>
      <c r="AI95" s="2"/>
      <c r="AJ95" s="14"/>
      <c r="AK95" s="13"/>
      <c r="AL95" s="2"/>
      <c r="AM95" s="2"/>
      <c r="AN95" s="13"/>
      <c r="AO95" s="2"/>
      <c r="AP95" s="14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1.5480485589706282E-2</v>
      </c>
      <c r="AU95" s="7">
        <f t="shared" si="89"/>
        <v>28.47</v>
      </c>
      <c r="AV95" s="1">
        <f t="shared" si="90"/>
        <v>0.26</v>
      </c>
      <c r="AW95" s="1">
        <f t="shared" si="91"/>
        <v>0</v>
      </c>
      <c r="AX95" s="1">
        <f t="shared" si="92"/>
        <v>0</v>
      </c>
      <c r="AZ95" s="1">
        <f t="shared" si="93"/>
        <v>0</v>
      </c>
      <c r="BA95" s="1">
        <f t="shared" si="94"/>
        <v>0</v>
      </c>
    </row>
    <row r="96" spans="1:53" x14ac:dyDescent="0.15">
      <c r="C96" s="6">
        <v>6</v>
      </c>
      <c r="D96" s="8">
        <v>26.273391103000002</v>
      </c>
      <c r="E96" s="9">
        <f t="shared" si="95"/>
        <v>23.260530234838701</v>
      </c>
      <c r="F96" s="6" t="s">
        <v>110</v>
      </c>
      <c r="G96" s="1">
        <v>7</v>
      </c>
      <c r="H96" s="7">
        <f t="shared" si="76"/>
        <v>26.273391103000002</v>
      </c>
      <c r="I96" s="7">
        <f t="shared" si="77"/>
        <v>299.42339110299997</v>
      </c>
      <c r="J96" s="7">
        <f t="shared" si="78"/>
        <v>0.39775172045328255</v>
      </c>
      <c r="K96" s="7">
        <f t="shared" si="79"/>
        <v>28.47</v>
      </c>
      <c r="L96" s="7">
        <f t="shared" si="80"/>
        <v>0.28470000000000001</v>
      </c>
      <c r="M96" s="1" t="s">
        <v>110</v>
      </c>
      <c r="O96" s="7">
        <f t="shared" si="96"/>
        <v>0.6781658113840614</v>
      </c>
      <c r="P96" s="7">
        <f t="shared" si="81"/>
        <v>0.26974161823060672</v>
      </c>
      <c r="Q96" s="12">
        <f t="shared" si="82"/>
        <v>7.0132820739957746E-2</v>
      </c>
      <c r="R96" s="7">
        <f t="shared" si="83"/>
        <v>7.4022000000000004E-2</v>
      </c>
      <c r="S96" s="13">
        <f t="shared" si="84"/>
        <v>0.94745914376749807</v>
      </c>
      <c r="T96" s="2">
        <v>0.01</v>
      </c>
      <c r="U96" s="14">
        <f t="shared" si="85"/>
        <v>9.4745914376749805E-3</v>
      </c>
      <c r="V96" s="13"/>
      <c r="W96" s="2"/>
      <c r="X96" s="2"/>
      <c r="Y96" s="2"/>
      <c r="Z96" s="2"/>
      <c r="AA96" s="2"/>
      <c r="AB96" s="2"/>
      <c r="AC96" s="2"/>
      <c r="AD96" s="2"/>
      <c r="AE96" s="13">
        <v>0.01</v>
      </c>
      <c r="AF96" s="2">
        <v>0.49</v>
      </c>
      <c r="AG96" s="14">
        <f t="shared" si="86"/>
        <v>4.8999999999999998E-3</v>
      </c>
      <c r="AH96" s="17"/>
      <c r="AI96" s="2"/>
      <c r="AJ96" s="14"/>
      <c r="AK96" s="13"/>
      <c r="AL96" s="2"/>
      <c r="AM96" s="2"/>
      <c r="AN96" s="13"/>
      <c r="AO96" s="2"/>
      <c r="AP96" s="14"/>
      <c r="AQ96" s="2">
        <v>0.02</v>
      </c>
      <c r="AR96" s="2">
        <v>0.5</v>
      </c>
      <c r="AS96" s="2">
        <f t="shared" si="87"/>
        <v>0.01</v>
      </c>
      <c r="AT96" s="1">
        <f t="shared" si="88"/>
        <v>2.4374591437674981E-2</v>
      </c>
      <c r="AU96" s="7">
        <f t="shared" si="89"/>
        <v>28.47</v>
      </c>
      <c r="AV96" s="1">
        <f t="shared" si="90"/>
        <v>0.26</v>
      </c>
      <c r="AW96" s="1">
        <f t="shared" si="91"/>
        <v>0</v>
      </c>
      <c r="AX96" s="1">
        <f t="shared" si="92"/>
        <v>0</v>
      </c>
      <c r="AZ96" s="1">
        <f t="shared" si="93"/>
        <v>0</v>
      </c>
      <c r="BA96" s="1">
        <f t="shared" si="94"/>
        <v>0</v>
      </c>
    </row>
    <row r="97" spans="3:54" x14ac:dyDescent="0.15">
      <c r="C97" s="6">
        <v>7</v>
      </c>
      <c r="D97" s="8">
        <v>27.802067530967701</v>
      </c>
      <c r="E97" s="9">
        <f t="shared" si="95"/>
        <v>26.273391103000002</v>
      </c>
      <c r="F97" s="6" t="s">
        <v>110</v>
      </c>
      <c r="G97" s="1">
        <v>8</v>
      </c>
      <c r="H97" s="7">
        <f t="shared" si="76"/>
        <v>27.802067530967701</v>
      </c>
      <c r="I97" s="7">
        <f t="shared" si="77"/>
        <v>300.95206753096767</v>
      </c>
      <c r="J97" s="7">
        <f t="shared" si="78"/>
        <v>0.46918844974075108</v>
      </c>
      <c r="K97" s="7">
        <f t="shared" si="79"/>
        <v>28.47</v>
      </c>
      <c r="L97" s="7">
        <f t="shared" si="80"/>
        <v>0.28470000000000001</v>
      </c>
      <c r="M97" s="1" t="s">
        <v>110</v>
      </c>
      <c r="O97" s="7">
        <f t="shared" si="96"/>
        <v>0.69312419315345464</v>
      </c>
      <c r="P97" s="7">
        <f t="shared" si="81"/>
        <v>0.32520586566347831</v>
      </c>
      <c r="Q97" s="12">
        <f t="shared" si="82"/>
        <v>8.4553525072504368E-2</v>
      </c>
      <c r="R97" s="7">
        <f t="shared" si="83"/>
        <v>7.4022000000000004E-2</v>
      </c>
      <c r="S97" s="13">
        <f t="shared" si="84"/>
        <v>1.1422756082313956</v>
      </c>
      <c r="T97" s="2">
        <v>0.01</v>
      </c>
      <c r="U97" s="14">
        <f t="shared" si="85"/>
        <v>1.1422756082313957E-2</v>
      </c>
      <c r="V97" s="13"/>
      <c r="W97" s="2"/>
      <c r="X97" s="2"/>
      <c r="Y97" s="2"/>
      <c r="Z97" s="2"/>
      <c r="AA97" s="2"/>
      <c r="AB97" s="2"/>
      <c r="AC97" s="2"/>
      <c r="AD97" s="2"/>
      <c r="AE97" s="13">
        <v>0.01</v>
      </c>
      <c r="AF97" s="2">
        <v>0.49</v>
      </c>
      <c r="AG97" s="14">
        <f t="shared" si="86"/>
        <v>4.8999999999999998E-3</v>
      </c>
      <c r="AH97" s="17"/>
      <c r="AI97" s="2"/>
      <c r="AJ97" s="14"/>
      <c r="AK97" s="13"/>
      <c r="AL97" s="2"/>
      <c r="AM97" s="2"/>
      <c r="AN97" s="13"/>
      <c r="AO97" s="2"/>
      <c r="AP97" s="14"/>
      <c r="AQ97" s="2">
        <v>0.02</v>
      </c>
      <c r="AR97" s="2">
        <v>0.5</v>
      </c>
      <c r="AS97" s="2">
        <f t="shared" si="87"/>
        <v>0.01</v>
      </c>
      <c r="AT97" s="1">
        <f t="shared" si="88"/>
        <v>2.6322756082313957E-2</v>
      </c>
      <c r="AU97" s="7">
        <f t="shared" si="89"/>
        <v>28.47</v>
      </c>
      <c r="AV97" s="1">
        <f t="shared" si="90"/>
        <v>0.26</v>
      </c>
      <c r="AW97" s="1">
        <f t="shared" si="91"/>
        <v>0</v>
      </c>
      <c r="AX97" s="1">
        <f t="shared" si="92"/>
        <v>0</v>
      </c>
      <c r="AZ97" s="1">
        <f t="shared" si="93"/>
        <v>0</v>
      </c>
      <c r="BA97" s="1">
        <f t="shared" si="94"/>
        <v>0</v>
      </c>
    </row>
    <row r="98" spans="3:54" x14ac:dyDescent="0.15">
      <c r="C98" s="6">
        <v>8</v>
      </c>
      <c r="D98" s="8">
        <v>27.0788180474194</v>
      </c>
      <c r="E98" s="9">
        <f t="shared" si="95"/>
        <v>27.802067530967701</v>
      </c>
      <c r="F98" s="6" t="s">
        <v>110</v>
      </c>
      <c r="G98" s="1">
        <v>9</v>
      </c>
      <c r="H98" s="7">
        <f t="shared" si="76"/>
        <v>27.0788180474194</v>
      </c>
      <c r="I98" s="7">
        <f t="shared" si="77"/>
        <v>300.2288180474194</v>
      </c>
      <c r="J98" s="7">
        <f t="shared" si="78"/>
        <v>0.43400914897252718</v>
      </c>
      <c r="K98" s="7">
        <f t="shared" si="79"/>
        <v>28.47</v>
      </c>
      <c r="L98" s="7">
        <f t="shared" si="80"/>
        <v>0.28470000000000001</v>
      </c>
      <c r="M98" s="1" t="s">
        <v>110</v>
      </c>
      <c r="O98" s="7">
        <f t="shared" si="96"/>
        <v>0.65261832748997628</v>
      </c>
      <c r="P98" s="7">
        <f t="shared" si="81"/>
        <v>0.28324232491779866</v>
      </c>
      <c r="Q98" s="12">
        <f t="shared" si="82"/>
        <v>7.3643004478627649E-2</v>
      </c>
      <c r="R98" s="7">
        <f t="shared" si="83"/>
        <v>7.4022000000000004E-2</v>
      </c>
      <c r="S98" s="13">
        <f t="shared" si="84"/>
        <v>0.99487996107410825</v>
      </c>
      <c r="T98" s="2">
        <v>0.01</v>
      </c>
      <c r="U98" s="14">
        <f t="shared" si="85"/>
        <v>9.9487996107410822E-3</v>
      </c>
      <c r="V98" s="13"/>
      <c r="W98" s="2"/>
      <c r="X98" s="2"/>
      <c r="Y98" s="2"/>
      <c r="Z98" s="2"/>
      <c r="AA98" s="2"/>
      <c r="AB98" s="2"/>
      <c r="AC98" s="2"/>
      <c r="AD98" s="2"/>
      <c r="AE98" s="13">
        <v>5.0000000000000001E-3</v>
      </c>
      <c r="AF98" s="2">
        <v>0.49</v>
      </c>
      <c r="AG98" s="14">
        <f t="shared" si="86"/>
        <v>2.4499999999999999E-3</v>
      </c>
      <c r="AH98" s="17"/>
      <c r="AI98" s="2"/>
      <c r="AJ98" s="14"/>
      <c r="AK98" s="13"/>
      <c r="AL98" s="2"/>
      <c r="AM98" s="2"/>
      <c r="AN98" s="13"/>
      <c r="AO98" s="2"/>
      <c r="AP98" s="14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1.9898799610741084E-2</v>
      </c>
      <c r="AU98" s="7">
        <f t="shared" si="89"/>
        <v>28.47</v>
      </c>
      <c r="AV98" s="1">
        <f t="shared" si="90"/>
        <v>0.26</v>
      </c>
      <c r="AW98" s="1">
        <f t="shared" si="91"/>
        <v>0</v>
      </c>
      <c r="AX98" s="1">
        <f t="shared" si="92"/>
        <v>0</v>
      </c>
      <c r="AZ98" s="1">
        <f t="shared" si="93"/>
        <v>0</v>
      </c>
      <c r="BA98" s="1">
        <f t="shared" si="94"/>
        <v>0</v>
      </c>
    </row>
    <row r="99" spans="3:54" x14ac:dyDescent="0.15">
      <c r="C99" s="6">
        <v>9</v>
      </c>
      <c r="D99" s="8">
        <v>24.792674961666702</v>
      </c>
      <c r="E99" s="9">
        <f t="shared" si="95"/>
        <v>27.0788180474194</v>
      </c>
      <c r="F99" s="6" t="s">
        <v>110</v>
      </c>
      <c r="G99" s="1">
        <v>10</v>
      </c>
      <c r="H99" s="7">
        <f t="shared" si="76"/>
        <v>24.792674961666702</v>
      </c>
      <c r="I99" s="7">
        <f t="shared" si="77"/>
        <v>297.94267496166668</v>
      </c>
      <c r="J99" s="7">
        <f t="shared" si="78"/>
        <v>0.33839628680970663</v>
      </c>
      <c r="K99" s="7">
        <f t="shared" si="79"/>
        <v>28.47</v>
      </c>
      <c r="L99" s="7">
        <f t="shared" si="80"/>
        <v>0.28470000000000001</v>
      </c>
      <c r="M99" s="1" t="s">
        <v>110</v>
      </c>
      <c r="O99" s="7">
        <f t="shared" si="96"/>
        <v>0.65407600257217768</v>
      </c>
      <c r="P99" s="7">
        <f t="shared" si="81"/>
        <v>0.22133689056176103</v>
      </c>
      <c r="Q99" s="12">
        <f t="shared" si="82"/>
        <v>5.7547591546057868E-2</v>
      </c>
      <c r="R99" s="7">
        <f t="shared" si="83"/>
        <v>7.4022000000000004E-2</v>
      </c>
      <c r="S99" s="13">
        <f t="shared" si="84"/>
        <v>0.7774390255067124</v>
      </c>
      <c r="T99" s="2">
        <v>0.01</v>
      </c>
      <c r="U99" s="14">
        <f t="shared" si="85"/>
        <v>7.7743902550671245E-3</v>
      </c>
      <c r="V99" s="13"/>
      <c r="W99" s="2"/>
      <c r="X99" s="2"/>
      <c r="Y99" s="2"/>
      <c r="Z99" s="2"/>
      <c r="AA99" s="2"/>
      <c r="AB99" s="2"/>
      <c r="AC99" s="2"/>
      <c r="AD99" s="2"/>
      <c r="AE99" s="13">
        <v>5.0000000000000001E-3</v>
      </c>
      <c r="AF99" s="2">
        <v>0.49</v>
      </c>
      <c r="AG99" s="14">
        <f t="shared" si="86"/>
        <v>2.4499999999999999E-3</v>
      </c>
      <c r="AH99" s="17"/>
      <c r="AI99" s="2"/>
      <c r="AJ99" s="14"/>
      <c r="AK99" s="13"/>
      <c r="AL99" s="2"/>
      <c r="AM99" s="2"/>
      <c r="AN99" s="13"/>
      <c r="AO99" s="2"/>
      <c r="AP99" s="14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1.7724390255067123E-2</v>
      </c>
      <c r="AU99" s="7">
        <f t="shared" si="89"/>
        <v>28.47</v>
      </c>
      <c r="AV99" s="1">
        <f t="shared" si="90"/>
        <v>0.26</v>
      </c>
      <c r="AW99" s="1">
        <f t="shared" si="91"/>
        <v>0</v>
      </c>
      <c r="AX99" s="1">
        <f t="shared" si="92"/>
        <v>0</v>
      </c>
      <c r="AZ99" s="1">
        <f t="shared" si="93"/>
        <v>0</v>
      </c>
      <c r="BA99" s="1">
        <f t="shared" si="94"/>
        <v>0</v>
      </c>
    </row>
    <row r="100" spans="3:54" x14ac:dyDescent="0.15">
      <c r="C100" s="6">
        <v>10</v>
      </c>
      <c r="D100" s="8">
        <v>22.713903667419299</v>
      </c>
      <c r="E100" s="9">
        <f t="shared" si="95"/>
        <v>24.792674961666702</v>
      </c>
      <c r="F100" s="6" t="s">
        <v>110</v>
      </c>
      <c r="G100" s="1">
        <v>11</v>
      </c>
      <c r="H100" s="7">
        <f t="shared" si="76"/>
        <v>22.713903667419299</v>
      </c>
      <c r="I100" s="7">
        <f t="shared" si="77"/>
        <v>295.86390366741927</v>
      </c>
      <c r="J100" s="7">
        <f t="shared" si="78"/>
        <v>0.26897110671865554</v>
      </c>
      <c r="K100" s="7">
        <f t="shared" si="79"/>
        <v>28.47</v>
      </c>
      <c r="L100" s="7">
        <f t="shared" si="80"/>
        <v>0.28470000000000001</v>
      </c>
      <c r="M100" s="1" t="s">
        <v>112</v>
      </c>
      <c r="N100" s="7">
        <f>(O99-P99)*$C$22/100</f>
        <v>0.41110215640989578</v>
      </c>
      <c r="O100" s="7">
        <f t="shared" si="96"/>
        <v>0.30633695560052088</v>
      </c>
      <c r="P100" s="7">
        <f t="shared" si="81"/>
        <v>8.2395789976695749E-2</v>
      </c>
      <c r="Q100" s="12">
        <f t="shared" si="82"/>
        <v>2.1422905393940896E-2</v>
      </c>
      <c r="R100" s="7">
        <f t="shared" si="83"/>
        <v>7.4022000000000004E-2</v>
      </c>
      <c r="S100" s="13">
        <f t="shared" si="84"/>
        <v>0.28941267993219444</v>
      </c>
      <c r="T100" s="2">
        <v>0.01</v>
      </c>
      <c r="U100" s="14">
        <f t="shared" si="85"/>
        <v>2.8941267993219445E-3</v>
      </c>
      <c r="V100" s="13"/>
      <c r="W100" s="2"/>
      <c r="X100" s="2"/>
      <c r="Y100" s="2"/>
      <c r="Z100" s="2"/>
      <c r="AA100" s="2"/>
      <c r="AB100" s="2"/>
      <c r="AC100" s="2"/>
      <c r="AD100" s="2"/>
      <c r="AE100" s="13">
        <v>1E-3</v>
      </c>
      <c r="AF100" s="2">
        <v>0.49</v>
      </c>
      <c r="AG100" s="14">
        <f t="shared" si="86"/>
        <v>4.8999999999999998E-4</v>
      </c>
      <c r="AH100" s="17"/>
      <c r="AI100" s="2"/>
      <c r="AJ100" s="14"/>
      <c r="AK100" s="13"/>
      <c r="AL100" s="2"/>
      <c r="AM100" s="2"/>
      <c r="AN100" s="13"/>
      <c r="AO100" s="2"/>
      <c r="AP100" s="14"/>
      <c r="AQ100" s="2">
        <v>0.01</v>
      </c>
      <c r="AR100" s="2">
        <v>0.5</v>
      </c>
      <c r="AS100" s="2">
        <f t="shared" si="87"/>
        <v>5.0000000000000001E-3</v>
      </c>
      <c r="AT100" s="1">
        <f t="shared" si="88"/>
        <v>8.3841267993219441E-3</v>
      </c>
      <c r="AU100" s="7">
        <f t="shared" si="89"/>
        <v>28.47</v>
      </c>
      <c r="AV100" s="1">
        <f t="shared" si="90"/>
        <v>0.26</v>
      </c>
      <c r="AW100" s="1">
        <f t="shared" si="91"/>
        <v>0</v>
      </c>
      <c r="AX100" s="1">
        <f t="shared" si="92"/>
        <v>0</v>
      </c>
      <c r="AZ100" s="1">
        <f t="shared" si="93"/>
        <v>0</v>
      </c>
      <c r="BA100" s="1">
        <f t="shared" si="94"/>
        <v>0</v>
      </c>
    </row>
    <row r="101" spans="3:54" x14ac:dyDescent="0.15">
      <c r="C101" s="6">
        <v>11</v>
      </c>
      <c r="D101" s="8">
        <v>16.273082287933299</v>
      </c>
      <c r="E101" s="9">
        <f t="shared" si="95"/>
        <v>22.713903667419299</v>
      </c>
      <c r="F101" s="6" t="s">
        <v>112</v>
      </c>
      <c r="G101" s="1">
        <v>12</v>
      </c>
      <c r="H101" s="7">
        <f t="shared" si="76"/>
        <v>16.273082287933299</v>
      </c>
      <c r="I101" s="7">
        <f t="shared" si="77"/>
        <v>289.42308228793325</v>
      </c>
      <c r="J101" s="7">
        <f t="shared" si="78"/>
        <v>0.12931247048532743</v>
      </c>
      <c r="K101" s="7">
        <f t="shared" si="79"/>
        <v>28.47</v>
      </c>
      <c r="L101" s="7">
        <f t="shared" si="80"/>
        <v>0.28470000000000001</v>
      </c>
      <c r="M101" s="1" t="s">
        <v>110</v>
      </c>
      <c r="O101" s="7">
        <f t="shared" si="96"/>
        <v>0.50864116562382511</v>
      </c>
      <c r="P101" s="7">
        <f t="shared" si="81"/>
        <v>6.5773645717353418E-2</v>
      </c>
      <c r="Q101" s="12">
        <f t="shared" si="82"/>
        <v>1.7101147886511889E-2</v>
      </c>
      <c r="R101" s="7">
        <f t="shared" si="83"/>
        <v>7.4022000000000004E-2</v>
      </c>
      <c r="S101" s="13">
        <f t="shared" si="84"/>
        <v>0.23102790908799936</v>
      </c>
      <c r="T101" s="2">
        <v>0.01</v>
      </c>
      <c r="U101" s="14">
        <f t="shared" si="85"/>
        <v>2.3102790908799938E-3</v>
      </c>
      <c r="V101" s="13"/>
      <c r="W101" s="2"/>
      <c r="X101" s="2"/>
      <c r="Y101" s="2"/>
      <c r="Z101" s="2"/>
      <c r="AA101" s="2"/>
      <c r="AB101" s="2"/>
      <c r="AC101" s="2"/>
      <c r="AD101" s="2"/>
      <c r="AE101" s="13">
        <v>1E-3</v>
      </c>
      <c r="AF101" s="2">
        <v>0.49</v>
      </c>
      <c r="AG101" s="14">
        <f t="shared" si="86"/>
        <v>4.8999999999999998E-4</v>
      </c>
      <c r="AH101" s="17"/>
      <c r="AI101" s="2"/>
      <c r="AJ101" s="14"/>
      <c r="AK101" s="13"/>
      <c r="AL101" s="2"/>
      <c r="AM101" s="2"/>
      <c r="AN101" s="13"/>
      <c r="AO101" s="2"/>
      <c r="AP101" s="14"/>
      <c r="AQ101" s="2">
        <v>0.01</v>
      </c>
      <c r="AR101" s="2">
        <v>0.5</v>
      </c>
      <c r="AS101" s="2">
        <f t="shared" si="87"/>
        <v>5.0000000000000001E-3</v>
      </c>
      <c r="AT101" s="1">
        <f t="shared" si="88"/>
        <v>7.8002790908799939E-3</v>
      </c>
      <c r="AU101" s="7">
        <f t="shared" si="89"/>
        <v>28.47</v>
      </c>
      <c r="AV101" s="1">
        <f t="shared" si="90"/>
        <v>0.26</v>
      </c>
      <c r="AW101" s="1">
        <f t="shared" si="91"/>
        <v>0</v>
      </c>
      <c r="AX101" s="1">
        <f t="shared" si="92"/>
        <v>0</v>
      </c>
      <c r="AY101" s="1">
        <f>SUM(AX90:AX101)</f>
        <v>0</v>
      </c>
      <c r="AZ101" s="1">
        <f t="shared" si="93"/>
        <v>0</v>
      </c>
      <c r="BA101" s="1">
        <f t="shared" si="94"/>
        <v>0</v>
      </c>
      <c r="BB101" s="1">
        <f>SUM(BA90:BA101)</f>
        <v>0</v>
      </c>
    </row>
    <row r="102" spans="3:54" x14ac:dyDescent="0.15">
      <c r="C102" s="6">
        <v>12</v>
      </c>
      <c r="D102" s="8">
        <v>12.701677168129001</v>
      </c>
      <c r="E102" s="9">
        <f t="shared" si="95"/>
        <v>16.273082287933299</v>
      </c>
      <c r="F102" s="6" t="s">
        <v>110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Z102"/>
  <sheetViews>
    <sheetView workbookViewId="0">
      <pane xSplit="4" topLeftCell="E1" activePane="topRight" state="frozen"/>
      <selection activeCell="K16" sqref="K16"/>
      <selection pane="topRight"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 customWidth="1"/>
    <col min="29" max="29" width="8.875" style="1"/>
    <col min="30" max="30" width="10.25" style="1" customWidth="1"/>
    <col min="31" max="31" width="8.75" style="1" customWidth="1"/>
    <col min="32" max="32" width="23.125" style="1" customWidth="1"/>
    <col min="33" max="33" width="12.87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48" width="15.625" style="1"/>
    <col min="49" max="49" width="11.5" style="1"/>
    <col min="50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73</v>
      </c>
    </row>
    <row r="2" spans="1:12" x14ac:dyDescent="0.15">
      <c r="A2" s="28" t="s">
        <v>41</v>
      </c>
      <c r="B2" s="3" t="s">
        <v>42</v>
      </c>
      <c r="C2" s="2"/>
      <c r="D2" s="2"/>
      <c r="E2" s="35">
        <v>339.82619999999997</v>
      </c>
      <c r="F2" s="2">
        <v>1069.5229999999999</v>
      </c>
      <c r="G2" s="39">
        <f>(F2+F3+F4)/3</f>
        <v>1305.751</v>
      </c>
      <c r="H2" s="2">
        <v>0.13</v>
      </c>
      <c r="I2" s="28">
        <f>(H2+H3+H4)/3</f>
        <v>0.12</v>
      </c>
    </row>
    <row r="3" spans="1:12" x14ac:dyDescent="0.15">
      <c r="A3" s="28"/>
      <c r="B3" s="3" t="s">
        <v>43</v>
      </c>
      <c r="C3" s="2"/>
      <c r="D3" s="2"/>
      <c r="E3" s="36"/>
      <c r="F3" s="2">
        <v>1192.0899999999999</v>
      </c>
      <c r="G3" s="40"/>
      <c r="H3" s="2">
        <v>0.13</v>
      </c>
      <c r="I3" s="28"/>
    </row>
    <row r="4" spans="1:12" x14ac:dyDescent="0.15">
      <c r="A4" s="28"/>
      <c r="B4" s="3" t="s">
        <v>44</v>
      </c>
      <c r="C4" s="2"/>
      <c r="D4" s="2"/>
      <c r="E4" s="37"/>
      <c r="F4" s="2">
        <v>1655.64</v>
      </c>
      <c r="G4" s="41"/>
      <c r="H4" s="2">
        <v>0.1</v>
      </c>
      <c r="I4" s="28"/>
    </row>
    <row r="5" spans="1:12" x14ac:dyDescent="0.15">
      <c r="A5" s="28" t="s">
        <v>45</v>
      </c>
      <c r="B5" s="3" t="s">
        <v>46</v>
      </c>
      <c r="C5" s="2"/>
      <c r="D5" s="2"/>
      <c r="E5" s="35">
        <v>167.41512328767101</v>
      </c>
      <c r="F5" s="2">
        <v>91.103999999999999</v>
      </c>
      <c r="G5" s="39">
        <f>(F5+F6)/2</f>
        <v>92.509250000000009</v>
      </c>
      <c r="H5" s="2">
        <v>0.13</v>
      </c>
      <c r="I5" s="28">
        <f>(H5+H6)/2</f>
        <v>0.13</v>
      </c>
    </row>
    <row r="6" spans="1:12" x14ac:dyDescent="0.15">
      <c r="A6" s="28"/>
      <c r="B6" s="3" t="s">
        <v>47</v>
      </c>
      <c r="C6" s="2"/>
      <c r="D6" s="2"/>
      <c r="E6" s="37"/>
      <c r="F6" s="2">
        <v>93.914500000000004</v>
      </c>
      <c r="G6" s="41"/>
      <c r="H6" s="2">
        <v>0.13</v>
      </c>
      <c r="I6" s="28"/>
    </row>
    <row r="7" spans="1:12" x14ac:dyDescent="0.15">
      <c r="A7" s="28" t="s">
        <v>48</v>
      </c>
      <c r="B7" s="29"/>
      <c r="C7" s="2"/>
      <c r="D7" s="2"/>
      <c r="E7" s="4">
        <v>4110.8485177429402</v>
      </c>
      <c r="F7" s="2">
        <v>122.786</v>
      </c>
      <c r="G7" s="2"/>
      <c r="H7" s="2">
        <v>0.28999999999999998</v>
      </c>
    </row>
    <row r="8" spans="1:12" x14ac:dyDescent="0.15">
      <c r="A8" s="28" t="s">
        <v>49</v>
      </c>
      <c r="B8" s="29"/>
      <c r="C8" s="2"/>
      <c r="D8" s="2"/>
      <c r="E8" s="2">
        <v>0</v>
      </c>
      <c r="F8" s="2">
        <v>625.46400000000006</v>
      </c>
      <c r="G8" s="2"/>
      <c r="H8" s="2">
        <v>0.26</v>
      </c>
    </row>
    <row r="9" spans="1:12" x14ac:dyDescent="0.15">
      <c r="A9" s="28" t="s">
        <v>50</v>
      </c>
      <c r="B9" s="29"/>
      <c r="C9" s="2"/>
      <c r="D9" s="2"/>
      <c r="E9" s="2">
        <v>0</v>
      </c>
      <c r="F9" s="2">
        <v>341.64</v>
      </c>
      <c r="G9" s="2"/>
      <c r="H9" s="2">
        <v>0.26</v>
      </c>
    </row>
    <row r="10" spans="1:12" x14ac:dyDescent="0.15">
      <c r="A10" s="28" t="s">
        <v>51</v>
      </c>
      <c r="B10" s="29"/>
      <c r="C10" s="2"/>
      <c r="D10" s="2"/>
      <c r="E10" s="2">
        <v>0</v>
      </c>
      <c r="F10" s="2">
        <v>341.64</v>
      </c>
      <c r="G10" s="2"/>
      <c r="H10" s="2">
        <v>0.26</v>
      </c>
    </row>
    <row r="11" spans="1:12" x14ac:dyDescent="0.15">
      <c r="A11" s="28" t="s">
        <v>52</v>
      </c>
      <c r="B11" s="29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55</v>
      </c>
      <c r="B14" s="2" t="s">
        <v>56</v>
      </c>
      <c r="C14" s="2">
        <v>308.16000000000003</v>
      </c>
      <c r="G14" s="38" t="s">
        <v>57</v>
      </c>
      <c r="H14" s="5" t="s">
        <v>58</v>
      </c>
      <c r="I14" s="5">
        <f>AV38+AV53+AY85+AY101+BB101+AG69</f>
        <v>120665247.15825793</v>
      </c>
      <c r="J14" s="5" t="s">
        <v>35</v>
      </c>
      <c r="K14" s="5">
        <f>I14/(10000*1000)</f>
        <v>12.066524715825793</v>
      </c>
      <c r="L14" s="5" t="s">
        <v>59</v>
      </c>
    </row>
    <row r="15" spans="1:12" x14ac:dyDescent="0.15">
      <c r="A15" s="2" t="s">
        <v>60</v>
      </c>
      <c r="B15" s="2" t="s">
        <v>56</v>
      </c>
      <c r="C15" s="2"/>
      <c r="G15" s="38"/>
      <c r="H15" s="5" t="s">
        <v>61</v>
      </c>
      <c r="I15" s="5">
        <v>67379325.479452103</v>
      </c>
      <c r="J15" s="5" t="s">
        <v>35</v>
      </c>
      <c r="K15" s="5">
        <f>I15/(10000*1000)</f>
        <v>6.7379325479452099</v>
      </c>
      <c r="L15" s="5" t="s">
        <v>59</v>
      </c>
    </row>
    <row r="16" spans="1:12" x14ac:dyDescent="0.15">
      <c r="A16" s="2" t="s">
        <v>62</v>
      </c>
      <c r="B16" s="2" t="s">
        <v>63</v>
      </c>
      <c r="C16" s="2">
        <v>19347</v>
      </c>
      <c r="K16" s="1">
        <v>12.066524715825793</v>
      </c>
    </row>
    <row r="17" spans="1:47" x14ac:dyDescent="0.15">
      <c r="A17" s="2" t="s">
        <v>64</v>
      </c>
      <c r="B17" s="2" t="s">
        <v>65</v>
      </c>
      <c r="C17" s="2">
        <v>1.9870000000000001</v>
      </c>
      <c r="AF17" s="1" t="s">
        <v>122</v>
      </c>
    </row>
    <row r="18" spans="1:47" x14ac:dyDescent="0.15">
      <c r="A18" s="2" t="s">
        <v>67</v>
      </c>
      <c r="B18" s="2" t="s">
        <v>68</v>
      </c>
      <c r="C18" s="2">
        <v>1</v>
      </c>
    </row>
    <row r="19" spans="1:47" x14ac:dyDescent="0.15">
      <c r="A19" s="2" t="s">
        <v>70</v>
      </c>
      <c r="B19" s="2" t="s">
        <v>68</v>
      </c>
      <c r="C19" s="2">
        <v>3</v>
      </c>
    </row>
    <row r="20" spans="1:47" x14ac:dyDescent="0.15">
      <c r="A20" s="2" t="s">
        <v>73</v>
      </c>
      <c r="B20" s="2" t="s">
        <v>74</v>
      </c>
      <c r="C20" s="2">
        <v>0.13</v>
      </c>
    </row>
    <row r="21" spans="1:47" x14ac:dyDescent="0.15">
      <c r="A21" s="2" t="s">
        <v>75</v>
      </c>
      <c r="B21" s="2" t="s">
        <v>76</v>
      </c>
      <c r="C21" s="2">
        <v>1</v>
      </c>
    </row>
    <row r="22" spans="1:47" x14ac:dyDescent="0.15">
      <c r="A22" s="2" t="s">
        <v>77</v>
      </c>
      <c r="B22" s="2" t="s">
        <v>72</v>
      </c>
      <c r="C22" s="2">
        <v>95</v>
      </c>
    </row>
    <row r="23" spans="1:47" x14ac:dyDescent="0.15">
      <c r="A23" s="2" t="s">
        <v>78</v>
      </c>
      <c r="B23" s="2" t="s">
        <v>79</v>
      </c>
      <c r="C23" s="2">
        <v>0.66200000000000003</v>
      </c>
    </row>
    <row r="25" spans="1:47" x14ac:dyDescent="0.15">
      <c r="S25" s="30" t="s">
        <v>80</v>
      </c>
      <c r="T25" s="30"/>
      <c r="U25" s="30"/>
      <c r="V25" s="30" t="s">
        <v>81</v>
      </c>
      <c r="W25" s="30"/>
      <c r="X25" s="30"/>
      <c r="Y25" s="30" t="s">
        <v>82</v>
      </c>
      <c r="Z25" s="30"/>
      <c r="AA25" s="30"/>
      <c r="AB25" s="30" t="s">
        <v>83</v>
      </c>
      <c r="AC25" s="30"/>
      <c r="AD25" s="30"/>
      <c r="AE25" s="30" t="s">
        <v>84</v>
      </c>
      <c r="AF25" s="30"/>
      <c r="AG25" s="30"/>
      <c r="AH25" s="30" t="s">
        <v>85</v>
      </c>
      <c r="AI25" s="30"/>
      <c r="AJ25" s="30"/>
      <c r="AK25" s="31" t="s">
        <v>86</v>
      </c>
      <c r="AL25" s="32"/>
      <c r="AM25" s="33"/>
      <c r="AN25" s="30" t="s">
        <v>87</v>
      </c>
      <c r="AO25" s="30"/>
      <c r="AP25" s="30"/>
    </row>
    <row r="26" spans="1:47" x14ac:dyDescent="0.15">
      <c r="A26" s="34" t="s">
        <v>41</v>
      </c>
      <c r="B26" s="34"/>
      <c r="C26" s="6" t="s">
        <v>88</v>
      </c>
      <c r="D26" s="6" t="s">
        <v>89</v>
      </c>
      <c r="E26" s="6" t="s">
        <v>90</v>
      </c>
      <c r="F26" s="6" t="s">
        <v>91</v>
      </c>
      <c r="G26" s="1" t="s">
        <v>88</v>
      </c>
      <c r="H26" s="1" t="s">
        <v>90</v>
      </c>
      <c r="I26" s="1" t="s">
        <v>92</v>
      </c>
      <c r="J26" s="1" t="s">
        <v>93</v>
      </c>
      <c r="K26" s="10" t="s">
        <v>94</v>
      </c>
      <c r="L26" s="10" t="s">
        <v>95</v>
      </c>
      <c r="M26" s="1" t="s">
        <v>96</v>
      </c>
      <c r="N26" s="10" t="s">
        <v>97</v>
      </c>
      <c r="O26" s="1" t="s">
        <v>98</v>
      </c>
      <c r="P26" s="1" t="s">
        <v>99</v>
      </c>
      <c r="Q26" s="10" t="s">
        <v>100</v>
      </c>
      <c r="R26" s="10" t="s">
        <v>101</v>
      </c>
      <c r="S26" s="2" t="s">
        <v>102</v>
      </c>
      <c r="T26" s="2" t="s">
        <v>103</v>
      </c>
      <c r="U26" s="2"/>
      <c r="V26" s="2" t="s">
        <v>102</v>
      </c>
      <c r="W26" s="2" t="s">
        <v>103</v>
      </c>
      <c r="X26" s="2"/>
      <c r="Y26" s="2" t="s">
        <v>102</v>
      </c>
      <c r="Z26" s="2" t="s">
        <v>103</v>
      </c>
      <c r="AA26" s="2"/>
      <c r="AB26" s="2" t="s">
        <v>102</v>
      </c>
      <c r="AC26" s="2" t="s">
        <v>103</v>
      </c>
      <c r="AD26" s="2"/>
      <c r="AE26" s="2" t="s">
        <v>102</v>
      </c>
      <c r="AF26" s="2" t="s">
        <v>103</v>
      </c>
      <c r="AG26" s="2"/>
      <c r="AH26" s="2" t="s">
        <v>102</v>
      </c>
      <c r="AI26" s="2" t="s">
        <v>103</v>
      </c>
      <c r="AJ26" s="2"/>
      <c r="AK26" s="2" t="s">
        <v>102</v>
      </c>
      <c r="AL26" s="2" t="s">
        <v>103</v>
      </c>
      <c r="AM26" s="2"/>
      <c r="AN26" s="16" t="s">
        <v>102</v>
      </c>
      <c r="AO26" s="16" t="s">
        <v>103</v>
      </c>
      <c r="AP26" s="16"/>
      <c r="AQ26" s="1" t="s">
        <v>104</v>
      </c>
      <c r="AR26" s="1" t="s">
        <v>105</v>
      </c>
      <c r="AS26" s="1" t="s">
        <v>73</v>
      </c>
      <c r="AT26" s="1" t="s">
        <v>106</v>
      </c>
      <c r="AU26" s="1" t="s">
        <v>107</v>
      </c>
    </row>
    <row r="27" spans="1:47" x14ac:dyDescent="0.15">
      <c r="A27" s="1" t="s">
        <v>108</v>
      </c>
      <c r="B27" s="1">
        <f>G2</f>
        <v>1305.751</v>
      </c>
      <c r="C27" s="6" t="s">
        <v>109</v>
      </c>
      <c r="D27" s="6">
        <v>8</v>
      </c>
      <c r="E27" s="6"/>
      <c r="F27" s="6"/>
      <c r="G27" s="1">
        <v>1</v>
      </c>
      <c r="H27" s="7">
        <f t="shared" ref="H27:H38" si="0">E28</f>
        <v>8</v>
      </c>
      <c r="I27" s="7">
        <f t="shared" ref="I27:I38" si="1">H27+273.15</f>
        <v>281.14999999999998</v>
      </c>
      <c r="J27" s="7">
        <f t="shared" ref="J27:J38" si="2">EXP(($C$16*(I27-$C$14))/($C$17*I27*$C$14))</f>
        <v>4.8052056162081642E-2</v>
      </c>
      <c r="K27" s="7">
        <f t="shared" ref="K27:K38" si="3">$B$27/12</f>
        <v>108.81258333333334</v>
      </c>
      <c r="L27" s="7">
        <f t="shared" ref="L27:L38" si="4">K27*$B$28/100</f>
        <v>1.0881258333333335</v>
      </c>
      <c r="M27" s="1" t="s">
        <v>110</v>
      </c>
      <c r="O27" s="7">
        <f>L27</f>
        <v>1.0881258333333335</v>
      </c>
      <c r="P27" s="7">
        <f t="shared" ref="P27:P38" si="5">O27*J27</f>
        <v>5.2286683654745231E-2</v>
      </c>
      <c r="Q27" s="12">
        <f t="shared" ref="Q27:Q38" si="6">P27*$B$29</f>
        <v>6.2744020385694273E-3</v>
      </c>
      <c r="R27" s="7">
        <f t="shared" ref="R27:R38" si="7">L27*$B$29</f>
        <v>0.1305751</v>
      </c>
      <c r="S27" s="13">
        <f t="shared" ref="S27:S38" si="8">Q27/R27</f>
        <v>4.8052056162081649E-2</v>
      </c>
      <c r="T27" s="2">
        <v>0.01</v>
      </c>
      <c r="U27" s="14">
        <f t="shared" ref="U27:U38" si="9">S27*T27</f>
        <v>4.8052056162081649E-4</v>
      </c>
      <c r="V27" s="13"/>
      <c r="W27" s="2"/>
      <c r="X27" s="14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3"/>
      <c r="AF27" s="2"/>
      <c r="AG27" s="14"/>
      <c r="AH27" s="13"/>
      <c r="AI27" s="2"/>
      <c r="AJ27" s="14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2.2380520561620817E-2</v>
      </c>
      <c r="AR27" s="7">
        <f t="shared" ref="AR27:AR38" si="15">$B$27/12</f>
        <v>108.81258333333334</v>
      </c>
      <c r="AS27" s="1">
        <f t="shared" ref="AS27:AS38" si="16">$B$29</f>
        <v>0.12</v>
      </c>
      <c r="AT27" s="1">
        <f>$E$2/12</f>
        <v>28.318849999999998</v>
      </c>
      <c r="AU27" s="1">
        <f t="shared" ref="AU27:AU38" si="17">AT27*10000*AS27*0.67*AR27*AQ27</f>
        <v>55447.371964365964</v>
      </c>
    </row>
    <row r="28" spans="1:47" x14ac:dyDescent="0.15">
      <c r="A28" s="1" t="s">
        <v>111</v>
      </c>
      <c r="B28" s="1">
        <v>1</v>
      </c>
      <c r="C28" s="6">
        <v>1</v>
      </c>
      <c r="D28" s="8">
        <v>6.7635781660322598</v>
      </c>
      <c r="E28" s="9">
        <f t="shared" ref="E28:E39" si="18">D27</f>
        <v>8</v>
      </c>
      <c r="F28" s="6" t="s">
        <v>110</v>
      </c>
      <c r="G28" s="1">
        <v>2</v>
      </c>
      <c r="H28" s="7">
        <f t="shared" si="0"/>
        <v>6.7635781660322598</v>
      </c>
      <c r="I28" s="7">
        <f t="shared" si="1"/>
        <v>279.91357816603221</v>
      </c>
      <c r="J28" s="7">
        <f t="shared" si="2"/>
        <v>4.1235929712883403E-2</v>
      </c>
      <c r="K28" s="7">
        <f t="shared" si="3"/>
        <v>108.81258333333334</v>
      </c>
      <c r="L28" s="7">
        <f t="shared" si="4"/>
        <v>1.0881258333333335</v>
      </c>
      <c r="M28" s="1" t="s">
        <v>110</v>
      </c>
      <c r="O28" s="7">
        <f t="shared" ref="O28:O38" si="19">L28+O27-P27-N28</f>
        <v>2.1239649830119216</v>
      </c>
      <c r="P28" s="7">
        <f t="shared" si="5"/>
        <v>8.7583670752105186E-2</v>
      </c>
      <c r="Q28" s="12">
        <f t="shared" si="6"/>
        <v>1.0510040490252621E-2</v>
      </c>
      <c r="R28" s="7">
        <f t="shared" si="7"/>
        <v>0.1305751</v>
      </c>
      <c r="S28" s="13">
        <f t="shared" si="8"/>
        <v>8.0490388215307684E-2</v>
      </c>
      <c r="T28" s="2">
        <v>0.01</v>
      </c>
      <c r="U28" s="14">
        <f t="shared" si="9"/>
        <v>8.0490388215307687E-4</v>
      </c>
      <c r="V28" s="13"/>
      <c r="W28" s="2"/>
      <c r="X28" s="14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3"/>
      <c r="AF28" s="2"/>
      <c r="AG28" s="14"/>
      <c r="AH28" s="13"/>
      <c r="AI28" s="2"/>
      <c r="AJ28" s="14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2.2704903882153075E-2</v>
      </c>
      <c r="AR28" s="7">
        <f t="shared" si="15"/>
        <v>108.81258333333334</v>
      </c>
      <c r="AS28" s="1">
        <f t="shared" si="16"/>
        <v>0.12</v>
      </c>
      <c r="AT28" s="1">
        <f t="shared" ref="AT28:AT38" si="20">$E$2/12</f>
        <v>28.318849999999998</v>
      </c>
      <c r="AU28" s="1">
        <f t="shared" si="17"/>
        <v>56251.026311147863</v>
      </c>
    </row>
    <row r="29" spans="1:47" x14ac:dyDescent="0.15">
      <c r="A29" s="1" t="s">
        <v>73</v>
      </c>
      <c r="B29" s="1">
        <f>I2</f>
        <v>0.12</v>
      </c>
      <c r="C29" s="6">
        <v>2</v>
      </c>
      <c r="D29" s="8">
        <v>9.0117395434482805</v>
      </c>
      <c r="E29" s="9">
        <f t="shared" si="18"/>
        <v>6.7635781660322598</v>
      </c>
      <c r="F29" s="6" t="s">
        <v>110</v>
      </c>
      <c r="G29" s="1">
        <v>3</v>
      </c>
      <c r="H29" s="7">
        <f t="shared" si="0"/>
        <v>9.0117395434482805</v>
      </c>
      <c r="I29" s="7">
        <f t="shared" si="1"/>
        <v>282.16173954344828</v>
      </c>
      <c r="J29" s="7">
        <f t="shared" si="2"/>
        <v>5.4405429759979744E-2</v>
      </c>
      <c r="K29" s="7">
        <f t="shared" si="3"/>
        <v>108.81258333333334</v>
      </c>
      <c r="L29" s="7">
        <f t="shared" si="4"/>
        <v>1.0881258333333335</v>
      </c>
      <c r="M29" s="1" t="s">
        <v>110</v>
      </c>
      <c r="O29" s="7">
        <f t="shared" si="19"/>
        <v>3.1245071455931499</v>
      </c>
      <c r="P29" s="7">
        <f t="shared" si="5"/>
        <v>0.16999015404412293</v>
      </c>
      <c r="Q29" s="12">
        <f t="shared" si="6"/>
        <v>2.0398818485294751E-2</v>
      </c>
      <c r="R29" s="7">
        <f t="shared" si="7"/>
        <v>0.1305751</v>
      </c>
      <c r="S29" s="13">
        <f t="shared" si="8"/>
        <v>0.15622288235118909</v>
      </c>
      <c r="T29" s="2">
        <v>0.01</v>
      </c>
      <c r="U29" s="14">
        <f t="shared" si="9"/>
        <v>1.562228823511891E-3</v>
      </c>
      <c r="V29" s="13"/>
      <c r="W29" s="2"/>
      <c r="X29" s="14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3"/>
      <c r="AF29" s="2"/>
      <c r="AG29" s="14"/>
      <c r="AH29" s="13"/>
      <c r="AI29" s="2"/>
      <c r="AJ29" s="14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2.3462228823511889E-2</v>
      </c>
      <c r="AR29" s="7">
        <f t="shared" si="15"/>
        <v>108.81258333333334</v>
      </c>
      <c r="AS29" s="1">
        <f t="shared" si="16"/>
        <v>0.12</v>
      </c>
      <c r="AT29" s="1">
        <f t="shared" si="20"/>
        <v>28.318849999999998</v>
      </c>
      <c r="AU29" s="1">
        <f t="shared" si="17"/>
        <v>58127.286410004686</v>
      </c>
    </row>
    <row r="30" spans="1:47" x14ac:dyDescent="0.15">
      <c r="C30" s="6">
        <v>3</v>
      </c>
      <c r="D30" s="8">
        <v>13.2569875770323</v>
      </c>
      <c r="E30" s="9">
        <f t="shared" si="18"/>
        <v>9.0117395434482805</v>
      </c>
      <c r="F30" s="6" t="s">
        <v>110</v>
      </c>
      <c r="G30" s="1">
        <v>4</v>
      </c>
      <c r="H30" s="7">
        <f t="shared" si="0"/>
        <v>13.2569875770323</v>
      </c>
      <c r="I30" s="7">
        <f t="shared" si="1"/>
        <v>286.40698757703228</v>
      </c>
      <c r="J30" s="7">
        <f t="shared" si="2"/>
        <v>9.073597406688523E-2</v>
      </c>
      <c r="K30" s="7">
        <f t="shared" si="3"/>
        <v>108.81258333333334</v>
      </c>
      <c r="L30" s="7">
        <f t="shared" si="4"/>
        <v>1.0881258333333335</v>
      </c>
      <c r="M30" s="1" t="s">
        <v>110</v>
      </c>
      <c r="O30" s="7">
        <f t="shared" si="19"/>
        <v>4.0426428248823605</v>
      </c>
      <c r="P30" s="7">
        <f t="shared" si="5"/>
        <v>0.36681313452020553</v>
      </c>
      <c r="Q30" s="12">
        <f t="shared" si="6"/>
        <v>4.4017576142424665E-2</v>
      </c>
      <c r="R30" s="7">
        <f t="shared" si="7"/>
        <v>0.1305751</v>
      </c>
      <c r="S30" s="13">
        <f t="shared" si="8"/>
        <v>0.33710543696634859</v>
      </c>
      <c r="T30" s="2">
        <v>0.01</v>
      </c>
      <c r="U30" s="14">
        <f t="shared" si="9"/>
        <v>3.3710543696634861E-3</v>
      </c>
      <c r="V30" s="13"/>
      <c r="W30" s="2"/>
      <c r="X30" s="14"/>
      <c r="Y30" s="2">
        <v>0.04</v>
      </c>
      <c r="Z30" s="2">
        <v>0.21</v>
      </c>
      <c r="AA30" s="2">
        <f t="shared" si="10"/>
        <v>8.3999999999999995E-3</v>
      </c>
      <c r="AB30" s="2">
        <v>1.4999999999999999E-2</v>
      </c>
      <c r="AC30" s="2">
        <v>0.28999999999999998</v>
      </c>
      <c r="AD30" s="2">
        <f t="shared" si="11"/>
        <v>4.3499999999999997E-3</v>
      </c>
      <c r="AE30" s="13"/>
      <c r="AF30" s="2"/>
      <c r="AG30" s="14"/>
      <c r="AH30" s="13"/>
      <c r="AI30" s="2"/>
      <c r="AJ30" s="14"/>
      <c r="AK30" s="2">
        <v>0.1</v>
      </c>
      <c r="AL30" s="2">
        <v>0.11</v>
      </c>
      <c r="AM30" s="2">
        <f t="shared" si="12"/>
        <v>1.1000000000000001E-2</v>
      </c>
      <c r="AN30" s="2">
        <v>1.4999999999999999E-2</v>
      </c>
      <c r="AO30" s="2">
        <v>0.38</v>
      </c>
      <c r="AP30" s="2">
        <f t="shared" si="13"/>
        <v>5.7000000000000002E-3</v>
      </c>
      <c r="AQ30" s="1">
        <f t="shared" si="14"/>
        <v>3.2821054369663483E-2</v>
      </c>
      <c r="AR30" s="7">
        <f t="shared" si="15"/>
        <v>108.81258333333334</v>
      </c>
      <c r="AS30" s="1">
        <f t="shared" si="16"/>
        <v>0.12</v>
      </c>
      <c r="AT30" s="1">
        <f t="shared" si="20"/>
        <v>28.318849999999998</v>
      </c>
      <c r="AU30" s="1">
        <f t="shared" si="17"/>
        <v>81313.622928778539</v>
      </c>
    </row>
    <row r="31" spans="1:47" x14ac:dyDescent="0.15">
      <c r="C31" s="6">
        <v>4</v>
      </c>
      <c r="D31" s="8">
        <v>19.8627960713333</v>
      </c>
      <c r="E31" s="9">
        <f t="shared" si="18"/>
        <v>13.2569875770323</v>
      </c>
      <c r="F31" s="6" t="s">
        <v>110</v>
      </c>
      <c r="G31" s="1">
        <v>5</v>
      </c>
      <c r="H31" s="7">
        <f t="shared" si="0"/>
        <v>19.8627960713333</v>
      </c>
      <c r="I31" s="7">
        <f t="shared" si="1"/>
        <v>293.0127960713333</v>
      </c>
      <c r="J31" s="7">
        <f t="shared" si="2"/>
        <v>0.1952698078166793</v>
      </c>
      <c r="K31" s="7">
        <f t="shared" si="3"/>
        <v>108.81258333333334</v>
      </c>
      <c r="L31" s="7">
        <f t="shared" si="4"/>
        <v>1.0881258333333335</v>
      </c>
      <c r="M31" s="1" t="s">
        <v>112</v>
      </c>
      <c r="N31" s="7">
        <f>(O30-P30)*C22/100</f>
        <v>3.4920382058440471</v>
      </c>
      <c r="O31" s="7">
        <f t="shared" si="19"/>
        <v>1.2719173178514418</v>
      </c>
      <c r="P31" s="7">
        <f t="shared" si="5"/>
        <v>0.24836705021555724</v>
      </c>
      <c r="Q31" s="12">
        <f t="shared" si="6"/>
        <v>2.9804046025866868E-2</v>
      </c>
      <c r="R31" s="7">
        <f t="shared" si="7"/>
        <v>0.1305751</v>
      </c>
      <c r="S31" s="13">
        <f t="shared" si="8"/>
        <v>0.22825214015433928</v>
      </c>
      <c r="T31" s="2">
        <v>0.01</v>
      </c>
      <c r="U31" s="14">
        <f t="shared" si="9"/>
        <v>2.2825214015433927E-3</v>
      </c>
      <c r="V31" s="13"/>
      <c r="W31" s="2"/>
      <c r="X31" s="14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3"/>
      <c r="AF31" s="2"/>
      <c r="AG31" s="14"/>
      <c r="AH31" s="13"/>
      <c r="AI31" s="2"/>
      <c r="AJ31" s="14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3.1732521401543388E-2</v>
      </c>
      <c r="AR31" s="7">
        <f t="shared" si="15"/>
        <v>108.81258333333334</v>
      </c>
      <c r="AS31" s="1">
        <f t="shared" si="16"/>
        <v>0.12</v>
      </c>
      <c r="AT31" s="1">
        <f t="shared" si="20"/>
        <v>28.318849999999998</v>
      </c>
      <c r="AU31" s="1">
        <f t="shared" si="17"/>
        <v>78616.800385591938</v>
      </c>
    </row>
    <row r="32" spans="1:47" x14ac:dyDescent="0.15">
      <c r="C32" s="6">
        <v>5</v>
      </c>
      <c r="D32" s="8">
        <v>22.710187743548399</v>
      </c>
      <c r="E32" s="9">
        <f t="shared" si="18"/>
        <v>19.8627960713333</v>
      </c>
      <c r="F32" s="6" t="s">
        <v>112</v>
      </c>
      <c r="G32" s="1">
        <v>6</v>
      </c>
      <c r="H32" s="7">
        <f t="shared" si="0"/>
        <v>22.710187743548399</v>
      </c>
      <c r="I32" s="7">
        <f t="shared" si="1"/>
        <v>295.86018774354835</v>
      </c>
      <c r="J32" s="7">
        <f t="shared" si="2"/>
        <v>0.26885995403852136</v>
      </c>
      <c r="K32" s="7">
        <f t="shared" si="3"/>
        <v>108.81258333333334</v>
      </c>
      <c r="L32" s="7">
        <f t="shared" si="4"/>
        <v>1.0881258333333335</v>
      </c>
      <c r="M32" s="1" t="s">
        <v>110</v>
      </c>
      <c r="O32" s="7">
        <f t="shared" si="19"/>
        <v>2.111676100969218</v>
      </c>
      <c r="P32" s="7">
        <f t="shared" si="5"/>
        <v>0.56774513945082794</v>
      </c>
      <c r="Q32" s="12">
        <f t="shared" si="6"/>
        <v>6.8129416734099349E-2</v>
      </c>
      <c r="R32" s="7">
        <f t="shared" si="7"/>
        <v>0.1305751</v>
      </c>
      <c r="S32" s="13">
        <f t="shared" si="8"/>
        <v>0.52176423172641151</v>
      </c>
      <c r="T32" s="2">
        <v>0.01</v>
      </c>
      <c r="U32" s="14">
        <f t="shared" si="9"/>
        <v>5.2176423172641149E-3</v>
      </c>
      <c r="V32" s="13"/>
      <c r="W32" s="2"/>
      <c r="X32" s="14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3"/>
      <c r="AF32" s="2"/>
      <c r="AG32" s="14"/>
      <c r="AH32" s="13"/>
      <c r="AI32" s="2"/>
      <c r="AJ32" s="14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3.4667642317264109E-2</v>
      </c>
      <c r="AR32" s="7">
        <f t="shared" si="15"/>
        <v>108.81258333333334</v>
      </c>
      <c r="AS32" s="1">
        <f t="shared" si="16"/>
        <v>0.12</v>
      </c>
      <c r="AT32" s="1">
        <f t="shared" si="20"/>
        <v>28.318849999999998</v>
      </c>
      <c r="AU32" s="1">
        <f t="shared" si="17"/>
        <v>85888.514228273489</v>
      </c>
    </row>
    <row r="33" spans="1:48" x14ac:dyDescent="0.15">
      <c r="C33" s="6">
        <v>6</v>
      </c>
      <c r="D33" s="8">
        <v>26.814402464</v>
      </c>
      <c r="E33" s="9">
        <f t="shared" si="18"/>
        <v>22.710187743548399</v>
      </c>
      <c r="F33" s="6" t="s">
        <v>110</v>
      </c>
      <c r="G33" s="1">
        <v>7</v>
      </c>
      <c r="H33" s="7">
        <f t="shared" si="0"/>
        <v>26.814402464</v>
      </c>
      <c r="I33" s="7">
        <f t="shared" si="1"/>
        <v>299.96440246399999</v>
      </c>
      <c r="J33" s="7">
        <f t="shared" si="2"/>
        <v>0.42177745441299902</v>
      </c>
      <c r="K33" s="7">
        <f t="shared" si="3"/>
        <v>108.81258333333334</v>
      </c>
      <c r="L33" s="7">
        <f t="shared" si="4"/>
        <v>1.0881258333333335</v>
      </c>
      <c r="M33" s="1" t="s">
        <v>110</v>
      </c>
      <c r="O33" s="7">
        <f t="shared" si="19"/>
        <v>2.6320567948517235</v>
      </c>
      <c r="P33" s="7">
        <f t="shared" si="5"/>
        <v>1.1101422148029971</v>
      </c>
      <c r="Q33" s="12">
        <f t="shared" si="6"/>
        <v>0.13321706577635964</v>
      </c>
      <c r="R33" s="7">
        <f t="shared" si="7"/>
        <v>0.1305751</v>
      </c>
      <c r="S33" s="13">
        <f t="shared" si="8"/>
        <v>1.020233304637405</v>
      </c>
      <c r="T33" s="2">
        <v>0.01</v>
      </c>
      <c r="U33" s="14">
        <f t="shared" si="9"/>
        <v>1.020233304637405E-2</v>
      </c>
      <c r="V33" s="13"/>
      <c r="W33" s="2"/>
      <c r="X33" s="14"/>
      <c r="Y33" s="2">
        <v>0.05</v>
      </c>
      <c r="Z33" s="2">
        <v>0.21</v>
      </c>
      <c r="AA33" s="2">
        <f t="shared" si="10"/>
        <v>1.0500000000000001E-2</v>
      </c>
      <c r="AB33" s="2">
        <v>0.02</v>
      </c>
      <c r="AC33" s="2">
        <v>0.28999999999999998</v>
      </c>
      <c r="AD33" s="2">
        <f t="shared" si="11"/>
        <v>5.7999999999999996E-3</v>
      </c>
      <c r="AE33" s="13"/>
      <c r="AF33" s="2"/>
      <c r="AG33" s="14"/>
      <c r="AH33" s="13"/>
      <c r="AI33" s="2"/>
      <c r="AJ33" s="14"/>
      <c r="AK33" s="1">
        <v>0.1</v>
      </c>
      <c r="AL33" s="2">
        <v>0.11</v>
      </c>
      <c r="AM33" s="2">
        <f t="shared" si="12"/>
        <v>1.1000000000000001E-2</v>
      </c>
      <c r="AN33" s="2">
        <v>0.02</v>
      </c>
      <c r="AO33" s="2">
        <v>0.38</v>
      </c>
      <c r="AP33" s="2">
        <f t="shared" si="13"/>
        <v>7.6E-3</v>
      </c>
      <c r="AQ33" s="1">
        <f t="shared" si="14"/>
        <v>4.5102333046374052E-2</v>
      </c>
      <c r="AR33" s="7">
        <f t="shared" si="15"/>
        <v>108.81258333333334</v>
      </c>
      <c r="AS33" s="1">
        <f t="shared" si="16"/>
        <v>0.12</v>
      </c>
      <c r="AT33" s="1">
        <f t="shared" si="20"/>
        <v>28.318849999999998</v>
      </c>
      <c r="AU33" s="1">
        <f t="shared" si="17"/>
        <v>111740.28906063597</v>
      </c>
    </row>
    <row r="34" spans="1:48" x14ac:dyDescent="0.15">
      <c r="C34" s="6">
        <v>7</v>
      </c>
      <c r="D34" s="8">
        <v>29.360597844193499</v>
      </c>
      <c r="E34" s="9">
        <f t="shared" si="18"/>
        <v>26.814402464</v>
      </c>
      <c r="F34" s="6" t="s">
        <v>110</v>
      </c>
      <c r="G34" s="1">
        <v>8</v>
      </c>
      <c r="H34" s="7">
        <f t="shared" si="0"/>
        <v>29.360597844193499</v>
      </c>
      <c r="I34" s="7">
        <f t="shared" si="1"/>
        <v>302.51059784419346</v>
      </c>
      <c r="J34" s="7">
        <f t="shared" si="2"/>
        <v>0.55429009369282778</v>
      </c>
      <c r="K34" s="7">
        <f t="shared" si="3"/>
        <v>108.81258333333334</v>
      </c>
      <c r="L34" s="7">
        <f t="shared" si="4"/>
        <v>1.0881258333333335</v>
      </c>
      <c r="M34" s="1" t="s">
        <v>110</v>
      </c>
      <c r="O34" s="7">
        <f t="shared" si="19"/>
        <v>2.6100404133820598</v>
      </c>
      <c r="P34" s="7">
        <f t="shared" si="5"/>
        <v>1.446719545275609</v>
      </c>
      <c r="Q34" s="12">
        <f t="shared" si="6"/>
        <v>0.17360634543307307</v>
      </c>
      <c r="R34" s="7">
        <f t="shared" si="7"/>
        <v>0.1305751</v>
      </c>
      <c r="S34" s="13">
        <f t="shared" si="8"/>
        <v>1.329551694259266</v>
      </c>
      <c r="T34" s="2">
        <v>0.01</v>
      </c>
      <c r="U34" s="14">
        <f t="shared" si="9"/>
        <v>1.329551694259266E-2</v>
      </c>
      <c r="V34" s="13"/>
      <c r="W34" s="2"/>
      <c r="X34" s="14"/>
      <c r="Y34" s="2">
        <v>0.05</v>
      </c>
      <c r="Z34" s="2">
        <v>0.21</v>
      </c>
      <c r="AA34" s="2">
        <f t="shared" si="10"/>
        <v>1.0500000000000001E-2</v>
      </c>
      <c r="AB34" s="2">
        <v>0.02</v>
      </c>
      <c r="AC34" s="2">
        <v>0.28999999999999998</v>
      </c>
      <c r="AD34" s="2">
        <f t="shared" si="11"/>
        <v>5.7999999999999996E-3</v>
      </c>
      <c r="AE34" s="13"/>
      <c r="AF34" s="2"/>
      <c r="AG34" s="14"/>
      <c r="AH34" s="13"/>
      <c r="AI34" s="2"/>
      <c r="AJ34" s="14"/>
      <c r="AK34" s="2">
        <v>0.1</v>
      </c>
      <c r="AL34" s="2">
        <v>0.11</v>
      </c>
      <c r="AM34" s="2">
        <f t="shared" si="12"/>
        <v>1.1000000000000001E-2</v>
      </c>
      <c r="AN34" s="2">
        <v>0.02</v>
      </c>
      <c r="AO34" s="2">
        <v>0.38</v>
      </c>
      <c r="AP34" s="2">
        <f t="shared" si="13"/>
        <v>7.6E-3</v>
      </c>
      <c r="AQ34" s="1">
        <f t="shared" si="14"/>
        <v>4.8195516942592664E-2</v>
      </c>
      <c r="AR34" s="7">
        <f t="shared" si="15"/>
        <v>108.81258333333334</v>
      </c>
      <c r="AS34" s="1">
        <f t="shared" si="16"/>
        <v>0.12</v>
      </c>
      <c r="AT34" s="1">
        <f t="shared" si="20"/>
        <v>28.318849999999998</v>
      </c>
      <c r="AU34" s="1">
        <f t="shared" si="17"/>
        <v>119403.60134041967</v>
      </c>
    </row>
    <row r="35" spans="1:48" x14ac:dyDescent="0.15">
      <c r="C35" s="6">
        <v>8</v>
      </c>
      <c r="D35" s="8">
        <v>28.938999103548401</v>
      </c>
      <c r="E35" s="9">
        <f t="shared" si="18"/>
        <v>29.360597844193499</v>
      </c>
      <c r="F35" s="6" t="s">
        <v>110</v>
      </c>
      <c r="G35" s="1">
        <v>9</v>
      </c>
      <c r="H35" s="7">
        <f t="shared" si="0"/>
        <v>28.938999103548401</v>
      </c>
      <c r="I35" s="7">
        <f t="shared" si="1"/>
        <v>302.08899910354836</v>
      </c>
      <c r="J35" s="7">
        <f t="shared" si="2"/>
        <v>0.52994233745567687</v>
      </c>
      <c r="K35" s="7">
        <f t="shared" si="3"/>
        <v>108.81258333333334</v>
      </c>
      <c r="L35" s="7">
        <f t="shared" si="4"/>
        <v>1.0881258333333335</v>
      </c>
      <c r="M35" s="1" t="s">
        <v>110</v>
      </c>
      <c r="O35" s="7">
        <f t="shared" si="19"/>
        <v>2.2514467014397845</v>
      </c>
      <c r="P35" s="7">
        <f t="shared" si="5"/>
        <v>1.1931369276178729</v>
      </c>
      <c r="Q35" s="12">
        <f t="shared" si="6"/>
        <v>0.14317643131414476</v>
      </c>
      <c r="R35" s="7">
        <f t="shared" si="7"/>
        <v>0.1305751</v>
      </c>
      <c r="S35" s="13">
        <f t="shared" si="8"/>
        <v>1.0965063883860304</v>
      </c>
      <c r="T35" s="2">
        <v>0.01</v>
      </c>
      <c r="U35" s="14">
        <f t="shared" si="9"/>
        <v>1.0965063883860305E-2</v>
      </c>
      <c r="V35" s="13"/>
      <c r="W35" s="2"/>
      <c r="X35" s="14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3"/>
      <c r="AF35" s="2"/>
      <c r="AG35" s="14"/>
      <c r="AH35" s="13"/>
      <c r="AI35" s="2"/>
      <c r="AJ35" s="14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4.0415063883860305E-2</v>
      </c>
      <c r="AR35" s="7">
        <f t="shared" si="15"/>
        <v>108.81258333333334</v>
      </c>
      <c r="AS35" s="1">
        <f t="shared" si="16"/>
        <v>0.12</v>
      </c>
      <c r="AT35" s="1">
        <f t="shared" si="20"/>
        <v>28.318849999999998</v>
      </c>
      <c r="AU35" s="1">
        <f t="shared" si="17"/>
        <v>100127.65672550231</v>
      </c>
    </row>
    <row r="36" spans="1:48" x14ac:dyDescent="0.15">
      <c r="C36" s="6">
        <v>9</v>
      </c>
      <c r="D36" s="8">
        <v>24.919615131333298</v>
      </c>
      <c r="E36" s="9">
        <f t="shared" si="18"/>
        <v>28.938999103548401</v>
      </c>
      <c r="F36" s="6" t="s">
        <v>110</v>
      </c>
      <c r="G36" s="1">
        <v>10</v>
      </c>
      <c r="H36" s="7">
        <f t="shared" si="0"/>
        <v>24.919615131333298</v>
      </c>
      <c r="I36" s="7">
        <f t="shared" si="1"/>
        <v>298.06961513133325</v>
      </c>
      <c r="J36" s="7">
        <f t="shared" si="2"/>
        <v>0.34313887791599706</v>
      </c>
      <c r="K36" s="7">
        <f t="shared" si="3"/>
        <v>108.81258333333334</v>
      </c>
      <c r="L36" s="7">
        <f t="shared" si="4"/>
        <v>1.0881258333333335</v>
      </c>
      <c r="M36" s="1" t="s">
        <v>110</v>
      </c>
      <c r="O36" s="7">
        <f t="shared" si="19"/>
        <v>2.1464356071552446</v>
      </c>
      <c r="P36" s="7">
        <f t="shared" si="5"/>
        <v>0.73652550575819253</v>
      </c>
      <c r="Q36" s="12">
        <f t="shared" si="6"/>
        <v>8.8383060690983103E-2</v>
      </c>
      <c r="R36" s="7">
        <f t="shared" si="7"/>
        <v>0.1305751</v>
      </c>
      <c r="S36" s="13">
        <f t="shared" si="8"/>
        <v>0.67687530540649099</v>
      </c>
      <c r="T36" s="2">
        <v>0.01</v>
      </c>
      <c r="U36" s="14">
        <f t="shared" si="9"/>
        <v>6.7687530540649103E-3</v>
      </c>
      <c r="V36" s="13"/>
      <c r="W36" s="2"/>
      <c r="X36" s="14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3"/>
      <c r="AF36" s="2"/>
      <c r="AG36" s="14"/>
      <c r="AH36" s="13"/>
      <c r="AI36" s="2"/>
      <c r="AJ36" s="14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3.6218753054064905E-2</v>
      </c>
      <c r="AR36" s="7">
        <f t="shared" si="15"/>
        <v>108.81258333333334</v>
      </c>
      <c r="AS36" s="1">
        <f t="shared" si="16"/>
        <v>0.12</v>
      </c>
      <c r="AT36" s="1">
        <f t="shared" si="20"/>
        <v>28.318849999999998</v>
      </c>
      <c r="AU36" s="1">
        <f t="shared" si="17"/>
        <v>89731.365592901755</v>
      </c>
    </row>
    <row r="37" spans="1:48" x14ac:dyDescent="0.15">
      <c r="C37" s="6">
        <v>10</v>
      </c>
      <c r="D37" s="8">
        <v>21.092578214838699</v>
      </c>
      <c r="E37" s="9">
        <f t="shared" si="18"/>
        <v>24.919615131333298</v>
      </c>
      <c r="F37" s="6" t="s">
        <v>110</v>
      </c>
      <c r="G37" s="1">
        <v>11</v>
      </c>
      <c r="H37" s="7">
        <f t="shared" si="0"/>
        <v>21.092578214838699</v>
      </c>
      <c r="I37" s="7">
        <f t="shared" si="1"/>
        <v>294.24257821483866</v>
      </c>
      <c r="J37" s="7">
        <f t="shared" si="2"/>
        <v>0.22436318777404413</v>
      </c>
      <c r="K37" s="7">
        <f t="shared" si="3"/>
        <v>108.81258333333334</v>
      </c>
      <c r="L37" s="7">
        <f t="shared" si="4"/>
        <v>1.0881258333333335</v>
      </c>
      <c r="M37" s="1" t="s">
        <v>112</v>
      </c>
      <c r="N37" s="7">
        <f>(O36-P36)*C22/100</f>
        <v>1.3394145963271995</v>
      </c>
      <c r="O37" s="7">
        <f t="shared" si="19"/>
        <v>1.1586213384031863</v>
      </c>
      <c r="P37" s="7">
        <f t="shared" si="5"/>
        <v>0.25995197690716842</v>
      </c>
      <c r="Q37" s="12">
        <f t="shared" si="6"/>
        <v>3.1194237228860208E-2</v>
      </c>
      <c r="R37" s="7">
        <f t="shared" si="7"/>
        <v>0.1305751</v>
      </c>
      <c r="S37" s="13">
        <f t="shared" si="8"/>
        <v>0.2388988193680128</v>
      </c>
      <c r="T37" s="2">
        <v>0.01</v>
      </c>
      <c r="U37" s="14">
        <f t="shared" si="9"/>
        <v>2.3889881936801282E-3</v>
      </c>
      <c r="V37" s="13"/>
      <c r="W37" s="2"/>
      <c r="X37" s="14"/>
      <c r="Y37" s="2">
        <v>0.02</v>
      </c>
      <c r="Z37" s="2">
        <v>0.21</v>
      </c>
      <c r="AA37" s="2">
        <f t="shared" si="10"/>
        <v>4.1999999999999997E-3</v>
      </c>
      <c r="AB37" s="2">
        <v>0.01</v>
      </c>
      <c r="AC37" s="2">
        <v>0.28999999999999998</v>
      </c>
      <c r="AD37" s="2">
        <f t="shared" si="11"/>
        <v>2.8999999999999998E-3</v>
      </c>
      <c r="AE37" s="13"/>
      <c r="AF37" s="2"/>
      <c r="AG37" s="14"/>
      <c r="AH37" s="13"/>
      <c r="AI37" s="2"/>
      <c r="AJ37" s="14"/>
      <c r="AK37" s="1">
        <v>0.1</v>
      </c>
      <c r="AL37" s="2">
        <v>0.11</v>
      </c>
      <c r="AM37" s="2">
        <f t="shared" si="12"/>
        <v>1.1000000000000001E-2</v>
      </c>
      <c r="AN37" s="2">
        <v>0.01</v>
      </c>
      <c r="AO37" s="2">
        <v>0.38</v>
      </c>
      <c r="AP37" s="2">
        <f t="shared" si="13"/>
        <v>3.8E-3</v>
      </c>
      <c r="AQ37" s="1">
        <f t="shared" si="14"/>
        <v>2.4288988193680128E-2</v>
      </c>
      <c r="AR37" s="7">
        <f t="shared" si="15"/>
        <v>108.81258333333334</v>
      </c>
      <c r="AS37" s="1">
        <f t="shared" si="16"/>
        <v>0.12</v>
      </c>
      <c r="AT37" s="1">
        <f t="shared" si="20"/>
        <v>28.318849999999998</v>
      </c>
      <c r="AU37" s="1">
        <f t="shared" si="17"/>
        <v>60175.56916538236</v>
      </c>
    </row>
    <row r="38" spans="1:48" x14ac:dyDescent="0.15">
      <c r="C38" s="6">
        <v>11</v>
      </c>
      <c r="D38" s="8">
        <v>13.9658757627</v>
      </c>
      <c r="E38" s="9">
        <f t="shared" si="18"/>
        <v>21.092578214838699</v>
      </c>
      <c r="F38" s="6" t="s">
        <v>112</v>
      </c>
      <c r="G38" s="1">
        <v>12</v>
      </c>
      <c r="H38" s="7">
        <f t="shared" si="0"/>
        <v>13.9658757627</v>
      </c>
      <c r="I38" s="7">
        <f t="shared" si="1"/>
        <v>287.1158757627</v>
      </c>
      <c r="J38" s="7">
        <f t="shared" si="2"/>
        <v>9.8680835587392018E-2</v>
      </c>
      <c r="K38" s="7">
        <f t="shared" si="3"/>
        <v>108.81258333333334</v>
      </c>
      <c r="L38" s="7">
        <f t="shared" si="4"/>
        <v>1.0881258333333335</v>
      </c>
      <c r="M38" s="1" t="s">
        <v>110</v>
      </c>
      <c r="O38" s="7">
        <f t="shared" si="19"/>
        <v>1.9867951948293512</v>
      </c>
      <c r="P38" s="7">
        <f t="shared" si="5"/>
        <v>0.19605860996677571</v>
      </c>
      <c r="Q38" s="12">
        <f t="shared" si="6"/>
        <v>2.3527033196013084E-2</v>
      </c>
      <c r="R38" s="7">
        <f t="shared" si="7"/>
        <v>0.1305751</v>
      </c>
      <c r="S38" s="13">
        <f t="shared" si="8"/>
        <v>0.18018008943522221</v>
      </c>
      <c r="T38" s="2">
        <v>0.01</v>
      </c>
      <c r="U38" s="14">
        <f t="shared" si="9"/>
        <v>1.8018008943522222E-3</v>
      </c>
      <c r="V38" s="13"/>
      <c r="W38" s="2"/>
      <c r="X38" s="14"/>
      <c r="Y38" s="2">
        <v>0.02</v>
      </c>
      <c r="Z38" s="2">
        <v>0.21</v>
      </c>
      <c r="AA38" s="2">
        <f t="shared" si="10"/>
        <v>4.1999999999999997E-3</v>
      </c>
      <c r="AB38" s="2">
        <v>0.01</v>
      </c>
      <c r="AC38" s="2">
        <v>0.28999999999999998</v>
      </c>
      <c r="AD38" s="2">
        <f t="shared" si="11"/>
        <v>2.8999999999999998E-3</v>
      </c>
      <c r="AE38" s="13"/>
      <c r="AF38" s="2"/>
      <c r="AG38" s="14"/>
      <c r="AH38" s="13"/>
      <c r="AI38" s="2"/>
      <c r="AJ38" s="14"/>
      <c r="AK38" s="2">
        <v>0.1</v>
      </c>
      <c r="AL38" s="2">
        <v>0.11</v>
      </c>
      <c r="AM38" s="2">
        <f t="shared" si="12"/>
        <v>1.1000000000000001E-2</v>
      </c>
      <c r="AN38" s="2">
        <v>0.01</v>
      </c>
      <c r="AO38" s="2">
        <v>0.38</v>
      </c>
      <c r="AP38" s="2">
        <f t="shared" si="13"/>
        <v>3.8E-3</v>
      </c>
      <c r="AQ38" s="1">
        <f t="shared" si="14"/>
        <v>2.3701800894352223E-2</v>
      </c>
      <c r="AR38" s="7">
        <f t="shared" si="15"/>
        <v>108.81258333333334</v>
      </c>
      <c r="AS38" s="1">
        <f t="shared" si="16"/>
        <v>0.12</v>
      </c>
      <c r="AT38" s="1">
        <f t="shared" si="20"/>
        <v>28.318849999999998</v>
      </c>
      <c r="AU38" s="1">
        <f t="shared" si="17"/>
        <v>58720.822279180888</v>
      </c>
      <c r="AV38" s="1">
        <f>SUM(AU27:AU38)</f>
        <v>955543.9263921855</v>
      </c>
    </row>
    <row r="39" spans="1:48" x14ac:dyDescent="0.15">
      <c r="C39" s="6">
        <v>12</v>
      </c>
      <c r="D39" s="8">
        <v>10.1802794143226</v>
      </c>
      <c r="E39" s="9">
        <f t="shared" si="18"/>
        <v>13.9658757627</v>
      </c>
      <c r="F39" s="6" t="s">
        <v>110</v>
      </c>
    </row>
    <row r="40" spans="1:48" x14ac:dyDescent="0.15">
      <c r="S40" s="30" t="s">
        <v>80</v>
      </c>
      <c r="T40" s="30"/>
      <c r="U40" s="30"/>
      <c r="V40" s="30" t="s">
        <v>81</v>
      </c>
      <c r="W40" s="30"/>
      <c r="X40" s="30"/>
      <c r="Y40" s="30" t="s">
        <v>82</v>
      </c>
      <c r="Z40" s="30"/>
      <c r="AA40" s="30"/>
      <c r="AB40" s="30" t="s">
        <v>83</v>
      </c>
      <c r="AC40" s="30"/>
      <c r="AD40" s="30"/>
      <c r="AE40" s="30" t="s">
        <v>84</v>
      </c>
      <c r="AF40" s="30"/>
      <c r="AG40" s="30"/>
      <c r="AH40" s="30" t="s">
        <v>85</v>
      </c>
      <c r="AI40" s="30"/>
      <c r="AJ40" s="30"/>
      <c r="AK40" s="31" t="s">
        <v>86</v>
      </c>
      <c r="AL40" s="32"/>
      <c r="AM40" s="33"/>
      <c r="AN40" s="30" t="s">
        <v>87</v>
      </c>
      <c r="AO40" s="30"/>
      <c r="AP40" s="30"/>
    </row>
    <row r="41" spans="1:48" x14ac:dyDescent="0.15">
      <c r="A41" s="34" t="s">
        <v>45</v>
      </c>
      <c r="B41" s="34"/>
      <c r="C41" s="6" t="s">
        <v>88</v>
      </c>
      <c r="D41" s="6" t="s">
        <v>89</v>
      </c>
      <c r="E41" s="6" t="s">
        <v>90</v>
      </c>
      <c r="F41" s="6" t="s">
        <v>91</v>
      </c>
      <c r="G41" s="1" t="s">
        <v>88</v>
      </c>
      <c r="H41" s="1" t="s">
        <v>90</v>
      </c>
      <c r="I41" s="1" t="s">
        <v>92</v>
      </c>
      <c r="J41" s="1" t="s">
        <v>93</v>
      </c>
      <c r="K41" s="10" t="s">
        <v>94</v>
      </c>
      <c r="L41" s="10" t="s">
        <v>95</v>
      </c>
      <c r="M41" s="1" t="s">
        <v>96</v>
      </c>
      <c r="N41" s="10" t="s">
        <v>97</v>
      </c>
      <c r="O41" s="1" t="s">
        <v>98</v>
      </c>
      <c r="P41" s="1" t="s">
        <v>99</v>
      </c>
      <c r="Q41" s="10" t="s">
        <v>100</v>
      </c>
      <c r="R41" s="10" t="s">
        <v>101</v>
      </c>
      <c r="S41" s="2" t="s">
        <v>102</v>
      </c>
      <c r="T41" s="2" t="s">
        <v>103</v>
      </c>
      <c r="U41" s="2"/>
      <c r="V41" s="2" t="s">
        <v>102</v>
      </c>
      <c r="W41" s="2" t="s">
        <v>103</v>
      </c>
      <c r="X41" s="2"/>
      <c r="Y41" s="2" t="s">
        <v>102</v>
      </c>
      <c r="Z41" s="2" t="s">
        <v>103</v>
      </c>
      <c r="AA41" s="2"/>
      <c r="AB41" s="2" t="s">
        <v>102</v>
      </c>
      <c r="AC41" s="2" t="s">
        <v>103</v>
      </c>
      <c r="AD41" s="2"/>
      <c r="AE41" s="2" t="s">
        <v>102</v>
      </c>
      <c r="AF41" s="2" t="s">
        <v>103</v>
      </c>
      <c r="AG41" s="2"/>
      <c r="AH41" s="2" t="s">
        <v>102</v>
      </c>
      <c r="AI41" s="2" t="s">
        <v>103</v>
      </c>
      <c r="AJ41" s="2"/>
      <c r="AK41" s="2" t="s">
        <v>102</v>
      </c>
      <c r="AL41" s="2" t="s">
        <v>103</v>
      </c>
      <c r="AM41" s="2"/>
      <c r="AN41" s="16" t="s">
        <v>102</v>
      </c>
      <c r="AO41" s="16" t="s">
        <v>103</v>
      </c>
      <c r="AP41" s="16"/>
      <c r="AQ41" s="1" t="s">
        <v>104</v>
      </c>
      <c r="AR41" s="1" t="s">
        <v>105</v>
      </c>
      <c r="AS41" s="1" t="s">
        <v>73</v>
      </c>
      <c r="AT41" s="1" t="s">
        <v>106</v>
      </c>
      <c r="AU41" s="1" t="s">
        <v>107</v>
      </c>
    </row>
    <row r="42" spans="1:48" x14ac:dyDescent="0.15">
      <c r="A42" s="1" t="s">
        <v>108</v>
      </c>
      <c r="B42" s="1">
        <f>G5</f>
        <v>92.509250000000009</v>
      </c>
      <c r="C42" s="6" t="s">
        <v>109</v>
      </c>
      <c r="D42" s="6">
        <v>8</v>
      </c>
      <c r="E42" s="6"/>
      <c r="F42" s="6"/>
      <c r="G42" s="1">
        <v>1</v>
      </c>
      <c r="H42" s="7">
        <f t="shared" ref="H42:H53" si="21">E43</f>
        <v>8</v>
      </c>
      <c r="I42" s="7">
        <f t="shared" ref="I42:I53" si="22">H42+273.15</f>
        <v>281.14999999999998</v>
      </c>
      <c r="J42" s="7">
        <f t="shared" ref="J42:J53" si="23">EXP(($C$16*(I42-$C$14))/($C$17*I42*$C$14))</f>
        <v>4.8052056162081642E-2</v>
      </c>
      <c r="K42" s="7">
        <f t="shared" ref="K42:K53" si="24">$B$42/12</f>
        <v>7.7091041666666671</v>
      </c>
      <c r="L42" s="7">
        <f t="shared" ref="L42:L53" si="25">K42*$B$43/100</f>
        <v>7.7091041666666665E-2</v>
      </c>
      <c r="M42" s="1" t="s">
        <v>110</v>
      </c>
      <c r="O42" s="7">
        <f>L42</f>
        <v>7.7091041666666665E-2</v>
      </c>
      <c r="P42" s="7">
        <f t="shared" ref="P42:P53" si="26">O42*J42</f>
        <v>3.7043830637600427E-3</v>
      </c>
      <c r="Q42" s="12">
        <f t="shared" ref="Q42:Q53" si="27">P42*$B$44</f>
        <v>4.8156979828880555E-4</v>
      </c>
      <c r="R42" s="7">
        <f t="shared" ref="R42:R53" si="28">L42*$B$44</f>
        <v>1.0021835416666666E-2</v>
      </c>
      <c r="S42" s="13">
        <f t="shared" ref="S42:S53" si="29">Q42/R42</f>
        <v>4.8052056162081642E-2</v>
      </c>
      <c r="T42" s="2">
        <v>0.01</v>
      </c>
      <c r="U42" s="14">
        <f t="shared" ref="U42:U53" si="30">S42*T42</f>
        <v>4.8052056162081644E-4</v>
      </c>
      <c r="V42" s="13"/>
      <c r="W42" s="2"/>
      <c r="X42" s="14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3"/>
      <c r="AF42" s="2"/>
      <c r="AG42" s="14"/>
      <c r="AH42" s="13"/>
      <c r="AI42" s="2"/>
      <c r="AJ42" s="14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1.5280520561620816E-2</v>
      </c>
      <c r="AR42" s="7">
        <f t="shared" ref="AR42:AR53" si="34">$B$42/12</f>
        <v>7.7091041666666671</v>
      </c>
      <c r="AS42" s="1">
        <f t="shared" ref="AS42:AS53" si="35">$B$44</f>
        <v>0.13</v>
      </c>
      <c r="AT42" s="1">
        <f t="shared" ref="AT42:AT53" si="36">$E$5/12</f>
        <v>13.951260273972585</v>
      </c>
      <c r="AU42" s="1">
        <f t="shared" ref="AU42:AU53" si="37">AT42*10000*AS42*0.67*AR42*AQ42</f>
        <v>1431.4416830186594</v>
      </c>
    </row>
    <row r="43" spans="1:48" x14ac:dyDescent="0.15">
      <c r="A43" s="1" t="s">
        <v>111</v>
      </c>
      <c r="B43" s="1">
        <v>1</v>
      </c>
      <c r="C43" s="6">
        <v>1</v>
      </c>
      <c r="D43" s="8">
        <v>6.7635781660322598</v>
      </c>
      <c r="E43" s="9">
        <f t="shared" ref="E43:E54" si="38">D42</f>
        <v>8</v>
      </c>
      <c r="F43" s="6" t="s">
        <v>110</v>
      </c>
      <c r="G43" s="1">
        <v>2</v>
      </c>
      <c r="H43" s="7">
        <f t="shared" si="21"/>
        <v>6.7635781660322598</v>
      </c>
      <c r="I43" s="7">
        <f t="shared" si="22"/>
        <v>279.91357816603221</v>
      </c>
      <c r="J43" s="7">
        <f t="shared" si="23"/>
        <v>4.1235929712883403E-2</v>
      </c>
      <c r="K43" s="7">
        <f t="shared" si="24"/>
        <v>7.7091041666666671</v>
      </c>
      <c r="L43" s="7">
        <f t="shared" si="25"/>
        <v>7.7091041666666665E-2</v>
      </c>
      <c r="M43" s="1" t="s">
        <v>110</v>
      </c>
      <c r="O43" s="7">
        <f t="shared" ref="O43:O53" si="39">L43+O42-P42-N43</f>
        <v>0.1504777002695733</v>
      </c>
      <c r="P43" s="7">
        <f t="shared" si="26"/>
        <v>6.2050878716724605E-3</v>
      </c>
      <c r="Q43" s="12">
        <f t="shared" si="27"/>
        <v>8.0666142331741993E-4</v>
      </c>
      <c r="R43" s="7">
        <f t="shared" si="28"/>
        <v>1.0021835416666666E-2</v>
      </c>
      <c r="S43" s="13">
        <f t="shared" si="29"/>
        <v>8.0490388215307698E-2</v>
      </c>
      <c r="T43" s="2">
        <v>0.01</v>
      </c>
      <c r="U43" s="14">
        <f t="shared" si="30"/>
        <v>8.0490388215307697E-4</v>
      </c>
      <c r="V43" s="13"/>
      <c r="W43" s="2"/>
      <c r="X43" s="14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3"/>
      <c r="AF43" s="2"/>
      <c r="AG43" s="14"/>
      <c r="AH43" s="13"/>
      <c r="AI43" s="2"/>
      <c r="AJ43" s="14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1.5604903882153078E-2</v>
      </c>
      <c r="AR43" s="7">
        <f t="shared" si="34"/>
        <v>7.7091041666666671</v>
      </c>
      <c r="AS43" s="1">
        <f t="shared" si="35"/>
        <v>0.13</v>
      </c>
      <c r="AT43" s="1">
        <f t="shared" si="36"/>
        <v>13.951260273972585</v>
      </c>
      <c r="AU43" s="1">
        <f t="shared" si="37"/>
        <v>1461.8291167722009</v>
      </c>
    </row>
    <row r="44" spans="1:48" x14ac:dyDescent="0.15">
      <c r="A44" s="1" t="s">
        <v>73</v>
      </c>
      <c r="B44" s="1">
        <f>I5</f>
        <v>0.13</v>
      </c>
      <c r="C44" s="6">
        <v>2</v>
      </c>
      <c r="D44" s="8">
        <v>9.0117395434482805</v>
      </c>
      <c r="E44" s="9">
        <f t="shared" si="38"/>
        <v>6.7635781660322598</v>
      </c>
      <c r="F44" s="6" t="s">
        <v>110</v>
      </c>
      <c r="G44" s="1">
        <v>3</v>
      </c>
      <c r="H44" s="7">
        <f t="shared" si="21"/>
        <v>9.0117395434482805</v>
      </c>
      <c r="I44" s="7">
        <f t="shared" si="22"/>
        <v>282.16173954344828</v>
      </c>
      <c r="J44" s="7">
        <f t="shared" si="23"/>
        <v>5.4405429759979744E-2</v>
      </c>
      <c r="K44" s="7">
        <f t="shared" si="24"/>
        <v>7.7091041666666671</v>
      </c>
      <c r="L44" s="7">
        <f t="shared" si="25"/>
        <v>7.7091041666666665E-2</v>
      </c>
      <c r="M44" s="1" t="s">
        <v>110</v>
      </c>
      <c r="O44" s="7">
        <f t="shared" si="39"/>
        <v>0.22136365406456751</v>
      </c>
      <c r="P44" s="7">
        <f t="shared" si="26"/>
        <v>1.2043384732622283E-2</v>
      </c>
      <c r="Q44" s="12">
        <f t="shared" si="27"/>
        <v>1.5656400152408967E-3</v>
      </c>
      <c r="R44" s="7">
        <f t="shared" si="28"/>
        <v>1.0021835416666666E-2</v>
      </c>
      <c r="S44" s="13">
        <f t="shared" si="29"/>
        <v>0.15622288235118909</v>
      </c>
      <c r="T44" s="2">
        <v>0.01</v>
      </c>
      <c r="U44" s="14">
        <f t="shared" si="30"/>
        <v>1.562228823511891E-3</v>
      </c>
      <c r="V44" s="13"/>
      <c r="W44" s="2"/>
      <c r="X44" s="14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3"/>
      <c r="AF44" s="2"/>
      <c r="AG44" s="14"/>
      <c r="AH44" s="13"/>
      <c r="AI44" s="2"/>
      <c r="AJ44" s="14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1.636222882351189E-2</v>
      </c>
      <c r="AR44" s="7">
        <f t="shared" si="34"/>
        <v>7.7091041666666671</v>
      </c>
      <c r="AS44" s="1">
        <f t="shared" si="35"/>
        <v>0.13</v>
      </c>
      <c r="AT44" s="1">
        <f t="shared" si="36"/>
        <v>13.951260273972585</v>
      </c>
      <c r="AU44" s="1">
        <f t="shared" si="37"/>
        <v>1532.7734595567949</v>
      </c>
    </row>
    <row r="45" spans="1:48" x14ac:dyDescent="0.15">
      <c r="C45" s="6">
        <v>3</v>
      </c>
      <c r="D45" s="8">
        <v>13.2569875770323</v>
      </c>
      <c r="E45" s="9">
        <f t="shared" si="38"/>
        <v>9.0117395434482805</v>
      </c>
      <c r="F45" s="6" t="s">
        <v>110</v>
      </c>
      <c r="G45" s="1">
        <v>4</v>
      </c>
      <c r="H45" s="7">
        <f t="shared" si="21"/>
        <v>13.2569875770323</v>
      </c>
      <c r="I45" s="7">
        <f t="shared" si="22"/>
        <v>286.40698757703228</v>
      </c>
      <c r="J45" s="7">
        <f t="shared" si="23"/>
        <v>9.073597406688523E-2</v>
      </c>
      <c r="K45" s="7">
        <f t="shared" si="24"/>
        <v>7.7091041666666671</v>
      </c>
      <c r="L45" s="7">
        <f t="shared" si="25"/>
        <v>7.7091041666666665E-2</v>
      </c>
      <c r="M45" s="1" t="s">
        <v>110</v>
      </c>
      <c r="O45" s="7">
        <f t="shared" si="39"/>
        <v>0.28641131099861189</v>
      </c>
      <c r="P45" s="7">
        <f t="shared" si="26"/>
        <v>2.5987809287232648E-2</v>
      </c>
      <c r="Q45" s="12">
        <f t="shared" si="27"/>
        <v>3.3784152073402444E-3</v>
      </c>
      <c r="R45" s="7">
        <f t="shared" si="28"/>
        <v>1.0021835416666666E-2</v>
      </c>
      <c r="S45" s="13">
        <f t="shared" si="29"/>
        <v>0.33710543696634854</v>
      </c>
      <c r="T45" s="2">
        <v>0.01</v>
      </c>
      <c r="U45" s="14">
        <f t="shared" si="30"/>
        <v>3.3710543696634857E-3</v>
      </c>
      <c r="V45" s="13"/>
      <c r="W45" s="2"/>
      <c r="X45" s="14"/>
      <c r="Y45" s="2">
        <v>0.04</v>
      </c>
      <c r="Z45" s="2">
        <v>0.49</v>
      </c>
      <c r="AA45" s="2">
        <f t="shared" si="31"/>
        <v>1.9599999999999999E-2</v>
      </c>
      <c r="AB45" s="2"/>
      <c r="AC45" s="2"/>
      <c r="AD45" s="2"/>
      <c r="AE45" s="13"/>
      <c r="AF45" s="2"/>
      <c r="AG45" s="14"/>
      <c r="AH45" s="13"/>
      <c r="AI45" s="2"/>
      <c r="AJ45" s="14"/>
      <c r="AK45" s="2"/>
      <c r="AL45" s="2"/>
      <c r="AM45" s="2"/>
      <c r="AN45" s="2">
        <v>1.4999999999999999E-2</v>
      </c>
      <c r="AO45" s="2">
        <v>0.5</v>
      </c>
      <c r="AP45" s="2">
        <f t="shared" si="32"/>
        <v>7.4999999999999997E-3</v>
      </c>
      <c r="AQ45" s="1">
        <f t="shared" si="33"/>
        <v>3.0471054369663485E-2</v>
      </c>
      <c r="AR45" s="7">
        <f t="shared" si="34"/>
        <v>7.7091041666666671</v>
      </c>
      <c r="AS45" s="1">
        <f t="shared" si="35"/>
        <v>0.13</v>
      </c>
      <c r="AT45" s="1">
        <f t="shared" si="36"/>
        <v>13.951260273972585</v>
      </c>
      <c r="AU45" s="1">
        <f t="shared" si="37"/>
        <v>2854.453627700078</v>
      </c>
    </row>
    <row r="46" spans="1:48" x14ac:dyDescent="0.15">
      <c r="C46" s="6">
        <v>4</v>
      </c>
      <c r="D46" s="8">
        <v>19.8627960713333</v>
      </c>
      <c r="E46" s="9">
        <f t="shared" si="38"/>
        <v>13.2569875770323</v>
      </c>
      <c r="F46" s="6" t="s">
        <v>110</v>
      </c>
      <c r="G46" s="1">
        <v>5</v>
      </c>
      <c r="H46" s="7">
        <f t="shared" si="21"/>
        <v>19.8627960713333</v>
      </c>
      <c r="I46" s="7">
        <f t="shared" si="22"/>
        <v>293.0127960713333</v>
      </c>
      <c r="J46" s="7">
        <f t="shared" si="23"/>
        <v>0.1952698078166793</v>
      </c>
      <c r="K46" s="7">
        <f t="shared" si="24"/>
        <v>7.7091041666666671</v>
      </c>
      <c r="L46" s="7">
        <f t="shared" si="25"/>
        <v>7.7091041666666665E-2</v>
      </c>
      <c r="M46" s="1" t="s">
        <v>112</v>
      </c>
      <c r="N46" s="7">
        <f>(O45-P45)*$C$22/100</f>
        <v>0.2474023266258103</v>
      </c>
      <c r="O46" s="7">
        <f t="shared" si="39"/>
        <v>9.0112216752235574E-2</v>
      </c>
      <c r="P46" s="7">
        <f t="shared" si="26"/>
        <v>1.7596195247143988E-2</v>
      </c>
      <c r="Q46" s="12">
        <f t="shared" si="27"/>
        <v>2.2875053821287184E-3</v>
      </c>
      <c r="R46" s="7">
        <f t="shared" si="28"/>
        <v>1.0021835416666666E-2</v>
      </c>
      <c r="S46" s="13">
        <f t="shared" si="29"/>
        <v>0.22825214015433901</v>
      </c>
      <c r="T46" s="2">
        <v>0.01</v>
      </c>
      <c r="U46" s="14">
        <f t="shared" si="30"/>
        <v>2.2825214015433901E-3</v>
      </c>
      <c r="V46" s="13"/>
      <c r="W46" s="2"/>
      <c r="X46" s="14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3"/>
      <c r="AF46" s="2"/>
      <c r="AG46" s="14"/>
      <c r="AH46" s="13"/>
      <c r="AI46" s="2"/>
      <c r="AJ46" s="14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2.9382521401543391E-2</v>
      </c>
      <c r="AR46" s="7">
        <f t="shared" si="34"/>
        <v>7.7091041666666671</v>
      </c>
      <c r="AS46" s="1">
        <f t="shared" si="35"/>
        <v>0.13</v>
      </c>
      <c r="AT46" s="1">
        <f t="shared" si="36"/>
        <v>13.951260273972585</v>
      </c>
      <c r="AU46" s="1">
        <f t="shared" si="37"/>
        <v>2752.4825294234465</v>
      </c>
    </row>
    <row r="47" spans="1:48" x14ac:dyDescent="0.15">
      <c r="C47" s="6">
        <v>5</v>
      </c>
      <c r="D47" s="8">
        <v>22.710187743548399</v>
      </c>
      <c r="E47" s="9">
        <f t="shared" si="38"/>
        <v>19.8627960713333</v>
      </c>
      <c r="F47" s="6" t="s">
        <v>112</v>
      </c>
      <c r="G47" s="1">
        <v>6</v>
      </c>
      <c r="H47" s="7">
        <f t="shared" si="21"/>
        <v>22.710187743548399</v>
      </c>
      <c r="I47" s="7">
        <f t="shared" si="22"/>
        <v>295.86018774354835</v>
      </c>
      <c r="J47" s="7">
        <f t="shared" si="23"/>
        <v>0.26885995403852136</v>
      </c>
      <c r="K47" s="7">
        <f t="shared" si="24"/>
        <v>7.7091041666666671</v>
      </c>
      <c r="L47" s="7">
        <f t="shared" si="25"/>
        <v>7.7091041666666665E-2</v>
      </c>
      <c r="M47" s="1" t="s">
        <v>110</v>
      </c>
      <c r="O47" s="7">
        <f t="shared" si="39"/>
        <v>0.14960706317175826</v>
      </c>
      <c r="P47" s="7">
        <f t="shared" si="26"/>
        <v>4.0223348128197091E-2</v>
      </c>
      <c r="Q47" s="12">
        <f t="shared" si="27"/>
        <v>5.2290352566656218E-3</v>
      </c>
      <c r="R47" s="7">
        <f t="shared" si="28"/>
        <v>1.0021835416666666E-2</v>
      </c>
      <c r="S47" s="13">
        <f t="shared" si="29"/>
        <v>0.52176423172641129</v>
      </c>
      <c r="T47" s="2">
        <v>0.01</v>
      </c>
      <c r="U47" s="14">
        <f t="shared" si="30"/>
        <v>5.2176423172641132E-3</v>
      </c>
      <c r="V47" s="13"/>
      <c r="W47" s="2"/>
      <c r="X47" s="14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3"/>
      <c r="AF47" s="2"/>
      <c r="AG47" s="14"/>
      <c r="AH47" s="13"/>
      <c r="AI47" s="2"/>
      <c r="AJ47" s="14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3.2317642317264111E-2</v>
      </c>
      <c r="AR47" s="7">
        <f t="shared" si="34"/>
        <v>7.7091041666666671</v>
      </c>
      <c r="AS47" s="1">
        <f t="shared" si="35"/>
        <v>0.13</v>
      </c>
      <c r="AT47" s="1">
        <f t="shared" si="36"/>
        <v>13.951260273972585</v>
      </c>
      <c r="AU47" s="1">
        <f t="shared" si="37"/>
        <v>3027.4374569417591</v>
      </c>
    </row>
    <row r="48" spans="1:48" x14ac:dyDescent="0.15">
      <c r="C48" s="6">
        <v>6</v>
      </c>
      <c r="D48" s="8">
        <v>26.814402464</v>
      </c>
      <c r="E48" s="9">
        <f t="shared" si="38"/>
        <v>22.710187743548399</v>
      </c>
      <c r="F48" s="6" t="s">
        <v>110</v>
      </c>
      <c r="G48" s="1">
        <v>7</v>
      </c>
      <c r="H48" s="7">
        <f t="shared" si="21"/>
        <v>26.814402464</v>
      </c>
      <c r="I48" s="7">
        <f t="shared" si="22"/>
        <v>299.96440246399999</v>
      </c>
      <c r="J48" s="7">
        <f t="shared" si="23"/>
        <v>0.42177745441299902</v>
      </c>
      <c r="K48" s="7">
        <f t="shared" si="24"/>
        <v>7.7091041666666671</v>
      </c>
      <c r="L48" s="7">
        <f t="shared" si="25"/>
        <v>7.7091041666666665E-2</v>
      </c>
      <c r="M48" s="1" t="s">
        <v>110</v>
      </c>
      <c r="O48" s="7">
        <f t="shared" si="39"/>
        <v>0.18647475671022784</v>
      </c>
      <c r="P48" s="7">
        <f t="shared" si="26"/>
        <v>7.8650848197523202E-2</v>
      </c>
      <c r="Q48" s="12">
        <f t="shared" si="27"/>
        <v>1.0224610265678016E-2</v>
      </c>
      <c r="R48" s="7">
        <f t="shared" si="28"/>
        <v>1.0021835416666666E-2</v>
      </c>
      <c r="S48" s="13">
        <f t="shared" si="29"/>
        <v>1.0202333046374048</v>
      </c>
      <c r="T48" s="2">
        <v>0.01</v>
      </c>
      <c r="U48" s="14">
        <f t="shared" si="30"/>
        <v>1.0202333046374048E-2</v>
      </c>
      <c r="V48" s="13"/>
      <c r="W48" s="2"/>
      <c r="X48" s="14"/>
      <c r="Y48" s="2">
        <v>0.05</v>
      </c>
      <c r="Z48" s="2">
        <v>0.49</v>
      </c>
      <c r="AA48" s="2">
        <f t="shared" si="31"/>
        <v>2.4500000000000001E-2</v>
      </c>
      <c r="AB48" s="2"/>
      <c r="AC48" s="2"/>
      <c r="AD48" s="2"/>
      <c r="AE48" s="13"/>
      <c r="AF48" s="2"/>
      <c r="AG48" s="14"/>
      <c r="AH48" s="13"/>
      <c r="AI48" s="2"/>
      <c r="AJ48" s="14"/>
      <c r="AL48" s="2"/>
      <c r="AM48" s="2"/>
      <c r="AN48" s="2">
        <v>0.02</v>
      </c>
      <c r="AO48" s="2">
        <v>0.5</v>
      </c>
      <c r="AP48" s="2">
        <f t="shared" si="32"/>
        <v>0.01</v>
      </c>
      <c r="AQ48" s="1">
        <f t="shared" si="33"/>
        <v>4.4702333046374054E-2</v>
      </c>
      <c r="AR48" s="7">
        <f t="shared" si="34"/>
        <v>7.7091041666666671</v>
      </c>
      <c r="AS48" s="1">
        <f t="shared" si="35"/>
        <v>0.13</v>
      </c>
      <c r="AT48" s="1">
        <f t="shared" si="36"/>
        <v>13.951260273972585</v>
      </c>
      <c r="AU48" s="1">
        <f t="shared" si="37"/>
        <v>4187.6049047359793</v>
      </c>
    </row>
    <row r="49" spans="1:78" x14ac:dyDescent="0.15">
      <c r="C49" s="6">
        <v>7</v>
      </c>
      <c r="D49" s="8">
        <v>29.360597844193499</v>
      </c>
      <c r="E49" s="9">
        <f t="shared" si="38"/>
        <v>26.814402464</v>
      </c>
      <c r="F49" s="6" t="s">
        <v>110</v>
      </c>
      <c r="G49" s="1">
        <v>8</v>
      </c>
      <c r="H49" s="7">
        <f t="shared" si="21"/>
        <v>29.360597844193499</v>
      </c>
      <c r="I49" s="7">
        <f t="shared" si="22"/>
        <v>302.51059784419346</v>
      </c>
      <c r="J49" s="7">
        <f t="shared" si="23"/>
        <v>0.55429009369282778</v>
      </c>
      <c r="K49" s="7">
        <f t="shared" si="24"/>
        <v>7.7091041666666671</v>
      </c>
      <c r="L49" s="7">
        <f t="shared" si="25"/>
        <v>7.7091041666666665E-2</v>
      </c>
      <c r="M49" s="1" t="s">
        <v>110</v>
      </c>
      <c r="O49" s="7">
        <f t="shared" si="39"/>
        <v>0.18491495017937132</v>
      </c>
      <c r="P49" s="7">
        <f t="shared" si="26"/>
        <v>0.10249652506012831</v>
      </c>
      <c r="Q49" s="12">
        <f t="shared" si="27"/>
        <v>1.3324548257816681E-2</v>
      </c>
      <c r="R49" s="7">
        <f t="shared" si="28"/>
        <v>1.0021835416666666E-2</v>
      </c>
      <c r="S49" s="13">
        <f t="shared" si="29"/>
        <v>1.3295516942592658</v>
      </c>
      <c r="T49" s="2">
        <v>0.01</v>
      </c>
      <c r="U49" s="14">
        <f t="shared" si="30"/>
        <v>1.3295516942592659E-2</v>
      </c>
      <c r="V49" s="13"/>
      <c r="W49" s="2"/>
      <c r="X49" s="14"/>
      <c r="Y49" s="2">
        <v>0.05</v>
      </c>
      <c r="Z49" s="2">
        <v>0.49</v>
      </c>
      <c r="AA49" s="2">
        <f t="shared" si="31"/>
        <v>2.4500000000000001E-2</v>
      </c>
      <c r="AB49" s="2"/>
      <c r="AC49" s="2"/>
      <c r="AD49" s="2"/>
      <c r="AE49" s="13"/>
      <c r="AF49" s="2"/>
      <c r="AG49" s="14"/>
      <c r="AH49" s="13"/>
      <c r="AI49" s="2"/>
      <c r="AJ49" s="14"/>
      <c r="AK49" s="2"/>
      <c r="AL49" s="2"/>
      <c r="AM49" s="2"/>
      <c r="AN49" s="2">
        <v>0.02</v>
      </c>
      <c r="AO49" s="2">
        <v>0.5</v>
      </c>
      <c r="AP49" s="2">
        <f t="shared" si="32"/>
        <v>0.01</v>
      </c>
      <c r="AQ49" s="1">
        <f t="shared" si="33"/>
        <v>4.779551694259266E-2</v>
      </c>
      <c r="AR49" s="7">
        <f t="shared" si="34"/>
        <v>7.7091041666666671</v>
      </c>
      <c r="AS49" s="1">
        <f t="shared" si="35"/>
        <v>0.13</v>
      </c>
      <c r="AT49" s="1">
        <f t="shared" si="36"/>
        <v>13.951260273972585</v>
      </c>
      <c r="AU49" s="1">
        <f t="shared" si="37"/>
        <v>4477.366784538046</v>
      </c>
    </row>
    <row r="50" spans="1:78" x14ac:dyDescent="0.15">
      <c r="C50" s="6">
        <v>8</v>
      </c>
      <c r="D50" s="8">
        <v>28.938999103548401</v>
      </c>
      <c r="E50" s="9">
        <f t="shared" si="38"/>
        <v>29.360597844193499</v>
      </c>
      <c r="F50" s="6" t="s">
        <v>110</v>
      </c>
      <c r="G50" s="1">
        <v>9</v>
      </c>
      <c r="H50" s="7">
        <f t="shared" si="21"/>
        <v>28.938999103548401</v>
      </c>
      <c r="I50" s="7">
        <f t="shared" si="22"/>
        <v>302.08899910354836</v>
      </c>
      <c r="J50" s="7">
        <f t="shared" si="23"/>
        <v>0.52994233745567687</v>
      </c>
      <c r="K50" s="7">
        <f t="shared" si="24"/>
        <v>7.7091041666666671</v>
      </c>
      <c r="L50" s="7">
        <f t="shared" si="25"/>
        <v>7.7091041666666665E-2</v>
      </c>
      <c r="M50" s="1" t="s">
        <v>110</v>
      </c>
      <c r="O50" s="7">
        <f t="shared" si="39"/>
        <v>0.15950946678590971</v>
      </c>
      <c r="P50" s="7">
        <f t="shared" si="26"/>
        <v>8.4530819674833654E-2</v>
      </c>
      <c r="Q50" s="12">
        <f t="shared" si="27"/>
        <v>1.0989006557728375E-2</v>
      </c>
      <c r="R50" s="7">
        <f t="shared" si="28"/>
        <v>1.0021835416666666E-2</v>
      </c>
      <c r="S50" s="13">
        <f t="shared" si="29"/>
        <v>1.0965063883860304</v>
      </c>
      <c r="T50" s="2">
        <v>0.01</v>
      </c>
      <c r="U50" s="14">
        <f t="shared" si="30"/>
        <v>1.0965063883860305E-2</v>
      </c>
      <c r="V50" s="13"/>
      <c r="W50" s="2"/>
      <c r="X50" s="14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3"/>
      <c r="AF50" s="2"/>
      <c r="AG50" s="14"/>
      <c r="AH50" s="13"/>
      <c r="AI50" s="2"/>
      <c r="AJ50" s="14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3.8065063883860301E-2</v>
      </c>
      <c r="AR50" s="7">
        <f t="shared" si="34"/>
        <v>7.7091041666666671</v>
      </c>
      <c r="AS50" s="1">
        <f t="shared" si="35"/>
        <v>0.13</v>
      </c>
      <c r="AT50" s="1">
        <f t="shared" si="36"/>
        <v>13.951260273972585</v>
      </c>
      <c r="AU50" s="1">
        <f t="shared" si="37"/>
        <v>3565.8418108464102</v>
      </c>
    </row>
    <row r="51" spans="1:78" x14ac:dyDescent="0.15">
      <c r="C51" s="6">
        <v>9</v>
      </c>
      <c r="D51" s="8">
        <v>24.919615131333298</v>
      </c>
      <c r="E51" s="9">
        <f t="shared" si="38"/>
        <v>28.938999103548401</v>
      </c>
      <c r="F51" s="6" t="s">
        <v>110</v>
      </c>
      <c r="G51" s="1">
        <v>10</v>
      </c>
      <c r="H51" s="7">
        <f t="shared" si="21"/>
        <v>24.919615131333298</v>
      </c>
      <c r="I51" s="7">
        <f t="shared" si="22"/>
        <v>298.06961513133325</v>
      </c>
      <c r="J51" s="7">
        <f t="shared" si="23"/>
        <v>0.34313887791599706</v>
      </c>
      <c r="K51" s="7">
        <f t="shared" si="24"/>
        <v>7.7091041666666671</v>
      </c>
      <c r="L51" s="7">
        <f t="shared" si="25"/>
        <v>7.7091041666666665E-2</v>
      </c>
      <c r="M51" s="1" t="s">
        <v>110</v>
      </c>
      <c r="O51" s="7">
        <f t="shared" si="39"/>
        <v>0.15206968877774274</v>
      </c>
      <c r="P51" s="7">
        <f t="shared" si="26"/>
        <v>5.2181022372229532E-2</v>
      </c>
      <c r="Q51" s="12">
        <f t="shared" si="27"/>
        <v>6.7835329083898391E-3</v>
      </c>
      <c r="R51" s="7">
        <f t="shared" si="28"/>
        <v>1.0021835416666666E-2</v>
      </c>
      <c r="S51" s="13">
        <f t="shared" si="29"/>
        <v>0.6768753054064911</v>
      </c>
      <c r="T51" s="2">
        <v>0.01</v>
      </c>
      <c r="U51" s="14">
        <f t="shared" si="30"/>
        <v>6.7687530540649112E-3</v>
      </c>
      <c r="V51" s="13"/>
      <c r="W51" s="2"/>
      <c r="X51" s="14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3"/>
      <c r="AF51" s="2"/>
      <c r="AG51" s="14"/>
      <c r="AH51" s="13"/>
      <c r="AI51" s="2"/>
      <c r="AJ51" s="14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3.3868753054064907E-2</v>
      </c>
      <c r="AR51" s="7">
        <f t="shared" si="34"/>
        <v>7.7091041666666671</v>
      </c>
      <c r="AS51" s="1">
        <f t="shared" si="35"/>
        <v>0.13</v>
      </c>
      <c r="AT51" s="1">
        <f t="shared" si="36"/>
        <v>13.951260273972585</v>
      </c>
      <c r="AU51" s="1">
        <f t="shared" si="37"/>
        <v>3172.7417058828</v>
      </c>
    </row>
    <row r="52" spans="1:78" x14ac:dyDescent="0.15">
      <c r="C52" s="6">
        <v>10</v>
      </c>
      <c r="D52" s="8">
        <v>21.092578214838699</v>
      </c>
      <c r="E52" s="9">
        <f t="shared" si="38"/>
        <v>24.919615131333298</v>
      </c>
      <c r="F52" s="6" t="s">
        <v>110</v>
      </c>
      <c r="G52" s="1">
        <v>11</v>
      </c>
      <c r="H52" s="7">
        <f t="shared" si="21"/>
        <v>21.092578214838699</v>
      </c>
      <c r="I52" s="7">
        <f t="shared" si="22"/>
        <v>294.24257821483866</v>
      </c>
      <c r="J52" s="7">
        <f t="shared" si="23"/>
        <v>0.22436318777404413</v>
      </c>
      <c r="K52" s="7">
        <f t="shared" si="24"/>
        <v>7.7091041666666671</v>
      </c>
      <c r="L52" s="7">
        <f t="shared" si="25"/>
        <v>7.7091041666666665E-2</v>
      </c>
      <c r="M52" s="1" t="s">
        <v>112</v>
      </c>
      <c r="N52" s="7">
        <f>(O51-P51)*$C$22/100</f>
        <v>9.4894233085237548E-2</v>
      </c>
      <c r="O52" s="7">
        <f t="shared" si="39"/>
        <v>8.2085474986942339E-2</v>
      </c>
      <c r="P52" s="7">
        <f t="shared" si="26"/>
        <v>1.8416958838016945E-2</v>
      </c>
      <c r="Q52" s="12">
        <f t="shared" si="27"/>
        <v>2.394204648942203E-3</v>
      </c>
      <c r="R52" s="7">
        <f t="shared" si="28"/>
        <v>1.0021835416666666E-2</v>
      </c>
      <c r="S52" s="13">
        <f t="shared" si="29"/>
        <v>0.23889881936801277</v>
      </c>
      <c r="T52" s="2">
        <v>0.01</v>
      </c>
      <c r="U52" s="14">
        <f t="shared" si="30"/>
        <v>2.3889881936801278E-3</v>
      </c>
      <c r="V52" s="13"/>
      <c r="W52" s="2"/>
      <c r="X52" s="14"/>
      <c r="Y52" s="2">
        <v>0.02</v>
      </c>
      <c r="Z52" s="2">
        <v>0.49</v>
      </c>
      <c r="AA52" s="2">
        <f t="shared" si="31"/>
        <v>9.7999999999999997E-3</v>
      </c>
      <c r="AB52" s="2"/>
      <c r="AC52" s="2"/>
      <c r="AD52" s="2"/>
      <c r="AE52" s="13"/>
      <c r="AF52" s="2"/>
      <c r="AG52" s="14"/>
      <c r="AH52" s="13"/>
      <c r="AI52" s="2"/>
      <c r="AJ52" s="14"/>
      <c r="AL52" s="2"/>
      <c r="AM52" s="2"/>
      <c r="AN52" s="2">
        <v>0.01</v>
      </c>
      <c r="AO52" s="2">
        <v>0.5</v>
      </c>
      <c r="AP52" s="2">
        <f t="shared" si="32"/>
        <v>5.0000000000000001E-3</v>
      </c>
      <c r="AQ52" s="1">
        <f t="shared" si="33"/>
        <v>1.718898819368013E-2</v>
      </c>
      <c r="AR52" s="7">
        <f t="shared" si="34"/>
        <v>7.7091041666666671</v>
      </c>
      <c r="AS52" s="1">
        <f t="shared" si="35"/>
        <v>0.13</v>
      </c>
      <c r="AT52" s="1">
        <f t="shared" si="36"/>
        <v>13.951260273972585</v>
      </c>
      <c r="AU52" s="1">
        <f t="shared" si="37"/>
        <v>1610.2222493092524</v>
      </c>
    </row>
    <row r="53" spans="1:78" x14ac:dyDescent="0.15">
      <c r="C53" s="6">
        <v>11</v>
      </c>
      <c r="D53" s="8">
        <v>13.9658757627</v>
      </c>
      <c r="E53" s="9">
        <f t="shared" si="38"/>
        <v>21.092578214838699</v>
      </c>
      <c r="F53" s="6" t="s">
        <v>112</v>
      </c>
      <c r="G53" s="1">
        <v>12</v>
      </c>
      <c r="H53" s="7">
        <f t="shared" si="21"/>
        <v>13.9658757627</v>
      </c>
      <c r="I53" s="7">
        <f t="shared" si="22"/>
        <v>287.1158757627</v>
      </c>
      <c r="J53" s="7">
        <f t="shared" si="23"/>
        <v>9.8680835587392018E-2</v>
      </c>
      <c r="K53" s="7">
        <f t="shared" si="24"/>
        <v>7.7091041666666671</v>
      </c>
      <c r="L53" s="7">
        <f t="shared" si="25"/>
        <v>7.7091041666666665E-2</v>
      </c>
      <c r="M53" s="1" t="s">
        <v>110</v>
      </c>
      <c r="O53" s="7">
        <f t="shared" si="39"/>
        <v>0.14075955781559205</v>
      </c>
      <c r="P53" s="7">
        <f t="shared" si="26"/>
        <v>1.389027078215444E-2</v>
      </c>
      <c r="Q53" s="12">
        <f t="shared" si="27"/>
        <v>1.8057352016800773E-3</v>
      </c>
      <c r="R53" s="7">
        <f t="shared" si="28"/>
        <v>1.0021835416666666E-2</v>
      </c>
      <c r="S53" s="13">
        <f t="shared" si="29"/>
        <v>0.18018008943522221</v>
      </c>
      <c r="T53" s="2">
        <v>0.01</v>
      </c>
      <c r="U53" s="14">
        <f t="shared" si="30"/>
        <v>1.8018008943522222E-3</v>
      </c>
      <c r="V53" s="13"/>
      <c r="W53" s="2"/>
      <c r="X53" s="14"/>
      <c r="Y53" s="2">
        <v>0.02</v>
      </c>
      <c r="Z53" s="2">
        <v>0.49</v>
      </c>
      <c r="AA53" s="2">
        <f t="shared" si="31"/>
        <v>9.7999999999999997E-3</v>
      </c>
      <c r="AB53" s="2"/>
      <c r="AC53" s="2"/>
      <c r="AD53" s="2"/>
      <c r="AE53" s="13"/>
      <c r="AF53" s="2"/>
      <c r="AG53" s="14"/>
      <c r="AH53" s="13"/>
      <c r="AI53" s="2"/>
      <c r="AJ53" s="14"/>
      <c r="AK53" s="2"/>
      <c r="AL53" s="2"/>
      <c r="AM53" s="2"/>
      <c r="AN53" s="2">
        <v>0.01</v>
      </c>
      <c r="AO53" s="2">
        <v>0.5</v>
      </c>
      <c r="AP53" s="2">
        <f t="shared" si="32"/>
        <v>5.0000000000000001E-3</v>
      </c>
      <c r="AQ53" s="1">
        <f t="shared" si="33"/>
        <v>1.6601800894352224E-2</v>
      </c>
      <c r="AR53" s="7">
        <f t="shared" si="34"/>
        <v>7.7091041666666671</v>
      </c>
      <c r="AS53" s="1">
        <f t="shared" si="35"/>
        <v>0.13</v>
      </c>
      <c r="AT53" s="1">
        <f t="shared" si="36"/>
        <v>13.951260273972585</v>
      </c>
      <c r="AU53" s="1">
        <f t="shared" si="37"/>
        <v>1555.2159834816198</v>
      </c>
      <c r="AV53" s="1">
        <f>SUM(AU42:AU53)</f>
        <v>31629.411312207045</v>
      </c>
    </row>
    <row r="54" spans="1:78" x14ac:dyDescent="0.15">
      <c r="C54" s="6">
        <v>12</v>
      </c>
      <c r="D54" s="8">
        <v>10.1802794143226</v>
      </c>
      <c r="E54" s="9">
        <f t="shared" si="38"/>
        <v>13.9658757627</v>
      </c>
      <c r="F54" s="6" t="s">
        <v>110</v>
      </c>
    </row>
    <row r="56" spans="1:78" x14ac:dyDescent="0.15">
      <c r="S56" s="30" t="s">
        <v>80</v>
      </c>
      <c r="T56" s="30"/>
      <c r="U56" s="30"/>
      <c r="V56" s="11" t="s">
        <v>81</v>
      </c>
      <c r="W56" s="11" t="s">
        <v>82</v>
      </c>
      <c r="X56" s="11" t="s">
        <v>83</v>
      </c>
      <c r="Y56" s="11" t="s">
        <v>84</v>
      </c>
      <c r="Z56" s="11" t="s">
        <v>85</v>
      </c>
      <c r="AA56" s="11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</row>
    <row r="57" spans="1:78" x14ac:dyDescent="0.15">
      <c r="A57" s="34" t="s">
        <v>48</v>
      </c>
      <c r="B57" s="34"/>
      <c r="C57" s="6" t="s">
        <v>88</v>
      </c>
      <c r="D57" s="6" t="s">
        <v>89</v>
      </c>
      <c r="E57" s="6" t="s">
        <v>90</v>
      </c>
      <c r="F57" s="6" t="s">
        <v>91</v>
      </c>
      <c r="G57" s="1" t="s">
        <v>88</v>
      </c>
      <c r="H57" s="1" t="s">
        <v>90</v>
      </c>
      <c r="I57" s="1" t="s">
        <v>92</v>
      </c>
      <c r="J57" s="1" t="s">
        <v>93</v>
      </c>
      <c r="K57" s="10" t="s">
        <v>94</v>
      </c>
      <c r="L57" s="10" t="s">
        <v>95</v>
      </c>
      <c r="M57" s="1" t="s">
        <v>96</v>
      </c>
      <c r="N57" s="10" t="s">
        <v>97</v>
      </c>
      <c r="O57" s="1" t="s">
        <v>98</v>
      </c>
      <c r="P57" s="1" t="s">
        <v>99</v>
      </c>
      <c r="Q57" s="10" t="s">
        <v>100</v>
      </c>
      <c r="R57" s="10" t="s">
        <v>101</v>
      </c>
      <c r="S57" s="2" t="s">
        <v>102</v>
      </c>
      <c r="T57" s="2" t="s">
        <v>103</v>
      </c>
      <c r="U57" s="2"/>
      <c r="V57" s="2" t="s">
        <v>113</v>
      </c>
      <c r="W57" s="2" t="s">
        <v>113</v>
      </c>
      <c r="X57" s="2" t="s">
        <v>113</v>
      </c>
      <c r="Y57" s="2" t="s">
        <v>113</v>
      </c>
      <c r="Z57" s="2" t="s">
        <v>113</v>
      </c>
      <c r="AA57" s="2" t="s">
        <v>113</v>
      </c>
      <c r="AB57" s="1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</row>
    <row r="58" spans="1:78" x14ac:dyDescent="0.15">
      <c r="A58" s="1" t="s">
        <v>108</v>
      </c>
      <c r="B58" s="1">
        <f>F7</f>
        <v>122.786</v>
      </c>
      <c r="C58" s="6" t="s">
        <v>109</v>
      </c>
      <c r="D58" s="6">
        <v>8</v>
      </c>
      <c r="E58" s="6"/>
      <c r="F58" s="6"/>
      <c r="G58" s="1">
        <v>1</v>
      </c>
      <c r="H58" s="7">
        <f t="shared" ref="H58:H69" si="40">E59</f>
        <v>8</v>
      </c>
      <c r="I58" s="7">
        <f t="shared" ref="I58:I69" si="41">H58+273.15</f>
        <v>281.14999999999998</v>
      </c>
      <c r="J58" s="7">
        <f t="shared" ref="J58:J69" si="42">EXP(($C$16*(I58-$C$14))/($C$17*I58*$C$14))</f>
        <v>4.8052056162081642E-2</v>
      </c>
      <c r="K58" s="7">
        <f t="shared" ref="K58:K69" si="43">$B$58/12</f>
        <v>10.232166666666666</v>
      </c>
      <c r="L58" s="7">
        <f t="shared" ref="L58:L69" si="44">K58*$B$59/100</f>
        <v>2.7626849999999994</v>
      </c>
      <c r="M58" s="1" t="s">
        <v>110</v>
      </c>
      <c r="O58" s="7">
        <f>L58</f>
        <v>2.7626849999999994</v>
      </c>
      <c r="P58" s="7">
        <f t="shared" ref="P58:P69" si="45">O58*J58</f>
        <v>0.1327526947781405</v>
      </c>
      <c r="Q58" s="12">
        <f t="shared" ref="Q58:Q69" si="46">P58*$B$60</f>
        <v>3.8498281485660743E-2</v>
      </c>
      <c r="R58" s="7">
        <f t="shared" ref="R58:R69" si="47">L58*$B$60</f>
        <v>0.80117864999999977</v>
      </c>
      <c r="S58" s="13">
        <f t="shared" ref="S58:S69" si="48">Q58/R58</f>
        <v>4.8052056162081642E-2</v>
      </c>
      <c r="T58" s="2">
        <v>0.27</v>
      </c>
      <c r="U58" s="14">
        <f t="shared" ref="U58:U69" si="49">S58*T58</f>
        <v>1.2974055163762044E-2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0.22892085891831898</v>
      </c>
      <c r="AC58" s="7">
        <f t="shared" ref="AC58:AC69" si="51">$B$58/12</f>
        <v>10.232166666666666</v>
      </c>
      <c r="AD58" s="1">
        <f t="shared" ref="AD58:AD69" si="52">$B$60</f>
        <v>0.28999999999999998</v>
      </c>
      <c r="AE58" s="15">
        <f t="shared" ref="AE58:AE69" si="53">$E$7/12</f>
        <v>342.57070981191168</v>
      </c>
      <c r="AF58" s="1">
        <f t="shared" ref="AF58:AF69" si="54">AE58*10000*AC58*AB58</f>
        <v>8024226.8838978503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</row>
    <row r="59" spans="1:78" x14ac:dyDescent="0.15">
      <c r="A59" s="1" t="s">
        <v>111</v>
      </c>
      <c r="B59" s="1">
        <v>27</v>
      </c>
      <c r="C59" s="6">
        <v>1</v>
      </c>
      <c r="D59" s="8">
        <v>6.7635781660322598</v>
      </c>
      <c r="E59" s="9">
        <f t="shared" ref="E59:E70" si="55">D58</f>
        <v>8</v>
      </c>
      <c r="F59" s="6" t="s">
        <v>110</v>
      </c>
      <c r="G59" s="1">
        <v>2</v>
      </c>
      <c r="H59" s="7">
        <f t="shared" si="40"/>
        <v>6.7635781660322598</v>
      </c>
      <c r="I59" s="7">
        <f t="shared" si="41"/>
        <v>279.91357816603221</v>
      </c>
      <c r="J59" s="7">
        <f t="shared" si="42"/>
        <v>4.1235929712883403E-2</v>
      </c>
      <c r="K59" s="7">
        <f t="shared" si="43"/>
        <v>10.232166666666666</v>
      </c>
      <c r="L59" s="7">
        <f t="shared" si="44"/>
        <v>2.7626849999999994</v>
      </c>
      <c r="M59" s="1" t="s">
        <v>110</v>
      </c>
      <c r="O59" s="7">
        <f t="shared" ref="O59:O69" si="56">L59+O58-P58-N59</f>
        <v>5.392617305221858</v>
      </c>
      <c r="P59" s="7">
        <f t="shared" si="45"/>
        <v>0.22236958816660723</v>
      </c>
      <c r="Q59" s="12">
        <f t="shared" si="46"/>
        <v>6.4487180568316094E-2</v>
      </c>
      <c r="R59" s="7">
        <f t="shared" si="47"/>
        <v>0.80117864999999977</v>
      </c>
      <c r="S59" s="13">
        <f t="shared" si="48"/>
        <v>8.0490388215307671E-2</v>
      </c>
      <c r="T59" s="2">
        <v>0.27</v>
      </c>
      <c r="U59" s="14">
        <f t="shared" si="49"/>
        <v>2.1732404818133072E-2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0.23062260625616327</v>
      </c>
      <c r="AC59" s="7">
        <f t="shared" si="51"/>
        <v>10.232166666666666</v>
      </c>
      <c r="AD59" s="1">
        <f t="shared" si="52"/>
        <v>0.28999999999999998</v>
      </c>
      <c r="AE59" s="15">
        <f t="shared" si="53"/>
        <v>342.57070981191168</v>
      </c>
      <c r="AF59" s="1">
        <f t="shared" si="54"/>
        <v>8083877.2224578848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</row>
    <row r="60" spans="1:78" x14ac:dyDescent="0.15">
      <c r="A60" s="1" t="s">
        <v>73</v>
      </c>
      <c r="B60" s="1">
        <f>H7</f>
        <v>0.28999999999999998</v>
      </c>
      <c r="C60" s="6">
        <v>2</v>
      </c>
      <c r="D60" s="8">
        <v>9.0117395434482805</v>
      </c>
      <c r="E60" s="9">
        <f t="shared" si="55"/>
        <v>6.7635781660322598</v>
      </c>
      <c r="F60" s="6" t="s">
        <v>110</v>
      </c>
      <c r="G60" s="1">
        <v>3</v>
      </c>
      <c r="H60" s="7">
        <f t="shared" si="40"/>
        <v>9.0117395434482805</v>
      </c>
      <c r="I60" s="7">
        <f t="shared" si="41"/>
        <v>282.16173954344828</v>
      </c>
      <c r="J60" s="7">
        <f t="shared" si="42"/>
        <v>5.4405429759979744E-2</v>
      </c>
      <c r="K60" s="7">
        <f t="shared" si="43"/>
        <v>10.232166666666666</v>
      </c>
      <c r="L60" s="7">
        <f t="shared" si="44"/>
        <v>2.7626849999999994</v>
      </c>
      <c r="M60" s="1" t="s">
        <v>110</v>
      </c>
      <c r="O60" s="7">
        <f t="shared" si="56"/>
        <v>7.9329327170552499</v>
      </c>
      <c r="P60" s="7">
        <f t="shared" si="45"/>
        <v>0.43159461372839464</v>
      </c>
      <c r="Q60" s="12">
        <f t="shared" si="46"/>
        <v>0.12516243798123444</v>
      </c>
      <c r="R60" s="7">
        <f t="shared" si="47"/>
        <v>0.80117864999999977</v>
      </c>
      <c r="S60" s="13">
        <f t="shared" si="48"/>
        <v>0.15622288235118906</v>
      </c>
      <c r="T60" s="2">
        <v>0.27</v>
      </c>
      <c r="U60" s="14">
        <f t="shared" si="49"/>
        <v>4.218017823482105E-2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0.23459560863102574</v>
      </c>
      <c r="AC60" s="7">
        <f t="shared" si="51"/>
        <v>10.232166666666666</v>
      </c>
      <c r="AD60" s="1">
        <f t="shared" si="52"/>
        <v>0.28999999999999998</v>
      </c>
      <c r="AE60" s="15">
        <f t="shared" si="53"/>
        <v>342.57070981191168</v>
      </c>
      <c r="AF60" s="1">
        <f t="shared" si="54"/>
        <v>8223140.5146576436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</row>
    <row r="61" spans="1:78" x14ac:dyDescent="0.15">
      <c r="C61" s="6">
        <v>3</v>
      </c>
      <c r="D61" s="8">
        <v>13.2569875770323</v>
      </c>
      <c r="E61" s="9">
        <f t="shared" si="55"/>
        <v>9.0117395434482805</v>
      </c>
      <c r="F61" s="6" t="s">
        <v>110</v>
      </c>
      <c r="G61" s="1">
        <v>4</v>
      </c>
      <c r="H61" s="7">
        <f t="shared" si="40"/>
        <v>13.2569875770323</v>
      </c>
      <c r="I61" s="7">
        <f t="shared" si="41"/>
        <v>286.40698757703228</v>
      </c>
      <c r="J61" s="7">
        <f t="shared" si="42"/>
        <v>9.073597406688523E-2</v>
      </c>
      <c r="K61" s="7">
        <f t="shared" si="43"/>
        <v>10.232166666666666</v>
      </c>
      <c r="L61" s="7">
        <f t="shared" si="44"/>
        <v>2.7626849999999994</v>
      </c>
      <c r="M61" s="1" t="s">
        <v>110</v>
      </c>
      <c r="O61" s="7">
        <f t="shared" si="56"/>
        <v>10.264023103326855</v>
      </c>
      <c r="P61" s="7">
        <f t="shared" si="45"/>
        <v>0.93131613412537628</v>
      </c>
      <c r="Q61" s="12">
        <f t="shared" si="46"/>
        <v>0.27008167889635909</v>
      </c>
      <c r="R61" s="7">
        <f t="shared" si="47"/>
        <v>0.80117864999999977</v>
      </c>
      <c r="S61" s="13">
        <f t="shared" si="48"/>
        <v>0.33710543696634848</v>
      </c>
      <c r="T61" s="2">
        <v>0.27</v>
      </c>
      <c r="U61" s="14">
        <f t="shared" si="49"/>
        <v>9.1018467980914092E-2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0.29288488832869158</v>
      </c>
      <c r="AC61" s="7">
        <f t="shared" si="51"/>
        <v>10.232166666666666</v>
      </c>
      <c r="AD61" s="1">
        <f t="shared" si="52"/>
        <v>0.28999999999999998</v>
      </c>
      <c r="AE61" s="15">
        <f t="shared" si="53"/>
        <v>342.57070981191168</v>
      </c>
      <c r="AF61" s="1">
        <f t="shared" si="54"/>
        <v>10266320.010851743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</row>
    <row r="62" spans="1:78" x14ac:dyDescent="0.15">
      <c r="C62" s="6">
        <v>4</v>
      </c>
      <c r="D62" s="8">
        <v>19.8627960713333</v>
      </c>
      <c r="E62" s="9">
        <f t="shared" si="55"/>
        <v>13.2569875770323</v>
      </c>
      <c r="F62" s="6" t="s">
        <v>110</v>
      </c>
      <c r="G62" s="1">
        <v>5</v>
      </c>
      <c r="H62" s="7">
        <f t="shared" si="40"/>
        <v>19.8627960713333</v>
      </c>
      <c r="I62" s="7">
        <f t="shared" si="41"/>
        <v>293.0127960713333</v>
      </c>
      <c r="J62" s="7">
        <f t="shared" si="42"/>
        <v>0.1952698078166793</v>
      </c>
      <c r="K62" s="7">
        <f t="shared" si="43"/>
        <v>10.232166666666666</v>
      </c>
      <c r="L62" s="7">
        <f t="shared" si="44"/>
        <v>2.7626849999999994</v>
      </c>
      <c r="M62" s="1" t="s">
        <v>112</v>
      </c>
      <c r="N62" s="7">
        <f>(O61-P61)*$C$22/100</f>
        <v>8.8660716207414048</v>
      </c>
      <c r="O62" s="7">
        <f t="shared" si="56"/>
        <v>3.2293203484600728</v>
      </c>
      <c r="P62" s="7">
        <f t="shared" si="45"/>
        <v>0.63058876382229023</v>
      </c>
      <c r="Q62" s="12">
        <f t="shared" si="46"/>
        <v>0.18287074150846416</v>
      </c>
      <c r="R62" s="7">
        <f t="shared" si="47"/>
        <v>0.80117864999999977</v>
      </c>
      <c r="S62" s="13">
        <f t="shared" si="48"/>
        <v>0.22825214015433912</v>
      </c>
      <c r="T62" s="2">
        <v>0.27</v>
      </c>
      <c r="U62" s="14">
        <f t="shared" si="49"/>
        <v>6.1628077841671569E-2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0.28717433552463678</v>
      </c>
      <c r="AC62" s="7">
        <f t="shared" si="51"/>
        <v>10.232166666666666</v>
      </c>
      <c r="AD62" s="1">
        <f t="shared" si="52"/>
        <v>0.28999999999999998</v>
      </c>
      <c r="AE62" s="15">
        <f t="shared" si="53"/>
        <v>342.57070981191168</v>
      </c>
      <c r="AF62" s="1">
        <f t="shared" si="54"/>
        <v>10066151.39559871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</row>
    <row r="63" spans="1:78" x14ac:dyDescent="0.15">
      <c r="C63" s="6">
        <v>5</v>
      </c>
      <c r="D63" s="8">
        <v>22.710187743548399</v>
      </c>
      <c r="E63" s="9">
        <f t="shared" si="55"/>
        <v>19.8627960713333</v>
      </c>
      <c r="F63" s="6" t="s">
        <v>112</v>
      </c>
      <c r="G63" s="1">
        <v>6</v>
      </c>
      <c r="H63" s="7">
        <f t="shared" si="40"/>
        <v>22.710187743548399</v>
      </c>
      <c r="I63" s="7">
        <f t="shared" si="41"/>
        <v>295.86018774354835</v>
      </c>
      <c r="J63" s="7">
        <f t="shared" si="42"/>
        <v>0.26885995403852136</v>
      </c>
      <c r="K63" s="7">
        <f t="shared" si="43"/>
        <v>10.232166666666666</v>
      </c>
      <c r="L63" s="7">
        <f t="shared" si="44"/>
        <v>2.7626849999999994</v>
      </c>
      <c r="M63" s="1" t="s">
        <v>110</v>
      </c>
      <c r="O63" s="7">
        <f t="shared" si="56"/>
        <v>5.3614165846377819</v>
      </c>
      <c r="P63" s="7">
        <f t="shared" si="45"/>
        <v>1.4414702165270803</v>
      </c>
      <c r="Q63" s="12">
        <f t="shared" si="46"/>
        <v>0.41802636279285327</v>
      </c>
      <c r="R63" s="7">
        <f t="shared" si="47"/>
        <v>0.80117864999999977</v>
      </c>
      <c r="S63" s="13">
        <f t="shared" si="48"/>
        <v>0.52176423172641129</v>
      </c>
      <c r="T63" s="2">
        <v>0.27</v>
      </c>
      <c r="U63" s="14">
        <f t="shared" si="49"/>
        <v>0.14087634256613105</v>
      </c>
      <c r="V63" s="2">
        <v>229.1</v>
      </c>
      <c r="W63" s="2">
        <v>15.1</v>
      </c>
      <c r="X63" s="2">
        <v>6</v>
      </c>
      <c r="Y63" s="2">
        <v>3</v>
      </c>
      <c r="Z63" s="2">
        <v>7</v>
      </c>
      <c r="AA63" s="2">
        <v>30.2</v>
      </c>
      <c r="AB63" s="1">
        <f t="shared" si="50"/>
        <v>0.31777227336059927</v>
      </c>
      <c r="AC63" s="7">
        <f t="shared" si="51"/>
        <v>10.232166666666666</v>
      </c>
      <c r="AD63" s="1">
        <f t="shared" si="52"/>
        <v>0.28999999999999998</v>
      </c>
      <c r="AE63" s="15">
        <f t="shared" si="53"/>
        <v>342.57070981191168</v>
      </c>
      <c r="AF63" s="1">
        <f t="shared" si="54"/>
        <v>11138682.734749289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</row>
    <row r="64" spans="1:78" x14ac:dyDescent="0.15">
      <c r="C64" s="6">
        <v>6</v>
      </c>
      <c r="D64" s="8">
        <v>26.814402464</v>
      </c>
      <c r="E64" s="9">
        <f t="shared" si="55"/>
        <v>22.710187743548399</v>
      </c>
      <c r="F64" s="6" t="s">
        <v>110</v>
      </c>
      <c r="G64" s="1">
        <v>7</v>
      </c>
      <c r="H64" s="7">
        <f t="shared" si="40"/>
        <v>26.814402464</v>
      </c>
      <c r="I64" s="7">
        <f t="shared" si="41"/>
        <v>299.96440246399999</v>
      </c>
      <c r="J64" s="7">
        <f t="shared" si="42"/>
        <v>0.42177745441299902</v>
      </c>
      <c r="K64" s="7">
        <f t="shared" si="43"/>
        <v>10.232166666666666</v>
      </c>
      <c r="L64" s="7">
        <f t="shared" si="44"/>
        <v>2.7626849999999994</v>
      </c>
      <c r="M64" s="1" t="s">
        <v>110</v>
      </c>
      <c r="O64" s="7">
        <f t="shared" si="56"/>
        <v>6.6826313681107008</v>
      </c>
      <c r="P64" s="7">
        <f t="shared" si="45"/>
        <v>2.8185832472221883</v>
      </c>
      <c r="Q64" s="12">
        <f t="shared" si="46"/>
        <v>0.81738914169443455</v>
      </c>
      <c r="R64" s="7">
        <f t="shared" si="47"/>
        <v>0.80117864999999977</v>
      </c>
      <c r="S64" s="13">
        <f t="shared" si="48"/>
        <v>1.0202333046374048</v>
      </c>
      <c r="T64" s="2">
        <v>0.27</v>
      </c>
      <c r="U64" s="14">
        <f t="shared" si="49"/>
        <v>0.2754629922520993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0.34392245939458288</v>
      </c>
      <c r="AC64" s="7">
        <f t="shared" si="51"/>
        <v>10.232166666666666</v>
      </c>
      <c r="AD64" s="1">
        <f t="shared" si="52"/>
        <v>0.28999999999999998</v>
      </c>
      <c r="AE64" s="15">
        <f t="shared" si="53"/>
        <v>342.57070981191168</v>
      </c>
      <c r="AF64" s="1">
        <f t="shared" si="54"/>
        <v>12055309.672042463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</row>
    <row r="65" spans="1:78" x14ac:dyDescent="0.15">
      <c r="C65" s="6">
        <v>7</v>
      </c>
      <c r="D65" s="8">
        <v>29.360597844193499</v>
      </c>
      <c r="E65" s="9">
        <f t="shared" si="55"/>
        <v>26.814402464</v>
      </c>
      <c r="F65" s="6" t="s">
        <v>110</v>
      </c>
      <c r="G65" s="1">
        <v>8</v>
      </c>
      <c r="H65" s="7">
        <f t="shared" si="40"/>
        <v>29.360597844193499</v>
      </c>
      <c r="I65" s="7">
        <f t="shared" si="41"/>
        <v>302.51059784419346</v>
      </c>
      <c r="J65" s="7">
        <f t="shared" si="42"/>
        <v>0.55429009369282778</v>
      </c>
      <c r="K65" s="7">
        <f t="shared" si="43"/>
        <v>10.232166666666666</v>
      </c>
      <c r="L65" s="7">
        <f t="shared" si="44"/>
        <v>2.7626849999999994</v>
      </c>
      <c r="M65" s="1" t="s">
        <v>110</v>
      </c>
      <c r="O65" s="7">
        <f t="shared" si="56"/>
        <v>6.6267331208885114</v>
      </c>
      <c r="P65" s="7">
        <f t="shared" si="45"/>
        <v>3.673132522454658</v>
      </c>
      <c r="Q65" s="12">
        <f t="shared" si="46"/>
        <v>1.0652084315118509</v>
      </c>
      <c r="R65" s="7">
        <f t="shared" si="47"/>
        <v>0.80117864999999977</v>
      </c>
      <c r="S65" s="13">
        <f t="shared" si="48"/>
        <v>1.3295516942592656</v>
      </c>
      <c r="T65" s="2">
        <v>0.27</v>
      </c>
      <c r="U65" s="14">
        <f t="shared" si="49"/>
        <v>0.35897895745000175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0.36014961143253532</v>
      </c>
      <c r="AC65" s="7">
        <f t="shared" si="51"/>
        <v>10.232166666666666</v>
      </c>
      <c r="AD65" s="1">
        <f t="shared" si="52"/>
        <v>0.28999999999999998</v>
      </c>
      <c r="AE65" s="15">
        <f t="shared" si="53"/>
        <v>342.57070981191168</v>
      </c>
      <c r="AF65" s="1">
        <f t="shared" si="54"/>
        <v>12624110.393161966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</row>
    <row r="66" spans="1:78" x14ac:dyDescent="0.15">
      <c r="C66" s="6">
        <v>8</v>
      </c>
      <c r="D66" s="8">
        <v>28.938999103548401</v>
      </c>
      <c r="E66" s="9">
        <f t="shared" si="55"/>
        <v>29.360597844193499</v>
      </c>
      <c r="F66" s="6" t="s">
        <v>110</v>
      </c>
      <c r="G66" s="1">
        <v>9</v>
      </c>
      <c r="H66" s="7">
        <f t="shared" si="40"/>
        <v>28.938999103548401</v>
      </c>
      <c r="I66" s="7">
        <f t="shared" si="41"/>
        <v>302.08899910354836</v>
      </c>
      <c r="J66" s="7">
        <f t="shared" si="42"/>
        <v>0.52994233745567687</v>
      </c>
      <c r="K66" s="7">
        <f t="shared" si="43"/>
        <v>10.232166666666666</v>
      </c>
      <c r="L66" s="7">
        <f t="shared" si="44"/>
        <v>2.7626849999999994</v>
      </c>
      <c r="M66" s="1" t="s">
        <v>110</v>
      </c>
      <c r="O66" s="7">
        <f t="shared" si="56"/>
        <v>5.7162855984338528</v>
      </c>
      <c r="P66" s="7">
        <f t="shared" si="45"/>
        <v>3.0293017515982585</v>
      </c>
      <c r="Q66" s="12">
        <f t="shared" si="46"/>
        <v>0.87849750796349491</v>
      </c>
      <c r="R66" s="7">
        <f t="shared" si="47"/>
        <v>0.80117864999999977</v>
      </c>
      <c r="S66" s="13">
        <f t="shared" si="48"/>
        <v>1.09650638838603</v>
      </c>
      <c r="T66" s="2">
        <v>0.27</v>
      </c>
      <c r="U66" s="14">
        <f t="shared" si="49"/>
        <v>0.29605672486422813</v>
      </c>
      <c r="V66" s="2">
        <v>220.1</v>
      </c>
      <c r="W66" s="2">
        <v>12.1</v>
      </c>
      <c r="X66" s="2">
        <v>4.5</v>
      </c>
      <c r="Y66" s="2">
        <v>1.5</v>
      </c>
      <c r="Z66" s="2">
        <v>6.8</v>
      </c>
      <c r="AA66" s="2">
        <v>30.2</v>
      </c>
      <c r="AB66" s="1">
        <f t="shared" si="50"/>
        <v>0.33272382164111952</v>
      </c>
      <c r="AC66" s="7">
        <f t="shared" si="51"/>
        <v>10.232166666666666</v>
      </c>
      <c r="AD66" s="1">
        <f t="shared" si="52"/>
        <v>0.28999999999999998</v>
      </c>
      <c r="AE66" s="15">
        <f t="shared" si="53"/>
        <v>342.57070981191168</v>
      </c>
      <c r="AF66" s="1">
        <f t="shared" si="54"/>
        <v>11662770.475094765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</row>
    <row r="67" spans="1:78" x14ac:dyDescent="0.15">
      <c r="C67" s="6">
        <v>9</v>
      </c>
      <c r="D67" s="8">
        <v>24.919615131333298</v>
      </c>
      <c r="E67" s="9">
        <f t="shared" si="55"/>
        <v>28.938999103548401</v>
      </c>
      <c r="F67" s="6" t="s">
        <v>110</v>
      </c>
      <c r="G67" s="1">
        <v>10</v>
      </c>
      <c r="H67" s="7">
        <f t="shared" si="40"/>
        <v>24.919615131333298</v>
      </c>
      <c r="I67" s="7">
        <f t="shared" si="41"/>
        <v>298.06961513133325</v>
      </c>
      <c r="J67" s="7">
        <f t="shared" si="42"/>
        <v>0.34313887791599706</v>
      </c>
      <c r="K67" s="7">
        <f t="shared" si="43"/>
        <v>10.232166666666666</v>
      </c>
      <c r="L67" s="7">
        <f t="shared" si="44"/>
        <v>2.7626849999999994</v>
      </c>
      <c r="M67" s="1" t="s">
        <v>110</v>
      </c>
      <c r="O67" s="7">
        <f t="shared" si="56"/>
        <v>5.4496688468355936</v>
      </c>
      <c r="P67" s="7">
        <f t="shared" si="45"/>
        <v>1.8699932531169312</v>
      </c>
      <c r="Q67" s="12">
        <f t="shared" si="46"/>
        <v>0.54229804340390997</v>
      </c>
      <c r="R67" s="7">
        <f t="shared" si="47"/>
        <v>0.80117864999999977</v>
      </c>
      <c r="S67" s="13">
        <f t="shared" si="48"/>
        <v>0.67687530540649099</v>
      </c>
      <c r="T67" s="2">
        <v>0.27</v>
      </c>
      <c r="U67" s="14">
        <f t="shared" si="49"/>
        <v>0.18275633245975259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0"/>
        <v>0.3107095553969299</v>
      </c>
      <c r="AC67" s="7">
        <f t="shared" si="51"/>
        <v>10.232166666666666</v>
      </c>
      <c r="AD67" s="1">
        <f t="shared" si="52"/>
        <v>0.28999999999999998</v>
      </c>
      <c r="AE67" s="15">
        <f t="shared" si="53"/>
        <v>342.57070981191168</v>
      </c>
      <c r="AF67" s="1">
        <f t="shared" si="54"/>
        <v>10891117.477370601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</row>
    <row r="68" spans="1:78" x14ac:dyDescent="0.15">
      <c r="C68" s="6">
        <v>10</v>
      </c>
      <c r="D68" s="8">
        <v>21.092578214838699</v>
      </c>
      <c r="E68" s="9">
        <f t="shared" si="55"/>
        <v>24.919615131333298</v>
      </c>
      <c r="F68" s="6" t="s">
        <v>110</v>
      </c>
      <c r="G68" s="1">
        <v>11</v>
      </c>
      <c r="H68" s="7">
        <f t="shared" si="40"/>
        <v>21.092578214838699</v>
      </c>
      <c r="I68" s="7">
        <f t="shared" si="41"/>
        <v>294.24257821483866</v>
      </c>
      <c r="J68" s="7">
        <f t="shared" si="42"/>
        <v>0.22436318777404413</v>
      </c>
      <c r="K68" s="7">
        <f t="shared" si="43"/>
        <v>10.232166666666666</v>
      </c>
      <c r="L68" s="7">
        <f t="shared" si="44"/>
        <v>2.7626849999999994</v>
      </c>
      <c r="M68" s="1" t="s">
        <v>112</v>
      </c>
      <c r="N68" s="7">
        <f>(O67-P67)*$C$22/100</f>
        <v>3.4006918140327294</v>
      </c>
      <c r="O68" s="7">
        <f t="shared" si="56"/>
        <v>2.9416687796859335</v>
      </c>
      <c r="P68" s="7">
        <f t="shared" si="45"/>
        <v>0.66000218478571837</v>
      </c>
      <c r="Q68" s="12">
        <f t="shared" si="46"/>
        <v>0.1914006335878583</v>
      </c>
      <c r="R68" s="7">
        <f t="shared" si="47"/>
        <v>0.80117864999999977</v>
      </c>
      <c r="S68" s="13">
        <f t="shared" si="48"/>
        <v>0.23889881936801283</v>
      </c>
      <c r="T68" s="2">
        <v>0.27</v>
      </c>
      <c r="U68" s="14">
        <f t="shared" si="49"/>
        <v>6.4502681229363465E-2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0.23893287096286533</v>
      </c>
      <c r="AC68" s="7">
        <f t="shared" si="51"/>
        <v>10.232166666666666</v>
      </c>
      <c r="AD68" s="1">
        <f t="shared" si="52"/>
        <v>0.28999999999999998</v>
      </c>
      <c r="AE68" s="15">
        <f t="shared" si="53"/>
        <v>342.57070981191168</v>
      </c>
      <c r="AF68" s="1">
        <f t="shared" si="54"/>
        <v>8375171.9947513072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</row>
    <row r="69" spans="1:78" x14ac:dyDescent="0.15">
      <c r="C69" s="6">
        <v>11</v>
      </c>
      <c r="D69" s="8">
        <v>13.9658757627</v>
      </c>
      <c r="E69" s="9">
        <f t="shared" si="55"/>
        <v>21.092578214838699</v>
      </c>
      <c r="F69" s="6" t="s">
        <v>112</v>
      </c>
      <c r="G69" s="1">
        <v>12</v>
      </c>
      <c r="H69" s="7">
        <f t="shared" si="40"/>
        <v>13.9658757627</v>
      </c>
      <c r="I69" s="7">
        <f t="shared" si="41"/>
        <v>287.1158757627</v>
      </c>
      <c r="J69" s="7">
        <f t="shared" si="42"/>
        <v>9.8680835587392018E-2</v>
      </c>
      <c r="K69" s="7">
        <f t="shared" si="43"/>
        <v>10.232166666666666</v>
      </c>
      <c r="L69" s="7">
        <f t="shared" si="44"/>
        <v>2.7626849999999994</v>
      </c>
      <c r="M69" s="1" t="s">
        <v>110</v>
      </c>
      <c r="O69" s="7">
        <f t="shared" si="56"/>
        <v>5.0443515949002142</v>
      </c>
      <c r="P69" s="7">
        <f t="shared" si="45"/>
        <v>0.49778083038134674</v>
      </c>
      <c r="Q69" s="12">
        <f t="shared" si="46"/>
        <v>0.14435644081059054</v>
      </c>
      <c r="R69" s="7">
        <f t="shared" si="47"/>
        <v>0.80117864999999977</v>
      </c>
      <c r="S69" s="13">
        <f t="shared" si="48"/>
        <v>0.18018008943522221</v>
      </c>
      <c r="T69" s="2">
        <v>0.27</v>
      </c>
      <c r="U69" s="14">
        <f t="shared" si="49"/>
        <v>4.8648624147509999E-2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0.23585242767186121</v>
      </c>
      <c r="AC69" s="7">
        <f t="shared" si="51"/>
        <v>10.232166666666666</v>
      </c>
      <c r="AD69" s="1">
        <f t="shared" si="52"/>
        <v>0.28999999999999998</v>
      </c>
      <c r="AE69" s="15">
        <f t="shared" si="53"/>
        <v>342.57070981191168</v>
      </c>
      <c r="AF69" s="1">
        <f t="shared" si="54"/>
        <v>8267195.0459193187</v>
      </c>
      <c r="AG69" s="1">
        <f>SUM(AF58:AF69)</f>
        <v>119678073.82055354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</row>
    <row r="70" spans="1:78" x14ac:dyDescent="0.15">
      <c r="C70" s="6">
        <v>12</v>
      </c>
      <c r="D70" s="8">
        <v>10.1802794143226</v>
      </c>
      <c r="E70" s="9">
        <f t="shared" si="55"/>
        <v>13.9658757627</v>
      </c>
      <c r="F70" s="6" t="s">
        <v>110</v>
      </c>
    </row>
    <row r="72" spans="1:78" x14ac:dyDescent="0.15">
      <c r="S72" s="30" t="s">
        <v>80</v>
      </c>
      <c r="T72" s="30"/>
      <c r="U72" s="30"/>
      <c r="V72" s="30" t="s">
        <v>81</v>
      </c>
      <c r="W72" s="30"/>
      <c r="X72" s="30"/>
      <c r="Y72" s="30" t="s">
        <v>82</v>
      </c>
      <c r="Z72" s="30"/>
      <c r="AA72" s="30"/>
      <c r="AB72" s="30" t="s">
        <v>83</v>
      </c>
      <c r="AC72" s="30"/>
      <c r="AD72" s="30"/>
      <c r="AE72" s="30" t="s">
        <v>84</v>
      </c>
      <c r="AF72" s="30"/>
      <c r="AG72" s="30"/>
      <c r="AH72" s="30" t="s">
        <v>85</v>
      </c>
      <c r="AI72" s="30"/>
      <c r="AJ72" s="30"/>
      <c r="AK72" s="31" t="s">
        <v>115</v>
      </c>
      <c r="AL72" s="32"/>
      <c r="AM72" s="33"/>
      <c r="AN72" s="32" t="s">
        <v>116</v>
      </c>
      <c r="AO72" s="32"/>
      <c r="AP72" s="33"/>
      <c r="AQ72" s="30" t="s">
        <v>87</v>
      </c>
      <c r="AR72" s="30"/>
      <c r="AS72" s="30"/>
    </row>
    <row r="73" spans="1:78" x14ac:dyDescent="0.15">
      <c r="A73" s="34" t="s">
        <v>49</v>
      </c>
      <c r="B73" s="34"/>
      <c r="C73" s="6" t="s">
        <v>88</v>
      </c>
      <c r="D73" s="6" t="s">
        <v>89</v>
      </c>
      <c r="E73" s="6" t="s">
        <v>90</v>
      </c>
      <c r="F73" s="6" t="s">
        <v>91</v>
      </c>
      <c r="G73" s="1" t="s">
        <v>88</v>
      </c>
      <c r="H73" s="1" t="s">
        <v>90</v>
      </c>
      <c r="I73" s="1" t="s">
        <v>92</v>
      </c>
      <c r="J73" s="1" t="s">
        <v>93</v>
      </c>
      <c r="K73" s="10" t="s">
        <v>94</v>
      </c>
      <c r="L73" s="10" t="s">
        <v>95</v>
      </c>
      <c r="M73" s="1" t="s">
        <v>96</v>
      </c>
      <c r="N73" s="10" t="s">
        <v>97</v>
      </c>
      <c r="O73" s="1" t="s">
        <v>98</v>
      </c>
      <c r="P73" s="1" t="s">
        <v>99</v>
      </c>
      <c r="Q73" s="10" t="s">
        <v>100</v>
      </c>
      <c r="R73" s="10" t="s">
        <v>101</v>
      </c>
      <c r="S73" s="2" t="s">
        <v>102</v>
      </c>
      <c r="T73" s="2" t="s">
        <v>103</v>
      </c>
      <c r="U73" s="2"/>
      <c r="V73" s="2" t="s">
        <v>102</v>
      </c>
      <c r="W73" s="2" t="s">
        <v>103</v>
      </c>
      <c r="X73" s="2"/>
      <c r="Y73" s="2" t="s">
        <v>102</v>
      </c>
      <c r="Z73" s="2" t="s">
        <v>103</v>
      </c>
      <c r="AA73" s="2"/>
      <c r="AB73" s="2" t="s">
        <v>102</v>
      </c>
      <c r="AC73" s="2" t="s">
        <v>103</v>
      </c>
      <c r="AD73" s="2"/>
      <c r="AE73" s="2" t="s">
        <v>102</v>
      </c>
      <c r="AF73" s="2" t="s">
        <v>103</v>
      </c>
      <c r="AG73" s="2"/>
      <c r="AH73" s="2" t="s">
        <v>102</v>
      </c>
      <c r="AI73" s="2" t="s">
        <v>103</v>
      </c>
      <c r="AJ73" s="2"/>
      <c r="AK73" s="2" t="s">
        <v>102</v>
      </c>
      <c r="AL73" s="2" t="s">
        <v>103</v>
      </c>
      <c r="AM73" s="2"/>
      <c r="AN73" s="2" t="s">
        <v>102</v>
      </c>
      <c r="AO73" s="2" t="s">
        <v>103</v>
      </c>
      <c r="AP73" s="2"/>
      <c r="AQ73" s="16" t="s">
        <v>102</v>
      </c>
      <c r="AR73" s="16" t="s">
        <v>103</v>
      </c>
      <c r="AS73" s="16"/>
      <c r="AT73" s="1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pans="1:78" x14ac:dyDescent="0.15">
      <c r="A74" s="1" t="s">
        <v>108</v>
      </c>
      <c r="B74" s="1">
        <f>F8</f>
        <v>625.46400000000006</v>
      </c>
      <c r="C74" s="6" t="s">
        <v>109</v>
      </c>
      <c r="D74" s="6">
        <v>8</v>
      </c>
      <c r="E74" s="6"/>
      <c r="F74" s="6"/>
      <c r="G74" s="1">
        <v>1</v>
      </c>
      <c r="H74" s="7">
        <f t="shared" ref="H74:H85" si="57">E75</f>
        <v>8</v>
      </c>
      <c r="I74" s="7">
        <f t="shared" ref="I74:I85" si="58">H74+273.15</f>
        <v>281.14999999999998</v>
      </c>
      <c r="J74" s="7">
        <f t="shared" ref="J74:J85" si="59">EXP(($C$16*(I74-$C$14))/($C$17*I74*$C$14))</f>
        <v>4.8052056162081642E-2</v>
      </c>
      <c r="K74" s="7">
        <f t="shared" ref="K74:K85" si="60">$B$74/12</f>
        <v>52.122000000000007</v>
      </c>
      <c r="L74" s="7">
        <f t="shared" ref="L74:L85" si="61">K74*$B$75/100</f>
        <v>0.52122000000000002</v>
      </c>
      <c r="M74" s="1" t="s">
        <v>110</v>
      </c>
      <c r="O74" s="7">
        <f>L74</f>
        <v>0.52122000000000002</v>
      </c>
      <c r="P74" s="7">
        <f t="shared" ref="P74:P85" si="62">O74*J74</f>
        <v>2.5045692712800195E-2</v>
      </c>
      <c r="Q74" s="12">
        <f t="shared" ref="Q74:Q85" si="63">P74*$B$76</f>
        <v>6.5118801053280512E-3</v>
      </c>
      <c r="R74" s="7">
        <f t="shared" ref="R74:R85" si="64">L74*$B$76</f>
        <v>0.1355172</v>
      </c>
      <c r="S74" s="13">
        <f t="shared" ref="S74:S85" si="65">Q74/R74</f>
        <v>4.8052056162081649E-2</v>
      </c>
      <c r="T74" s="2">
        <v>0.01</v>
      </c>
      <c r="U74" s="14">
        <f t="shared" ref="U74:U85" si="66">S74*T74</f>
        <v>4.8052056162081649E-4</v>
      </c>
      <c r="V74" s="13"/>
      <c r="W74" s="2"/>
      <c r="X74" s="2"/>
      <c r="Y74" s="2"/>
      <c r="Z74" s="2"/>
      <c r="AA74" s="2"/>
      <c r="AB74" s="2"/>
      <c r="AC74" s="2"/>
      <c r="AD74" s="2"/>
      <c r="AE74" s="13">
        <v>1E-3</v>
      </c>
      <c r="AF74" s="2">
        <v>0.49</v>
      </c>
      <c r="AG74" s="14">
        <f t="shared" ref="AG74:AG85" si="67">AF74*AE74</f>
        <v>4.8999999999999998E-4</v>
      </c>
      <c r="AH74" s="17"/>
      <c r="AI74" s="2"/>
      <c r="AJ74" s="14"/>
      <c r="AK74" s="13"/>
      <c r="AL74" s="2"/>
      <c r="AM74" s="2"/>
      <c r="AN74" s="13"/>
      <c r="AO74" s="2"/>
      <c r="AP74" s="14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5.9705205616208167E-3</v>
      </c>
      <c r="AU74" s="7">
        <f t="shared" ref="AU74:AU85" si="70">$B$74/12</f>
        <v>52.122000000000007</v>
      </c>
      <c r="AV74" s="1">
        <f t="shared" ref="AV74:AV85" si="71">$B$76</f>
        <v>0.26</v>
      </c>
      <c r="AW74" s="1">
        <f t="shared" ref="AW74:AW85" si="72">$E$8</f>
        <v>0</v>
      </c>
      <c r="AX74" s="1">
        <f t="shared" ref="AX74:AX85" si="73">AW74*10000*AV74*0.67*AU74*AT74</f>
        <v>0</v>
      </c>
    </row>
    <row r="75" spans="1:78" x14ac:dyDescent="0.15">
      <c r="A75" s="1" t="s">
        <v>111</v>
      </c>
      <c r="B75" s="1">
        <v>1</v>
      </c>
      <c r="C75" s="6">
        <v>1</v>
      </c>
      <c r="D75" s="8">
        <v>6.7635781660322598</v>
      </c>
      <c r="E75" s="9">
        <f t="shared" ref="E75:E86" si="74">D74</f>
        <v>8</v>
      </c>
      <c r="F75" s="6" t="s">
        <v>110</v>
      </c>
      <c r="G75" s="1">
        <v>2</v>
      </c>
      <c r="H75" s="7">
        <f t="shared" si="57"/>
        <v>6.7635781660322598</v>
      </c>
      <c r="I75" s="7">
        <f t="shared" si="58"/>
        <v>279.91357816603221</v>
      </c>
      <c r="J75" s="7">
        <f t="shared" si="59"/>
        <v>4.1235929712883403E-2</v>
      </c>
      <c r="K75" s="7">
        <f t="shared" si="60"/>
        <v>52.122000000000007</v>
      </c>
      <c r="L75" s="7">
        <f t="shared" si="61"/>
        <v>0.52122000000000002</v>
      </c>
      <c r="M75" s="1" t="s">
        <v>110</v>
      </c>
      <c r="O75" s="7">
        <f t="shared" ref="O75:O85" si="75">L75+O74-P74-N75</f>
        <v>1.0173943072871998</v>
      </c>
      <c r="P75" s="7">
        <f t="shared" si="62"/>
        <v>4.1953200145582667E-2</v>
      </c>
      <c r="Q75" s="12">
        <f t="shared" si="63"/>
        <v>1.0907832037851494E-2</v>
      </c>
      <c r="R75" s="7">
        <f t="shared" si="64"/>
        <v>0.1355172</v>
      </c>
      <c r="S75" s="13">
        <f t="shared" si="65"/>
        <v>8.0490388215307671E-2</v>
      </c>
      <c r="T75" s="2">
        <v>0.01</v>
      </c>
      <c r="U75" s="14">
        <f t="shared" si="66"/>
        <v>8.0490388215307676E-4</v>
      </c>
      <c r="V75" s="13"/>
      <c r="W75" s="2"/>
      <c r="X75" s="2"/>
      <c r="Y75" s="2"/>
      <c r="Z75" s="2"/>
      <c r="AA75" s="2"/>
      <c r="AB75" s="2"/>
      <c r="AC75" s="2"/>
      <c r="AD75" s="2"/>
      <c r="AE75" s="13">
        <v>1E-3</v>
      </c>
      <c r="AF75" s="2">
        <v>0.49</v>
      </c>
      <c r="AG75" s="14">
        <f t="shared" si="67"/>
        <v>4.8999999999999998E-4</v>
      </c>
      <c r="AH75" s="17"/>
      <c r="AI75" s="2"/>
      <c r="AJ75" s="14"/>
      <c r="AK75" s="13"/>
      <c r="AL75" s="2"/>
      <c r="AM75" s="2"/>
      <c r="AN75" s="13"/>
      <c r="AO75" s="2"/>
      <c r="AP75" s="14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6.2949038821530764E-3</v>
      </c>
      <c r="AU75" s="7">
        <f t="shared" si="70"/>
        <v>52.122000000000007</v>
      </c>
      <c r="AV75" s="1">
        <f t="shared" si="71"/>
        <v>0.26</v>
      </c>
      <c r="AW75" s="1">
        <f t="shared" si="72"/>
        <v>0</v>
      </c>
      <c r="AX75" s="1">
        <f t="shared" si="73"/>
        <v>0</v>
      </c>
    </row>
    <row r="76" spans="1:78" x14ac:dyDescent="0.15">
      <c r="A76" s="1" t="s">
        <v>73</v>
      </c>
      <c r="B76" s="1">
        <f>H8</f>
        <v>0.26</v>
      </c>
      <c r="C76" s="6">
        <v>2</v>
      </c>
      <c r="D76" s="8">
        <v>9.0117395434482805</v>
      </c>
      <c r="E76" s="9">
        <f t="shared" si="74"/>
        <v>6.7635781660322598</v>
      </c>
      <c r="F76" s="6" t="s">
        <v>110</v>
      </c>
      <c r="G76" s="1">
        <v>3</v>
      </c>
      <c r="H76" s="7">
        <f t="shared" si="57"/>
        <v>9.0117395434482805</v>
      </c>
      <c r="I76" s="7">
        <f t="shared" si="58"/>
        <v>282.16173954344828</v>
      </c>
      <c r="J76" s="7">
        <f t="shared" si="59"/>
        <v>5.4405429759979744E-2</v>
      </c>
      <c r="K76" s="7">
        <f t="shared" si="60"/>
        <v>52.122000000000007</v>
      </c>
      <c r="L76" s="7">
        <f t="shared" si="61"/>
        <v>0.52122000000000002</v>
      </c>
      <c r="M76" s="1" t="s">
        <v>110</v>
      </c>
      <c r="O76" s="7">
        <f t="shared" si="75"/>
        <v>1.4966611071416172</v>
      </c>
      <c r="P76" s="7">
        <f t="shared" si="62"/>
        <v>8.1426490739086768E-2</v>
      </c>
      <c r="Q76" s="12">
        <f t="shared" si="63"/>
        <v>2.1170887592162561E-2</v>
      </c>
      <c r="R76" s="7">
        <f t="shared" si="64"/>
        <v>0.1355172</v>
      </c>
      <c r="S76" s="13">
        <f t="shared" si="65"/>
        <v>0.15622288235118909</v>
      </c>
      <c r="T76" s="2">
        <v>0.01</v>
      </c>
      <c r="U76" s="14">
        <f t="shared" si="66"/>
        <v>1.562228823511891E-3</v>
      </c>
      <c r="V76" s="13"/>
      <c r="W76" s="2"/>
      <c r="X76" s="2"/>
      <c r="Y76" s="2"/>
      <c r="Z76" s="2"/>
      <c r="AA76" s="2"/>
      <c r="AB76" s="2"/>
      <c r="AC76" s="2"/>
      <c r="AD76" s="2"/>
      <c r="AE76" s="13">
        <v>1E-3</v>
      </c>
      <c r="AF76" s="2">
        <v>0.49</v>
      </c>
      <c r="AG76" s="14">
        <f t="shared" si="67"/>
        <v>4.8999999999999998E-4</v>
      </c>
      <c r="AH76" s="17"/>
      <c r="AI76" s="2"/>
      <c r="AJ76" s="14"/>
      <c r="AK76" s="13"/>
      <c r="AL76" s="2"/>
      <c r="AM76" s="2"/>
      <c r="AN76" s="13"/>
      <c r="AO76" s="2"/>
      <c r="AP76" s="14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7.0522288235118913E-3</v>
      </c>
      <c r="AU76" s="7">
        <f t="shared" si="70"/>
        <v>52.122000000000007</v>
      </c>
      <c r="AV76" s="1">
        <f t="shared" si="71"/>
        <v>0.26</v>
      </c>
      <c r="AW76" s="1">
        <f t="shared" si="72"/>
        <v>0</v>
      </c>
      <c r="AX76" s="1">
        <f t="shared" si="73"/>
        <v>0</v>
      </c>
    </row>
    <row r="77" spans="1:78" x14ac:dyDescent="0.15">
      <c r="C77" s="6">
        <v>3</v>
      </c>
      <c r="D77" s="8">
        <v>13.2569875770323</v>
      </c>
      <c r="E77" s="9">
        <f t="shared" si="74"/>
        <v>9.0117395434482805</v>
      </c>
      <c r="F77" s="6" t="s">
        <v>110</v>
      </c>
      <c r="G77" s="1">
        <v>4</v>
      </c>
      <c r="H77" s="7">
        <f t="shared" si="57"/>
        <v>13.2569875770323</v>
      </c>
      <c r="I77" s="7">
        <f t="shared" si="58"/>
        <v>286.40698757703228</v>
      </c>
      <c r="J77" s="7">
        <f t="shared" si="59"/>
        <v>9.073597406688523E-2</v>
      </c>
      <c r="K77" s="7">
        <f t="shared" si="60"/>
        <v>52.122000000000007</v>
      </c>
      <c r="L77" s="7">
        <f t="shared" si="61"/>
        <v>0.52122000000000002</v>
      </c>
      <c r="M77" s="1" t="s">
        <v>110</v>
      </c>
      <c r="O77" s="7">
        <f t="shared" si="75"/>
        <v>1.9364546164025307</v>
      </c>
      <c r="P77" s="7">
        <f t="shared" si="62"/>
        <v>0.17570609585560021</v>
      </c>
      <c r="Q77" s="12">
        <f t="shared" si="63"/>
        <v>4.5683584922456055E-2</v>
      </c>
      <c r="R77" s="7">
        <f t="shared" si="64"/>
        <v>0.1355172</v>
      </c>
      <c r="S77" s="13">
        <f t="shared" si="65"/>
        <v>0.33710543696634859</v>
      </c>
      <c r="T77" s="2">
        <v>0.01</v>
      </c>
      <c r="U77" s="14">
        <f t="shared" si="66"/>
        <v>3.3710543696634861E-3</v>
      </c>
      <c r="V77" s="13"/>
      <c r="W77" s="2"/>
      <c r="X77" s="2"/>
      <c r="Y77" s="2"/>
      <c r="Z77" s="2"/>
      <c r="AA77" s="2"/>
      <c r="AB77" s="2"/>
      <c r="AC77" s="2"/>
      <c r="AD77" s="2"/>
      <c r="AE77" s="13">
        <v>1E-3</v>
      </c>
      <c r="AF77" s="2">
        <v>0.49</v>
      </c>
      <c r="AG77" s="14">
        <f t="shared" si="67"/>
        <v>4.8999999999999998E-4</v>
      </c>
      <c r="AH77" s="17"/>
      <c r="AI77" s="2"/>
      <c r="AJ77" s="14"/>
      <c r="AK77" s="13"/>
      <c r="AL77" s="2"/>
      <c r="AM77" s="2"/>
      <c r="AN77" s="13"/>
      <c r="AO77" s="2"/>
      <c r="AP77" s="14"/>
      <c r="AQ77" s="2">
        <v>1.4999999999999999E-2</v>
      </c>
      <c r="AR77" s="2">
        <v>0.5</v>
      </c>
      <c r="AS77" s="2">
        <f t="shared" si="68"/>
        <v>7.4999999999999997E-3</v>
      </c>
      <c r="AT77" s="1">
        <f t="shared" si="69"/>
        <v>1.1361054369663486E-2</v>
      </c>
      <c r="AU77" s="7">
        <f t="shared" si="70"/>
        <v>52.122000000000007</v>
      </c>
      <c r="AV77" s="1">
        <f t="shared" si="71"/>
        <v>0.26</v>
      </c>
      <c r="AW77" s="1">
        <f t="shared" si="72"/>
        <v>0</v>
      </c>
      <c r="AX77" s="1">
        <f t="shared" si="73"/>
        <v>0</v>
      </c>
    </row>
    <row r="78" spans="1:78" x14ac:dyDescent="0.15">
      <c r="C78" s="6">
        <v>4</v>
      </c>
      <c r="D78" s="8">
        <v>19.8627960713333</v>
      </c>
      <c r="E78" s="9">
        <f t="shared" si="74"/>
        <v>13.2569875770323</v>
      </c>
      <c r="F78" s="6" t="s">
        <v>110</v>
      </c>
      <c r="G78" s="1">
        <v>5</v>
      </c>
      <c r="H78" s="7">
        <f t="shared" si="57"/>
        <v>19.8627960713333</v>
      </c>
      <c r="I78" s="7">
        <f t="shared" si="58"/>
        <v>293.0127960713333</v>
      </c>
      <c r="J78" s="7">
        <f t="shared" si="59"/>
        <v>0.1952698078166793</v>
      </c>
      <c r="K78" s="7">
        <f t="shared" si="60"/>
        <v>52.122000000000007</v>
      </c>
      <c r="L78" s="7">
        <f t="shared" si="61"/>
        <v>0.52122000000000002</v>
      </c>
      <c r="M78" s="1" t="s">
        <v>112</v>
      </c>
      <c r="N78" s="7">
        <f>(O77-P77)*$C$22/100</f>
        <v>1.6727110945195838</v>
      </c>
      <c r="O78" s="7">
        <f t="shared" si="75"/>
        <v>0.60925742602734667</v>
      </c>
      <c r="P78" s="7">
        <f t="shared" si="62"/>
        <v>0.11896958049124469</v>
      </c>
      <c r="Q78" s="12">
        <f t="shared" si="63"/>
        <v>3.0932090927723619E-2</v>
      </c>
      <c r="R78" s="7">
        <f t="shared" si="64"/>
        <v>0.1355172</v>
      </c>
      <c r="S78" s="13">
        <f t="shared" si="65"/>
        <v>0.2282521401543392</v>
      </c>
      <c r="T78" s="2">
        <v>0.01</v>
      </c>
      <c r="U78" s="14">
        <f t="shared" si="66"/>
        <v>2.2825214015433919E-3</v>
      </c>
      <c r="V78" s="13"/>
      <c r="W78" s="2"/>
      <c r="X78" s="2"/>
      <c r="Y78" s="2"/>
      <c r="Z78" s="2"/>
      <c r="AA78" s="2"/>
      <c r="AB78" s="2"/>
      <c r="AC78" s="2"/>
      <c r="AD78" s="2"/>
      <c r="AE78" s="13">
        <v>5.0000000000000001E-3</v>
      </c>
      <c r="AF78" s="2">
        <v>0.49</v>
      </c>
      <c r="AG78" s="14">
        <f t="shared" si="67"/>
        <v>2.4499999999999999E-3</v>
      </c>
      <c r="AH78" s="17"/>
      <c r="AI78" s="2"/>
      <c r="AJ78" s="14"/>
      <c r="AK78" s="13"/>
      <c r="AL78" s="2"/>
      <c r="AM78" s="2"/>
      <c r="AN78" s="13"/>
      <c r="AO78" s="2"/>
      <c r="AP78" s="14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1.2232521401543392E-2</v>
      </c>
      <c r="AU78" s="7">
        <f t="shared" si="70"/>
        <v>52.122000000000007</v>
      </c>
      <c r="AV78" s="1">
        <f t="shared" si="71"/>
        <v>0.26</v>
      </c>
      <c r="AW78" s="1">
        <f t="shared" si="72"/>
        <v>0</v>
      </c>
      <c r="AX78" s="1">
        <f t="shared" si="73"/>
        <v>0</v>
      </c>
    </row>
    <row r="79" spans="1:78" x14ac:dyDescent="0.15">
      <c r="C79" s="6">
        <v>5</v>
      </c>
      <c r="D79" s="8">
        <v>22.710187743548399</v>
      </c>
      <c r="E79" s="9">
        <f t="shared" si="74"/>
        <v>19.8627960713333</v>
      </c>
      <c r="F79" s="6" t="s">
        <v>112</v>
      </c>
      <c r="G79" s="1">
        <v>6</v>
      </c>
      <c r="H79" s="7">
        <f t="shared" si="57"/>
        <v>22.710187743548399</v>
      </c>
      <c r="I79" s="7">
        <f t="shared" si="58"/>
        <v>295.86018774354835</v>
      </c>
      <c r="J79" s="7">
        <f t="shared" si="59"/>
        <v>0.26885995403852136</v>
      </c>
      <c r="K79" s="7">
        <f t="shared" si="60"/>
        <v>52.122000000000007</v>
      </c>
      <c r="L79" s="7">
        <f t="shared" si="61"/>
        <v>0.52122000000000002</v>
      </c>
      <c r="M79" s="1" t="s">
        <v>110</v>
      </c>
      <c r="O79" s="7">
        <f t="shared" si="75"/>
        <v>1.011507845536102</v>
      </c>
      <c r="P79" s="7">
        <f t="shared" si="62"/>
        <v>0.27195395286044016</v>
      </c>
      <c r="Q79" s="12">
        <f t="shared" si="63"/>
        <v>7.0708027743714444E-2</v>
      </c>
      <c r="R79" s="7">
        <f t="shared" si="64"/>
        <v>0.1355172</v>
      </c>
      <c r="S79" s="13">
        <f t="shared" si="65"/>
        <v>0.5217642317264114</v>
      </c>
      <c r="T79" s="2">
        <v>0.01</v>
      </c>
      <c r="U79" s="14">
        <f t="shared" si="66"/>
        <v>5.2176423172641141E-3</v>
      </c>
      <c r="V79" s="13"/>
      <c r="W79" s="2"/>
      <c r="X79" s="2"/>
      <c r="Y79" s="2"/>
      <c r="Z79" s="2"/>
      <c r="AA79" s="2"/>
      <c r="AB79" s="2"/>
      <c r="AC79" s="2"/>
      <c r="AD79" s="2"/>
      <c r="AE79" s="13">
        <v>5.0000000000000001E-3</v>
      </c>
      <c r="AF79" s="2">
        <v>0.49</v>
      </c>
      <c r="AG79" s="14">
        <f t="shared" si="67"/>
        <v>2.4499999999999999E-3</v>
      </c>
      <c r="AH79" s="17"/>
      <c r="AI79" s="2"/>
      <c r="AJ79" s="14"/>
      <c r="AK79" s="13"/>
      <c r="AL79" s="2"/>
      <c r="AM79" s="2"/>
      <c r="AN79" s="13"/>
      <c r="AO79" s="2"/>
      <c r="AP79" s="14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1.5167642317264113E-2</v>
      </c>
      <c r="AU79" s="7">
        <f t="shared" si="70"/>
        <v>52.122000000000007</v>
      </c>
      <c r="AV79" s="1">
        <f t="shared" si="71"/>
        <v>0.26</v>
      </c>
      <c r="AW79" s="1">
        <f t="shared" si="72"/>
        <v>0</v>
      </c>
      <c r="AX79" s="1">
        <f t="shared" si="73"/>
        <v>0</v>
      </c>
    </row>
    <row r="80" spans="1:78" x14ac:dyDescent="0.15">
      <c r="C80" s="6">
        <v>6</v>
      </c>
      <c r="D80" s="8">
        <v>26.814402464</v>
      </c>
      <c r="E80" s="9">
        <f t="shared" si="74"/>
        <v>22.710187743548399</v>
      </c>
      <c r="F80" s="6" t="s">
        <v>110</v>
      </c>
      <c r="G80" s="1">
        <v>7</v>
      </c>
      <c r="H80" s="7">
        <f t="shared" si="57"/>
        <v>26.814402464</v>
      </c>
      <c r="I80" s="7">
        <f t="shared" si="58"/>
        <v>299.96440246399999</v>
      </c>
      <c r="J80" s="7">
        <f t="shared" si="59"/>
        <v>0.42177745441299902</v>
      </c>
      <c r="K80" s="7">
        <f t="shared" si="60"/>
        <v>52.122000000000007</v>
      </c>
      <c r="L80" s="7">
        <f t="shared" si="61"/>
        <v>0.52122000000000002</v>
      </c>
      <c r="M80" s="1" t="s">
        <v>110</v>
      </c>
      <c r="O80" s="7">
        <f t="shared" si="75"/>
        <v>1.2607738926756618</v>
      </c>
      <c r="P80" s="7">
        <f t="shared" si="62"/>
        <v>0.53176600304310828</v>
      </c>
      <c r="Q80" s="12">
        <f t="shared" si="63"/>
        <v>0.13825916079120815</v>
      </c>
      <c r="R80" s="7">
        <f t="shared" si="64"/>
        <v>0.1355172</v>
      </c>
      <c r="S80" s="13">
        <f t="shared" si="65"/>
        <v>1.020233304637405</v>
      </c>
      <c r="T80" s="2">
        <v>0.01</v>
      </c>
      <c r="U80" s="14">
        <f t="shared" si="66"/>
        <v>1.020233304637405E-2</v>
      </c>
      <c r="V80" s="13"/>
      <c r="W80" s="2"/>
      <c r="X80" s="2"/>
      <c r="Y80" s="2"/>
      <c r="Z80" s="2"/>
      <c r="AA80" s="2"/>
      <c r="AB80" s="2"/>
      <c r="AC80" s="2"/>
      <c r="AD80" s="2"/>
      <c r="AE80" s="13">
        <v>5.0000000000000001E-3</v>
      </c>
      <c r="AF80" s="2">
        <v>0.49</v>
      </c>
      <c r="AG80" s="14">
        <f t="shared" si="67"/>
        <v>2.4499999999999999E-3</v>
      </c>
      <c r="AH80" s="17"/>
      <c r="AI80" s="2"/>
      <c r="AJ80" s="14"/>
      <c r="AK80" s="13"/>
      <c r="AL80" s="2"/>
      <c r="AM80" s="2"/>
      <c r="AN80" s="13"/>
      <c r="AO80" s="2"/>
      <c r="AP80" s="14"/>
      <c r="AQ80" s="2">
        <v>0.02</v>
      </c>
      <c r="AR80" s="2">
        <v>0.5</v>
      </c>
      <c r="AS80" s="2">
        <f t="shared" si="68"/>
        <v>0.01</v>
      </c>
      <c r="AT80" s="1">
        <f t="shared" si="69"/>
        <v>2.2652333046374051E-2</v>
      </c>
      <c r="AU80" s="7">
        <f t="shared" si="70"/>
        <v>52.122000000000007</v>
      </c>
      <c r="AV80" s="1">
        <f t="shared" si="71"/>
        <v>0.26</v>
      </c>
      <c r="AW80" s="1">
        <f t="shared" si="72"/>
        <v>0</v>
      </c>
      <c r="AX80" s="1">
        <f t="shared" si="73"/>
        <v>0</v>
      </c>
    </row>
    <row r="81" spans="1:53" x14ac:dyDescent="0.15">
      <c r="C81" s="6">
        <v>7</v>
      </c>
      <c r="D81" s="8">
        <v>29.360597844193499</v>
      </c>
      <c r="E81" s="9">
        <f t="shared" si="74"/>
        <v>26.814402464</v>
      </c>
      <c r="F81" s="6" t="s">
        <v>110</v>
      </c>
      <c r="G81" s="1">
        <v>8</v>
      </c>
      <c r="H81" s="7">
        <f t="shared" si="57"/>
        <v>29.360597844193499</v>
      </c>
      <c r="I81" s="7">
        <f t="shared" si="58"/>
        <v>302.51059784419346</v>
      </c>
      <c r="J81" s="7">
        <f t="shared" si="59"/>
        <v>0.55429009369282778</v>
      </c>
      <c r="K81" s="7">
        <f t="shared" si="60"/>
        <v>52.122000000000007</v>
      </c>
      <c r="L81" s="7">
        <f t="shared" si="61"/>
        <v>0.52122000000000002</v>
      </c>
      <c r="M81" s="1" t="s">
        <v>110</v>
      </c>
      <c r="O81" s="7">
        <f t="shared" si="75"/>
        <v>1.2502278896325536</v>
      </c>
      <c r="P81" s="7">
        <f t="shared" si="62"/>
        <v>0.6929889340818145</v>
      </c>
      <c r="Q81" s="12">
        <f t="shared" si="63"/>
        <v>0.18017712286127177</v>
      </c>
      <c r="R81" s="7">
        <f t="shared" si="64"/>
        <v>0.1355172</v>
      </c>
      <c r="S81" s="13">
        <f t="shared" si="65"/>
        <v>1.3295516942592658</v>
      </c>
      <c r="T81" s="2">
        <v>0.01</v>
      </c>
      <c r="U81" s="14">
        <f t="shared" si="66"/>
        <v>1.3295516942592659E-2</v>
      </c>
      <c r="V81" s="13"/>
      <c r="W81" s="2"/>
      <c r="X81" s="2"/>
      <c r="Y81" s="2"/>
      <c r="Z81" s="2"/>
      <c r="AA81" s="2"/>
      <c r="AB81" s="2"/>
      <c r="AC81" s="2"/>
      <c r="AD81" s="2"/>
      <c r="AE81" s="13">
        <v>5.0000000000000001E-3</v>
      </c>
      <c r="AF81" s="2">
        <v>0.49</v>
      </c>
      <c r="AG81" s="14">
        <f t="shared" si="67"/>
        <v>2.4499999999999999E-3</v>
      </c>
      <c r="AH81" s="17"/>
      <c r="AI81" s="2"/>
      <c r="AJ81" s="14"/>
      <c r="AK81" s="13"/>
      <c r="AL81" s="2"/>
      <c r="AM81" s="2"/>
      <c r="AN81" s="13"/>
      <c r="AO81" s="2"/>
      <c r="AP81" s="14"/>
      <c r="AQ81" s="2">
        <v>0.02</v>
      </c>
      <c r="AR81" s="2">
        <v>0.5</v>
      </c>
      <c r="AS81" s="2">
        <f t="shared" si="68"/>
        <v>0.01</v>
      </c>
      <c r="AT81" s="1">
        <f t="shared" si="69"/>
        <v>2.574551694259266E-2</v>
      </c>
      <c r="AU81" s="7">
        <f t="shared" si="70"/>
        <v>52.122000000000007</v>
      </c>
      <c r="AV81" s="1">
        <f t="shared" si="71"/>
        <v>0.26</v>
      </c>
      <c r="AW81" s="1">
        <f t="shared" si="72"/>
        <v>0</v>
      </c>
      <c r="AX81" s="1">
        <f t="shared" si="73"/>
        <v>0</v>
      </c>
    </row>
    <row r="82" spans="1:53" x14ac:dyDescent="0.15">
      <c r="C82" s="6">
        <v>8</v>
      </c>
      <c r="D82" s="8">
        <v>28.938999103548401</v>
      </c>
      <c r="E82" s="9">
        <f t="shared" si="74"/>
        <v>29.360597844193499</v>
      </c>
      <c r="F82" s="6" t="s">
        <v>110</v>
      </c>
      <c r="G82" s="1">
        <v>9</v>
      </c>
      <c r="H82" s="7">
        <f t="shared" si="57"/>
        <v>28.938999103548401</v>
      </c>
      <c r="I82" s="7">
        <f t="shared" si="58"/>
        <v>302.08899910354836</v>
      </c>
      <c r="J82" s="7">
        <f t="shared" si="59"/>
        <v>0.52994233745567687</v>
      </c>
      <c r="K82" s="7">
        <f t="shared" si="60"/>
        <v>52.122000000000007</v>
      </c>
      <c r="L82" s="7">
        <f t="shared" si="61"/>
        <v>0.52122000000000002</v>
      </c>
      <c r="M82" s="1" t="s">
        <v>110</v>
      </c>
      <c r="O82" s="7">
        <f t="shared" si="75"/>
        <v>1.0784589555507391</v>
      </c>
      <c r="P82" s="7">
        <f t="shared" si="62"/>
        <v>0.57152105975456657</v>
      </c>
      <c r="Q82" s="12">
        <f t="shared" si="63"/>
        <v>0.14859547553618732</v>
      </c>
      <c r="R82" s="7">
        <f t="shared" si="64"/>
        <v>0.1355172</v>
      </c>
      <c r="S82" s="13">
        <f t="shared" si="65"/>
        <v>1.09650638838603</v>
      </c>
      <c r="T82" s="2">
        <v>0.01</v>
      </c>
      <c r="U82" s="14">
        <f t="shared" si="66"/>
        <v>1.09650638838603E-2</v>
      </c>
      <c r="V82" s="13"/>
      <c r="W82" s="2"/>
      <c r="X82" s="2"/>
      <c r="Y82" s="2"/>
      <c r="Z82" s="2"/>
      <c r="AA82" s="2"/>
      <c r="AB82" s="2"/>
      <c r="AC82" s="2"/>
      <c r="AD82" s="2"/>
      <c r="AE82" s="13">
        <v>5.0000000000000001E-3</v>
      </c>
      <c r="AF82" s="2">
        <v>0.49</v>
      </c>
      <c r="AG82" s="14">
        <f t="shared" si="67"/>
        <v>2.4499999999999999E-3</v>
      </c>
      <c r="AH82" s="17"/>
      <c r="AI82" s="2"/>
      <c r="AJ82" s="14"/>
      <c r="AK82" s="13"/>
      <c r="AL82" s="2"/>
      <c r="AM82" s="2"/>
      <c r="AN82" s="13"/>
      <c r="AO82" s="2"/>
      <c r="AP82" s="14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2.0915063883860302E-2</v>
      </c>
      <c r="AU82" s="7">
        <f t="shared" si="70"/>
        <v>52.122000000000007</v>
      </c>
      <c r="AV82" s="1">
        <f t="shared" si="71"/>
        <v>0.26</v>
      </c>
      <c r="AW82" s="1">
        <f t="shared" si="72"/>
        <v>0</v>
      </c>
      <c r="AX82" s="1">
        <f t="shared" si="73"/>
        <v>0</v>
      </c>
    </row>
    <row r="83" spans="1:53" x14ac:dyDescent="0.15">
      <c r="C83" s="6">
        <v>9</v>
      </c>
      <c r="D83" s="8">
        <v>24.919615131333298</v>
      </c>
      <c r="E83" s="9">
        <f t="shared" si="74"/>
        <v>28.938999103548401</v>
      </c>
      <c r="F83" s="6" t="s">
        <v>110</v>
      </c>
      <c r="G83" s="1">
        <v>10</v>
      </c>
      <c r="H83" s="7">
        <f t="shared" si="57"/>
        <v>24.919615131333298</v>
      </c>
      <c r="I83" s="7">
        <f t="shared" si="58"/>
        <v>298.06961513133325</v>
      </c>
      <c r="J83" s="7">
        <f t="shared" si="59"/>
        <v>0.34313887791599706</v>
      </c>
      <c r="K83" s="7">
        <f t="shared" si="60"/>
        <v>52.122000000000007</v>
      </c>
      <c r="L83" s="7">
        <f t="shared" si="61"/>
        <v>0.52122000000000002</v>
      </c>
      <c r="M83" s="1" t="s">
        <v>110</v>
      </c>
      <c r="O83" s="7">
        <f t="shared" si="75"/>
        <v>1.0281578957961726</v>
      </c>
      <c r="P83" s="7">
        <f t="shared" si="62"/>
        <v>0.35280094668397127</v>
      </c>
      <c r="Q83" s="12">
        <f t="shared" si="63"/>
        <v>9.1728246137832536E-2</v>
      </c>
      <c r="R83" s="7">
        <f t="shared" si="64"/>
        <v>0.1355172</v>
      </c>
      <c r="S83" s="13">
        <f t="shared" si="65"/>
        <v>0.6768753054064911</v>
      </c>
      <c r="T83" s="2">
        <v>0.01</v>
      </c>
      <c r="U83" s="14">
        <f t="shared" si="66"/>
        <v>6.7687530540649112E-3</v>
      </c>
      <c r="V83" s="13"/>
      <c r="W83" s="2"/>
      <c r="X83" s="2"/>
      <c r="Y83" s="2"/>
      <c r="Z83" s="2"/>
      <c r="AA83" s="2"/>
      <c r="AB83" s="2"/>
      <c r="AC83" s="2"/>
      <c r="AD83" s="2"/>
      <c r="AE83" s="13">
        <v>5.0000000000000001E-3</v>
      </c>
      <c r="AF83" s="2">
        <v>0.49</v>
      </c>
      <c r="AG83" s="14">
        <f t="shared" si="67"/>
        <v>2.4499999999999999E-3</v>
      </c>
      <c r="AH83" s="17"/>
      <c r="AI83" s="2"/>
      <c r="AJ83" s="14"/>
      <c r="AK83" s="13"/>
      <c r="AL83" s="2"/>
      <c r="AM83" s="2"/>
      <c r="AN83" s="13"/>
      <c r="AO83" s="2"/>
      <c r="AP83" s="14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1.6718753054064912E-2</v>
      </c>
      <c r="AU83" s="7">
        <f t="shared" si="70"/>
        <v>52.122000000000007</v>
      </c>
      <c r="AV83" s="1">
        <f t="shared" si="71"/>
        <v>0.26</v>
      </c>
      <c r="AW83" s="1">
        <f t="shared" si="72"/>
        <v>0</v>
      </c>
      <c r="AX83" s="1">
        <f t="shared" si="73"/>
        <v>0</v>
      </c>
    </row>
    <row r="84" spans="1:53" x14ac:dyDescent="0.15">
      <c r="C84" s="6">
        <v>10</v>
      </c>
      <c r="D84" s="8">
        <v>21.092578214838699</v>
      </c>
      <c r="E84" s="9">
        <f t="shared" si="74"/>
        <v>24.919615131333298</v>
      </c>
      <c r="F84" s="6" t="s">
        <v>110</v>
      </c>
      <c r="G84" s="1">
        <v>11</v>
      </c>
      <c r="H84" s="7">
        <f t="shared" si="57"/>
        <v>21.092578214838699</v>
      </c>
      <c r="I84" s="7">
        <f t="shared" si="58"/>
        <v>294.24257821483866</v>
      </c>
      <c r="J84" s="7">
        <f t="shared" si="59"/>
        <v>0.22436318777404413</v>
      </c>
      <c r="K84" s="7">
        <f t="shared" si="60"/>
        <v>52.122000000000007</v>
      </c>
      <c r="L84" s="7">
        <f t="shared" si="61"/>
        <v>0.52122000000000002</v>
      </c>
      <c r="M84" s="1" t="s">
        <v>112</v>
      </c>
      <c r="N84" s="7">
        <f>(O83-P83)*$C$22/100</f>
        <v>0.64158910165659122</v>
      </c>
      <c r="O84" s="7">
        <f t="shared" si="75"/>
        <v>0.55498784745561014</v>
      </c>
      <c r="P84" s="7">
        <f t="shared" si="62"/>
        <v>0.12451884263099562</v>
      </c>
      <c r="Q84" s="12">
        <f t="shared" si="63"/>
        <v>3.2374899084058863E-2</v>
      </c>
      <c r="R84" s="7">
        <f t="shared" si="64"/>
        <v>0.1355172</v>
      </c>
      <c r="S84" s="13">
        <f t="shared" si="65"/>
        <v>0.23889881936801277</v>
      </c>
      <c r="T84" s="2">
        <v>0.01</v>
      </c>
      <c r="U84" s="14">
        <f t="shared" si="66"/>
        <v>2.3889881936801278E-3</v>
      </c>
      <c r="V84" s="13"/>
      <c r="W84" s="2"/>
      <c r="X84" s="2"/>
      <c r="Y84" s="2"/>
      <c r="Z84" s="2"/>
      <c r="AA84" s="2"/>
      <c r="AB84" s="2"/>
      <c r="AC84" s="2"/>
      <c r="AD84" s="2"/>
      <c r="AE84" s="13">
        <v>5.0000000000000001E-3</v>
      </c>
      <c r="AF84" s="2">
        <v>0.49</v>
      </c>
      <c r="AG84" s="14">
        <f t="shared" si="67"/>
        <v>2.4499999999999999E-3</v>
      </c>
      <c r="AH84" s="17"/>
      <c r="AI84" s="2"/>
      <c r="AJ84" s="14"/>
      <c r="AK84" s="13"/>
      <c r="AL84" s="2"/>
      <c r="AM84" s="2"/>
      <c r="AN84" s="13"/>
      <c r="AO84" s="2"/>
      <c r="AP84" s="14"/>
      <c r="AQ84" s="2">
        <v>0.01</v>
      </c>
      <c r="AR84" s="2">
        <v>0.5</v>
      </c>
      <c r="AS84" s="2">
        <f t="shared" si="68"/>
        <v>5.0000000000000001E-3</v>
      </c>
      <c r="AT84" s="1">
        <f t="shared" si="69"/>
        <v>9.8389881936801274E-3</v>
      </c>
      <c r="AU84" s="7">
        <f t="shared" si="70"/>
        <v>52.122000000000007</v>
      </c>
      <c r="AV84" s="1">
        <f t="shared" si="71"/>
        <v>0.26</v>
      </c>
      <c r="AW84" s="1">
        <f t="shared" si="72"/>
        <v>0</v>
      </c>
      <c r="AX84" s="1">
        <f t="shared" si="73"/>
        <v>0</v>
      </c>
    </row>
    <row r="85" spans="1:53" x14ac:dyDescent="0.15">
      <c r="C85" s="6">
        <v>11</v>
      </c>
      <c r="D85" s="8">
        <v>13.9658757627</v>
      </c>
      <c r="E85" s="9">
        <f t="shared" si="74"/>
        <v>21.092578214838699</v>
      </c>
      <c r="F85" s="6" t="s">
        <v>112</v>
      </c>
      <c r="G85" s="1">
        <v>12</v>
      </c>
      <c r="H85" s="7">
        <f t="shared" si="57"/>
        <v>13.9658757627</v>
      </c>
      <c r="I85" s="7">
        <f t="shared" si="58"/>
        <v>287.1158757627</v>
      </c>
      <c r="J85" s="7">
        <f t="shared" si="59"/>
        <v>9.8680835587392018E-2</v>
      </c>
      <c r="K85" s="7">
        <f t="shared" si="60"/>
        <v>52.122000000000007</v>
      </c>
      <c r="L85" s="7">
        <f t="shared" si="61"/>
        <v>0.52122000000000002</v>
      </c>
      <c r="M85" s="1" t="s">
        <v>110</v>
      </c>
      <c r="O85" s="7">
        <f t="shared" si="75"/>
        <v>0.9516890048246146</v>
      </c>
      <c r="P85" s="7">
        <f t="shared" si="62"/>
        <v>9.3913466215426525E-2</v>
      </c>
      <c r="Q85" s="12">
        <f t="shared" si="63"/>
        <v>2.4417501216010898E-2</v>
      </c>
      <c r="R85" s="7">
        <f t="shared" si="64"/>
        <v>0.1355172</v>
      </c>
      <c r="S85" s="13">
        <f t="shared" si="65"/>
        <v>0.18018008943522223</v>
      </c>
      <c r="T85" s="2">
        <v>0.01</v>
      </c>
      <c r="U85" s="14">
        <f t="shared" si="66"/>
        <v>1.8018008943522224E-3</v>
      </c>
      <c r="V85" s="13"/>
      <c r="W85" s="2"/>
      <c r="X85" s="2"/>
      <c r="Y85" s="2"/>
      <c r="Z85" s="2"/>
      <c r="AA85" s="2"/>
      <c r="AB85" s="2"/>
      <c r="AC85" s="2"/>
      <c r="AD85" s="2"/>
      <c r="AE85" s="13">
        <v>5.0000000000000001E-3</v>
      </c>
      <c r="AF85" s="2">
        <v>0.49</v>
      </c>
      <c r="AG85" s="14">
        <f t="shared" si="67"/>
        <v>2.4499999999999999E-3</v>
      </c>
      <c r="AH85" s="17"/>
      <c r="AI85" s="2"/>
      <c r="AJ85" s="14"/>
      <c r="AK85" s="13"/>
      <c r="AL85" s="2"/>
      <c r="AM85" s="2"/>
      <c r="AN85" s="13"/>
      <c r="AO85" s="2"/>
      <c r="AP85" s="14"/>
      <c r="AQ85" s="2">
        <v>0.01</v>
      </c>
      <c r="AR85" s="2">
        <v>0.5</v>
      </c>
      <c r="AS85" s="2">
        <f t="shared" si="68"/>
        <v>5.0000000000000001E-3</v>
      </c>
      <c r="AT85" s="1">
        <f t="shared" si="69"/>
        <v>9.2518008943522217E-3</v>
      </c>
      <c r="AU85" s="7">
        <f t="shared" si="70"/>
        <v>52.122000000000007</v>
      </c>
      <c r="AV85" s="1">
        <f t="shared" si="71"/>
        <v>0.26</v>
      </c>
      <c r="AW85" s="1">
        <f t="shared" si="72"/>
        <v>0</v>
      </c>
      <c r="AX85" s="1">
        <f t="shared" si="73"/>
        <v>0</v>
      </c>
      <c r="AY85" s="1">
        <f>SUM(AX74:AX85)</f>
        <v>0</v>
      </c>
    </row>
    <row r="86" spans="1:53" x14ac:dyDescent="0.15">
      <c r="C86" s="6">
        <v>12</v>
      </c>
      <c r="D86" s="8">
        <v>10.1802794143226</v>
      </c>
      <c r="E86" s="9">
        <f t="shared" si="74"/>
        <v>13.9658757627</v>
      </c>
      <c r="F86" s="6" t="s">
        <v>110</v>
      </c>
    </row>
    <row r="88" spans="1:53" x14ac:dyDescent="0.15">
      <c r="S88" s="30" t="s">
        <v>80</v>
      </c>
      <c r="T88" s="30"/>
      <c r="U88" s="30"/>
      <c r="V88" s="30" t="s">
        <v>81</v>
      </c>
      <c r="W88" s="30"/>
      <c r="X88" s="30"/>
      <c r="Y88" s="30" t="s">
        <v>82</v>
      </c>
      <c r="Z88" s="30"/>
      <c r="AA88" s="30"/>
      <c r="AB88" s="30" t="s">
        <v>83</v>
      </c>
      <c r="AC88" s="30"/>
      <c r="AD88" s="30"/>
      <c r="AE88" s="30" t="s">
        <v>84</v>
      </c>
      <c r="AF88" s="30"/>
      <c r="AG88" s="30"/>
      <c r="AH88" s="30" t="s">
        <v>85</v>
      </c>
      <c r="AI88" s="30"/>
      <c r="AJ88" s="30"/>
      <c r="AK88" s="31" t="s">
        <v>115</v>
      </c>
      <c r="AL88" s="32"/>
      <c r="AM88" s="33"/>
      <c r="AN88" s="32" t="s">
        <v>116</v>
      </c>
      <c r="AO88" s="32"/>
      <c r="AP88" s="33"/>
      <c r="AQ88" s="30" t="s">
        <v>87</v>
      </c>
      <c r="AR88" s="30"/>
      <c r="AS88" s="30"/>
    </row>
    <row r="89" spans="1:53" x14ac:dyDescent="0.15">
      <c r="A89" s="34" t="s">
        <v>117</v>
      </c>
      <c r="B89" s="34"/>
      <c r="C89" s="6" t="s">
        <v>88</v>
      </c>
      <c r="D89" s="6" t="s">
        <v>89</v>
      </c>
      <c r="E89" s="6" t="s">
        <v>90</v>
      </c>
      <c r="F89" s="6" t="s">
        <v>91</v>
      </c>
      <c r="G89" s="1" t="s">
        <v>88</v>
      </c>
      <c r="H89" s="1" t="s">
        <v>90</v>
      </c>
      <c r="I89" s="1" t="s">
        <v>92</v>
      </c>
      <c r="J89" s="1" t="s">
        <v>93</v>
      </c>
      <c r="K89" s="10" t="s">
        <v>94</v>
      </c>
      <c r="L89" s="10" t="s">
        <v>95</v>
      </c>
      <c r="M89" s="1" t="s">
        <v>96</v>
      </c>
      <c r="N89" s="10" t="s">
        <v>97</v>
      </c>
      <c r="O89" s="1" t="s">
        <v>98</v>
      </c>
      <c r="P89" s="1" t="s">
        <v>99</v>
      </c>
      <c r="Q89" s="10" t="s">
        <v>100</v>
      </c>
      <c r="R89" s="10" t="s">
        <v>101</v>
      </c>
      <c r="S89" s="2" t="s">
        <v>102</v>
      </c>
      <c r="T89" s="2" t="s">
        <v>103</v>
      </c>
      <c r="U89" s="2"/>
      <c r="V89" s="2" t="s">
        <v>102</v>
      </c>
      <c r="W89" s="2" t="s">
        <v>103</v>
      </c>
      <c r="X89" s="2"/>
      <c r="Y89" s="2" t="s">
        <v>102</v>
      </c>
      <c r="Z89" s="2" t="s">
        <v>103</v>
      </c>
      <c r="AA89" s="2"/>
      <c r="AB89" s="2" t="s">
        <v>102</v>
      </c>
      <c r="AC89" s="2" t="s">
        <v>103</v>
      </c>
      <c r="AD89" s="2"/>
      <c r="AE89" s="2" t="s">
        <v>102</v>
      </c>
      <c r="AF89" s="2" t="s">
        <v>103</v>
      </c>
      <c r="AG89" s="2"/>
      <c r="AH89" s="2" t="s">
        <v>102</v>
      </c>
      <c r="AI89" s="2" t="s">
        <v>103</v>
      </c>
      <c r="AJ89" s="2"/>
      <c r="AK89" s="2" t="s">
        <v>102</v>
      </c>
      <c r="AL89" s="2" t="s">
        <v>103</v>
      </c>
      <c r="AM89" s="2"/>
      <c r="AN89" s="2" t="s">
        <v>102</v>
      </c>
      <c r="AO89" s="2" t="s">
        <v>103</v>
      </c>
      <c r="AP89" s="2"/>
      <c r="AQ89" s="16" t="s">
        <v>102</v>
      </c>
      <c r="AR89" s="16" t="s">
        <v>103</v>
      </c>
      <c r="AS89" s="16"/>
      <c r="AT89" s="1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pans="1:53" x14ac:dyDescent="0.15">
      <c r="A90" s="1" t="s">
        <v>108</v>
      </c>
      <c r="B90" s="1">
        <f>F9</f>
        <v>341.64</v>
      </c>
      <c r="C90" s="6" t="s">
        <v>109</v>
      </c>
      <c r="D90" s="6">
        <v>8</v>
      </c>
      <c r="E90" s="6"/>
      <c r="F90" s="6"/>
      <c r="G90" s="1">
        <v>1</v>
      </c>
      <c r="H90" s="7">
        <f t="shared" ref="H90:H101" si="76">E91</f>
        <v>8</v>
      </c>
      <c r="I90" s="7">
        <f t="shared" ref="I90:I101" si="77">H90+273.15</f>
        <v>281.14999999999998</v>
      </c>
      <c r="J90" s="7">
        <f t="shared" ref="J90:J101" si="78">EXP(($C$16*(I90-$C$14))/($C$17*I90*$C$14))</f>
        <v>4.8052056162081642E-2</v>
      </c>
      <c r="K90" s="7">
        <f t="shared" ref="K90:K101" si="79">$B$90/12</f>
        <v>28.47</v>
      </c>
      <c r="L90" s="7">
        <f t="shared" ref="L90:L101" si="80">K90*$B$75/100</f>
        <v>0.28470000000000001</v>
      </c>
      <c r="M90" s="1" t="s">
        <v>110</v>
      </c>
      <c r="O90" s="7">
        <f>L90</f>
        <v>0.28470000000000001</v>
      </c>
      <c r="P90" s="7">
        <f t="shared" ref="P90:P101" si="81">O90*J90</f>
        <v>1.3680420389344644E-2</v>
      </c>
      <c r="Q90" s="12">
        <f t="shared" ref="Q90:Q101" si="82">P90*$B$76</f>
        <v>3.5569093012296077E-3</v>
      </c>
      <c r="R90" s="7">
        <f t="shared" ref="R90:R101" si="83">L90*$B$76</f>
        <v>7.4022000000000004E-2</v>
      </c>
      <c r="S90" s="13">
        <f t="shared" ref="S90:S101" si="84">Q90/R90</f>
        <v>4.8052056162081642E-2</v>
      </c>
      <c r="T90" s="2">
        <v>0.01</v>
      </c>
      <c r="U90" s="14">
        <f t="shared" ref="U90:U101" si="85">S90*T90</f>
        <v>4.8052056162081644E-4</v>
      </c>
      <c r="V90" s="13"/>
      <c r="W90" s="2"/>
      <c r="X90" s="2"/>
      <c r="Y90" s="2"/>
      <c r="Z90" s="2"/>
      <c r="AA90" s="2"/>
      <c r="AB90" s="2"/>
      <c r="AC90" s="2"/>
      <c r="AD90" s="2"/>
      <c r="AE90" s="13">
        <v>1E-3</v>
      </c>
      <c r="AF90" s="2">
        <v>0.49</v>
      </c>
      <c r="AG90" s="14">
        <f t="shared" ref="AG90:AG101" si="86">AF90*AE90</f>
        <v>4.8999999999999998E-4</v>
      </c>
      <c r="AH90" s="17"/>
      <c r="AI90" s="2"/>
      <c r="AJ90" s="14"/>
      <c r="AK90" s="13"/>
      <c r="AL90" s="2"/>
      <c r="AM90" s="2"/>
      <c r="AN90" s="13"/>
      <c r="AO90" s="2"/>
      <c r="AP90" s="14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5.9705205616208167E-3</v>
      </c>
      <c r="AU90" s="7">
        <f t="shared" ref="AU90:AU101" si="89">$B$90/12</f>
        <v>28.47</v>
      </c>
      <c r="AV90" s="1">
        <f t="shared" ref="AV90:AV101" si="90">$B$76</f>
        <v>0.26</v>
      </c>
      <c r="AW90" s="1">
        <f t="shared" ref="AW90:AW101" si="91">$E$9</f>
        <v>0</v>
      </c>
      <c r="AX90" s="1">
        <f t="shared" ref="AX90:AX101" si="92">AW90*10000*AV90*0.67*AU90*AT90</f>
        <v>0</v>
      </c>
      <c r="AZ90" s="1">
        <f t="shared" ref="AZ90:AZ101" si="93">$E$10</f>
        <v>0</v>
      </c>
      <c r="BA90" s="1">
        <f t="shared" ref="BA90:BA101" si="94">AZ90*10000*AV90*0.67*AU90*AT90</f>
        <v>0</v>
      </c>
    </row>
    <row r="91" spans="1:53" x14ac:dyDescent="0.15">
      <c r="A91" s="1" t="s">
        <v>111</v>
      </c>
      <c r="B91" s="1">
        <v>1</v>
      </c>
      <c r="C91" s="6">
        <v>1</v>
      </c>
      <c r="D91" s="8">
        <v>6.7635781660322598</v>
      </c>
      <c r="E91" s="9">
        <f t="shared" ref="E91:E102" si="95">D90</f>
        <v>8</v>
      </c>
      <c r="F91" s="6" t="s">
        <v>110</v>
      </c>
      <c r="G91" s="1">
        <v>2</v>
      </c>
      <c r="H91" s="7">
        <f t="shared" si="76"/>
        <v>6.7635781660322598</v>
      </c>
      <c r="I91" s="7">
        <f t="shared" si="77"/>
        <v>279.91357816603221</v>
      </c>
      <c r="J91" s="7">
        <f t="shared" si="78"/>
        <v>4.1235929712883403E-2</v>
      </c>
      <c r="K91" s="7">
        <f t="shared" si="79"/>
        <v>28.47</v>
      </c>
      <c r="L91" s="7">
        <f t="shared" si="80"/>
        <v>0.28470000000000001</v>
      </c>
      <c r="M91" s="1" t="s">
        <v>110</v>
      </c>
      <c r="O91" s="7">
        <f t="shared" ref="O91:O101" si="96">L91+O90-P90-N91</f>
        <v>0.55571957961065532</v>
      </c>
      <c r="P91" s="7">
        <f t="shared" si="81"/>
        <v>2.2915613524898095E-2</v>
      </c>
      <c r="Q91" s="12">
        <f t="shared" si="82"/>
        <v>5.9580595164735045E-3</v>
      </c>
      <c r="R91" s="7">
        <f t="shared" si="83"/>
        <v>7.4022000000000004E-2</v>
      </c>
      <c r="S91" s="13">
        <f t="shared" si="84"/>
        <v>8.0490388215307671E-2</v>
      </c>
      <c r="T91" s="2">
        <v>0.01</v>
      </c>
      <c r="U91" s="14">
        <f t="shared" si="85"/>
        <v>8.0490388215307676E-4</v>
      </c>
      <c r="V91" s="13"/>
      <c r="W91" s="2"/>
      <c r="X91" s="2"/>
      <c r="Y91" s="2"/>
      <c r="Z91" s="2"/>
      <c r="AA91" s="2"/>
      <c r="AB91" s="2"/>
      <c r="AC91" s="2"/>
      <c r="AD91" s="2"/>
      <c r="AE91" s="13">
        <v>1E-3</v>
      </c>
      <c r="AF91" s="2">
        <v>0.49</v>
      </c>
      <c r="AG91" s="14">
        <f t="shared" si="86"/>
        <v>4.8999999999999998E-4</v>
      </c>
      <c r="AH91" s="17"/>
      <c r="AI91" s="2"/>
      <c r="AJ91" s="14"/>
      <c r="AK91" s="13"/>
      <c r="AL91" s="2"/>
      <c r="AM91" s="2"/>
      <c r="AN91" s="13"/>
      <c r="AO91" s="2"/>
      <c r="AP91" s="14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6.2949038821530764E-3</v>
      </c>
      <c r="AU91" s="7">
        <f t="shared" si="89"/>
        <v>28.47</v>
      </c>
      <c r="AV91" s="1">
        <f t="shared" si="90"/>
        <v>0.26</v>
      </c>
      <c r="AW91" s="1">
        <f t="shared" si="91"/>
        <v>0</v>
      </c>
      <c r="AX91" s="1">
        <f t="shared" si="92"/>
        <v>0</v>
      </c>
      <c r="AZ91" s="1">
        <f t="shared" si="93"/>
        <v>0</v>
      </c>
      <c r="BA91" s="1">
        <f t="shared" si="94"/>
        <v>0</v>
      </c>
    </row>
    <row r="92" spans="1:53" x14ac:dyDescent="0.15">
      <c r="A92" s="1" t="s">
        <v>73</v>
      </c>
      <c r="B92" s="1">
        <f>H9</f>
        <v>0.26</v>
      </c>
      <c r="C92" s="6">
        <v>2</v>
      </c>
      <c r="D92" s="8">
        <v>9.0117395434482805</v>
      </c>
      <c r="E92" s="9">
        <f t="shared" si="95"/>
        <v>6.7635781660322598</v>
      </c>
      <c r="F92" s="6" t="s">
        <v>110</v>
      </c>
      <c r="G92" s="1">
        <v>3</v>
      </c>
      <c r="H92" s="7">
        <f t="shared" si="76"/>
        <v>9.0117395434482805</v>
      </c>
      <c r="I92" s="7">
        <f t="shared" si="77"/>
        <v>282.16173954344828</v>
      </c>
      <c r="J92" s="7">
        <f t="shared" si="78"/>
        <v>5.4405429759979744E-2</v>
      </c>
      <c r="K92" s="7">
        <f t="shared" si="79"/>
        <v>28.47</v>
      </c>
      <c r="L92" s="7">
        <f t="shared" si="80"/>
        <v>0.28470000000000001</v>
      </c>
      <c r="M92" s="1" t="s">
        <v>110</v>
      </c>
      <c r="O92" s="7">
        <f t="shared" si="96"/>
        <v>0.81750396608575715</v>
      </c>
      <c r="P92" s="7">
        <f t="shared" si="81"/>
        <v>4.4476654605383525E-2</v>
      </c>
      <c r="Q92" s="12">
        <f t="shared" si="82"/>
        <v>1.1563930197399716E-2</v>
      </c>
      <c r="R92" s="7">
        <f t="shared" si="83"/>
        <v>7.4022000000000004E-2</v>
      </c>
      <c r="S92" s="13">
        <f t="shared" si="84"/>
        <v>0.15622288235118906</v>
      </c>
      <c r="T92" s="2">
        <v>0.01</v>
      </c>
      <c r="U92" s="14">
        <f t="shared" si="85"/>
        <v>1.5622288235118905E-3</v>
      </c>
      <c r="V92" s="13"/>
      <c r="W92" s="2"/>
      <c r="X92" s="2"/>
      <c r="Y92" s="2"/>
      <c r="Z92" s="2"/>
      <c r="AA92" s="2"/>
      <c r="AB92" s="2"/>
      <c r="AC92" s="2"/>
      <c r="AD92" s="2"/>
      <c r="AE92" s="13">
        <v>1E-3</v>
      </c>
      <c r="AF92" s="2">
        <v>0.49</v>
      </c>
      <c r="AG92" s="14">
        <f t="shared" si="86"/>
        <v>4.8999999999999998E-4</v>
      </c>
      <c r="AH92" s="17"/>
      <c r="AI92" s="2"/>
      <c r="AJ92" s="14"/>
      <c r="AK92" s="13"/>
      <c r="AL92" s="2"/>
      <c r="AM92" s="2"/>
      <c r="AN92" s="13"/>
      <c r="AO92" s="2"/>
      <c r="AP92" s="14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7.0522288235118904E-3</v>
      </c>
      <c r="AU92" s="7">
        <f t="shared" si="89"/>
        <v>28.47</v>
      </c>
      <c r="AV92" s="1">
        <f t="shared" si="90"/>
        <v>0.26</v>
      </c>
      <c r="AW92" s="1">
        <f t="shared" si="91"/>
        <v>0</v>
      </c>
      <c r="AX92" s="1">
        <f t="shared" si="92"/>
        <v>0</v>
      </c>
      <c r="AZ92" s="1">
        <f t="shared" si="93"/>
        <v>0</v>
      </c>
      <c r="BA92" s="1">
        <f t="shared" si="94"/>
        <v>0</v>
      </c>
    </row>
    <row r="93" spans="1:53" x14ac:dyDescent="0.15">
      <c r="C93" s="6">
        <v>3</v>
      </c>
      <c r="D93" s="8">
        <v>13.2569875770323</v>
      </c>
      <c r="E93" s="9">
        <f t="shared" si="95"/>
        <v>9.0117395434482805</v>
      </c>
      <c r="F93" s="6" t="s">
        <v>110</v>
      </c>
      <c r="G93" s="1">
        <v>4</v>
      </c>
      <c r="H93" s="7">
        <f t="shared" si="76"/>
        <v>13.2569875770323</v>
      </c>
      <c r="I93" s="7">
        <f t="shared" si="77"/>
        <v>286.40698757703228</v>
      </c>
      <c r="J93" s="7">
        <f t="shared" si="78"/>
        <v>9.073597406688523E-2</v>
      </c>
      <c r="K93" s="7">
        <f t="shared" si="79"/>
        <v>28.47</v>
      </c>
      <c r="L93" s="7">
        <f t="shared" si="80"/>
        <v>0.28470000000000001</v>
      </c>
      <c r="M93" s="1" t="s">
        <v>110</v>
      </c>
      <c r="O93" s="7">
        <f t="shared" si="96"/>
        <v>1.0577273114803738</v>
      </c>
      <c r="P93" s="7">
        <f t="shared" si="81"/>
        <v>9.5973917904319431E-2</v>
      </c>
      <c r="Q93" s="12">
        <f t="shared" si="82"/>
        <v>2.4953218655123052E-2</v>
      </c>
      <c r="R93" s="7">
        <f t="shared" si="83"/>
        <v>7.4022000000000004E-2</v>
      </c>
      <c r="S93" s="13">
        <f t="shared" si="84"/>
        <v>0.33710543696634854</v>
      </c>
      <c r="T93" s="2">
        <v>0.01</v>
      </c>
      <c r="U93" s="14">
        <f t="shared" si="85"/>
        <v>3.3710543696634857E-3</v>
      </c>
      <c r="V93" s="13"/>
      <c r="W93" s="2"/>
      <c r="X93" s="2"/>
      <c r="Y93" s="2"/>
      <c r="Z93" s="2"/>
      <c r="AA93" s="2"/>
      <c r="AB93" s="2"/>
      <c r="AC93" s="2"/>
      <c r="AD93" s="2"/>
      <c r="AE93" s="13">
        <v>5.0000000000000001E-3</v>
      </c>
      <c r="AF93" s="2">
        <v>0.49</v>
      </c>
      <c r="AG93" s="14">
        <f t="shared" si="86"/>
        <v>2.4499999999999999E-3</v>
      </c>
      <c r="AH93" s="17"/>
      <c r="AI93" s="2"/>
      <c r="AJ93" s="14"/>
      <c r="AK93" s="13"/>
      <c r="AL93" s="2"/>
      <c r="AM93" s="2"/>
      <c r="AN93" s="13"/>
      <c r="AO93" s="2"/>
      <c r="AP93" s="14"/>
      <c r="AQ93" s="2">
        <v>1.4999999999999999E-2</v>
      </c>
      <c r="AR93" s="2">
        <v>0.5</v>
      </c>
      <c r="AS93" s="2">
        <f t="shared" si="87"/>
        <v>7.4999999999999997E-3</v>
      </c>
      <c r="AT93" s="1">
        <f t="shared" si="88"/>
        <v>1.3321054369663486E-2</v>
      </c>
      <c r="AU93" s="7">
        <f t="shared" si="89"/>
        <v>28.47</v>
      </c>
      <c r="AV93" s="1">
        <f t="shared" si="90"/>
        <v>0.26</v>
      </c>
      <c r="AW93" s="1">
        <f t="shared" si="91"/>
        <v>0</v>
      </c>
      <c r="AX93" s="1">
        <f t="shared" si="92"/>
        <v>0</v>
      </c>
      <c r="AZ93" s="1">
        <f t="shared" si="93"/>
        <v>0</v>
      </c>
      <c r="BA93" s="1">
        <f t="shared" si="94"/>
        <v>0</v>
      </c>
    </row>
    <row r="94" spans="1:53" x14ac:dyDescent="0.15">
      <c r="C94" s="6">
        <v>4</v>
      </c>
      <c r="D94" s="8">
        <v>19.8627960713333</v>
      </c>
      <c r="E94" s="9">
        <f t="shared" si="95"/>
        <v>13.2569875770323</v>
      </c>
      <c r="F94" s="6" t="s">
        <v>110</v>
      </c>
      <c r="G94" s="1">
        <v>5</v>
      </c>
      <c r="H94" s="7">
        <f t="shared" si="76"/>
        <v>19.8627960713333</v>
      </c>
      <c r="I94" s="7">
        <f t="shared" si="77"/>
        <v>293.0127960713333</v>
      </c>
      <c r="J94" s="7">
        <f t="shared" si="78"/>
        <v>0.1952698078166793</v>
      </c>
      <c r="K94" s="7">
        <f t="shared" si="79"/>
        <v>28.47</v>
      </c>
      <c r="L94" s="7">
        <f t="shared" si="80"/>
        <v>0.28470000000000001</v>
      </c>
      <c r="M94" s="1" t="s">
        <v>112</v>
      </c>
      <c r="N94" s="7">
        <f>(O93-P93)*$C$22/100</f>
        <v>0.91366572389725165</v>
      </c>
      <c r="O94" s="7">
        <f t="shared" si="96"/>
        <v>0.33278766967880258</v>
      </c>
      <c r="P94" s="7">
        <f t="shared" si="81"/>
        <v>6.4983384301940325E-2</v>
      </c>
      <c r="Q94" s="12">
        <f t="shared" si="82"/>
        <v>1.6895679918504485E-2</v>
      </c>
      <c r="R94" s="7">
        <f t="shared" si="83"/>
        <v>7.4022000000000004E-2</v>
      </c>
      <c r="S94" s="13">
        <f t="shared" si="84"/>
        <v>0.22825214015433903</v>
      </c>
      <c r="T94" s="2">
        <v>0.01</v>
      </c>
      <c r="U94" s="14">
        <f t="shared" si="85"/>
        <v>2.2825214015433906E-3</v>
      </c>
      <c r="V94" s="13"/>
      <c r="W94" s="2"/>
      <c r="X94" s="2"/>
      <c r="Y94" s="2"/>
      <c r="Z94" s="2"/>
      <c r="AA94" s="2"/>
      <c r="AB94" s="2"/>
      <c r="AC94" s="2"/>
      <c r="AD94" s="2"/>
      <c r="AE94" s="13">
        <v>5.0000000000000001E-3</v>
      </c>
      <c r="AF94" s="2">
        <v>0.49</v>
      </c>
      <c r="AG94" s="14">
        <f t="shared" si="86"/>
        <v>2.4499999999999999E-3</v>
      </c>
      <c r="AH94" s="17"/>
      <c r="AI94" s="2"/>
      <c r="AJ94" s="14"/>
      <c r="AK94" s="13"/>
      <c r="AL94" s="2"/>
      <c r="AM94" s="2"/>
      <c r="AN94" s="13"/>
      <c r="AO94" s="2"/>
      <c r="AP94" s="14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1.2232521401543392E-2</v>
      </c>
      <c r="AU94" s="7">
        <f t="shared" si="89"/>
        <v>28.47</v>
      </c>
      <c r="AV94" s="1">
        <f t="shared" si="90"/>
        <v>0.26</v>
      </c>
      <c r="AW94" s="1">
        <f t="shared" si="91"/>
        <v>0</v>
      </c>
      <c r="AX94" s="1">
        <f t="shared" si="92"/>
        <v>0</v>
      </c>
      <c r="AZ94" s="1">
        <f t="shared" si="93"/>
        <v>0</v>
      </c>
      <c r="BA94" s="1">
        <f t="shared" si="94"/>
        <v>0</v>
      </c>
    </row>
    <row r="95" spans="1:53" x14ac:dyDescent="0.15">
      <c r="C95" s="6">
        <v>5</v>
      </c>
      <c r="D95" s="8">
        <v>22.710187743548399</v>
      </c>
      <c r="E95" s="9">
        <f t="shared" si="95"/>
        <v>19.8627960713333</v>
      </c>
      <c r="F95" s="6" t="s">
        <v>112</v>
      </c>
      <c r="G95" s="1">
        <v>6</v>
      </c>
      <c r="H95" s="7">
        <f t="shared" si="76"/>
        <v>22.710187743548399</v>
      </c>
      <c r="I95" s="7">
        <f t="shared" si="77"/>
        <v>295.86018774354835</v>
      </c>
      <c r="J95" s="7">
        <f t="shared" si="78"/>
        <v>0.26885995403852136</v>
      </c>
      <c r="K95" s="7">
        <f t="shared" si="79"/>
        <v>28.47</v>
      </c>
      <c r="L95" s="7">
        <f t="shared" si="80"/>
        <v>0.28470000000000001</v>
      </c>
      <c r="M95" s="1" t="s">
        <v>110</v>
      </c>
      <c r="O95" s="7">
        <f t="shared" si="96"/>
        <v>0.55250428537686225</v>
      </c>
      <c r="P95" s="7">
        <f t="shared" si="81"/>
        <v>0.14854627677250928</v>
      </c>
      <c r="Q95" s="12">
        <f t="shared" si="82"/>
        <v>3.8622031960852413E-2</v>
      </c>
      <c r="R95" s="7">
        <f t="shared" si="83"/>
        <v>7.4022000000000004E-2</v>
      </c>
      <c r="S95" s="13">
        <f t="shared" si="84"/>
        <v>0.52176423172641118</v>
      </c>
      <c r="T95" s="2">
        <v>0.01</v>
      </c>
      <c r="U95" s="14">
        <f t="shared" si="85"/>
        <v>5.2176423172641114E-3</v>
      </c>
      <c r="V95" s="13"/>
      <c r="W95" s="2"/>
      <c r="X95" s="2"/>
      <c r="Y95" s="2"/>
      <c r="Z95" s="2"/>
      <c r="AA95" s="2"/>
      <c r="AB95" s="2"/>
      <c r="AC95" s="2"/>
      <c r="AD95" s="2"/>
      <c r="AE95" s="13">
        <v>5.0000000000000001E-3</v>
      </c>
      <c r="AF95" s="2">
        <v>0.49</v>
      </c>
      <c r="AG95" s="14">
        <f t="shared" si="86"/>
        <v>2.4499999999999999E-3</v>
      </c>
      <c r="AH95" s="17"/>
      <c r="AI95" s="2"/>
      <c r="AJ95" s="14"/>
      <c r="AK95" s="13"/>
      <c r="AL95" s="2"/>
      <c r="AM95" s="2"/>
      <c r="AN95" s="13"/>
      <c r="AO95" s="2"/>
      <c r="AP95" s="14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1.5167642317264113E-2</v>
      </c>
      <c r="AU95" s="7">
        <f t="shared" si="89"/>
        <v>28.47</v>
      </c>
      <c r="AV95" s="1">
        <f t="shared" si="90"/>
        <v>0.26</v>
      </c>
      <c r="AW95" s="1">
        <f t="shared" si="91"/>
        <v>0</v>
      </c>
      <c r="AX95" s="1">
        <f t="shared" si="92"/>
        <v>0</v>
      </c>
      <c r="AZ95" s="1">
        <f t="shared" si="93"/>
        <v>0</v>
      </c>
      <c r="BA95" s="1">
        <f t="shared" si="94"/>
        <v>0</v>
      </c>
    </row>
    <row r="96" spans="1:53" x14ac:dyDescent="0.15">
      <c r="C96" s="6">
        <v>6</v>
      </c>
      <c r="D96" s="8">
        <v>26.814402464</v>
      </c>
      <c r="E96" s="9">
        <f t="shared" si="95"/>
        <v>22.710187743548399</v>
      </c>
      <c r="F96" s="6" t="s">
        <v>110</v>
      </c>
      <c r="G96" s="1">
        <v>7</v>
      </c>
      <c r="H96" s="7">
        <f t="shared" si="76"/>
        <v>26.814402464</v>
      </c>
      <c r="I96" s="7">
        <f t="shared" si="77"/>
        <v>299.96440246399999</v>
      </c>
      <c r="J96" s="7">
        <f t="shared" si="78"/>
        <v>0.42177745441299902</v>
      </c>
      <c r="K96" s="7">
        <f t="shared" si="79"/>
        <v>28.47</v>
      </c>
      <c r="L96" s="7">
        <f t="shared" si="80"/>
        <v>0.28470000000000001</v>
      </c>
      <c r="M96" s="1" t="s">
        <v>110</v>
      </c>
      <c r="O96" s="7">
        <f t="shared" si="96"/>
        <v>0.68865800860435289</v>
      </c>
      <c r="P96" s="7">
        <f t="shared" si="81"/>
        <v>0.29046042183026916</v>
      </c>
      <c r="Q96" s="12">
        <f t="shared" si="82"/>
        <v>7.5519709675869989E-2</v>
      </c>
      <c r="R96" s="7">
        <f t="shared" si="83"/>
        <v>7.4022000000000004E-2</v>
      </c>
      <c r="S96" s="13">
        <f t="shared" si="84"/>
        <v>1.0202333046374048</v>
      </c>
      <c r="T96" s="2">
        <v>0.01</v>
      </c>
      <c r="U96" s="14">
        <f t="shared" si="85"/>
        <v>1.0202333046374048E-2</v>
      </c>
      <c r="V96" s="13"/>
      <c r="W96" s="2"/>
      <c r="X96" s="2"/>
      <c r="Y96" s="2"/>
      <c r="Z96" s="2"/>
      <c r="AA96" s="2"/>
      <c r="AB96" s="2"/>
      <c r="AC96" s="2"/>
      <c r="AD96" s="2"/>
      <c r="AE96" s="13">
        <v>0.01</v>
      </c>
      <c r="AF96" s="2">
        <v>0.49</v>
      </c>
      <c r="AG96" s="14">
        <f t="shared" si="86"/>
        <v>4.8999999999999998E-3</v>
      </c>
      <c r="AH96" s="17"/>
      <c r="AI96" s="2"/>
      <c r="AJ96" s="14"/>
      <c r="AK96" s="13"/>
      <c r="AL96" s="2"/>
      <c r="AM96" s="2"/>
      <c r="AN96" s="13"/>
      <c r="AO96" s="2"/>
      <c r="AP96" s="14"/>
      <c r="AQ96" s="2">
        <v>0.02</v>
      </c>
      <c r="AR96" s="2">
        <v>0.5</v>
      </c>
      <c r="AS96" s="2">
        <f t="shared" si="87"/>
        <v>0.01</v>
      </c>
      <c r="AT96" s="1">
        <f t="shared" si="88"/>
        <v>2.5102333046374048E-2</v>
      </c>
      <c r="AU96" s="7">
        <f t="shared" si="89"/>
        <v>28.47</v>
      </c>
      <c r="AV96" s="1">
        <f t="shared" si="90"/>
        <v>0.26</v>
      </c>
      <c r="AW96" s="1">
        <f t="shared" si="91"/>
        <v>0</v>
      </c>
      <c r="AX96" s="1">
        <f t="shared" si="92"/>
        <v>0</v>
      </c>
      <c r="AZ96" s="1">
        <f t="shared" si="93"/>
        <v>0</v>
      </c>
      <c r="BA96" s="1">
        <f t="shared" si="94"/>
        <v>0</v>
      </c>
    </row>
    <row r="97" spans="3:54" x14ac:dyDescent="0.15">
      <c r="C97" s="6">
        <v>7</v>
      </c>
      <c r="D97" s="8">
        <v>29.360597844193499</v>
      </c>
      <c r="E97" s="9">
        <f t="shared" si="95"/>
        <v>26.814402464</v>
      </c>
      <c r="F97" s="6" t="s">
        <v>110</v>
      </c>
      <c r="G97" s="1">
        <v>8</v>
      </c>
      <c r="H97" s="7">
        <f t="shared" si="76"/>
        <v>29.360597844193499</v>
      </c>
      <c r="I97" s="7">
        <f t="shared" si="77"/>
        <v>302.51059784419346</v>
      </c>
      <c r="J97" s="7">
        <f t="shared" si="78"/>
        <v>0.55429009369282778</v>
      </c>
      <c r="K97" s="7">
        <f t="shared" si="79"/>
        <v>28.47</v>
      </c>
      <c r="L97" s="7">
        <f t="shared" si="80"/>
        <v>0.28470000000000001</v>
      </c>
      <c r="M97" s="1" t="s">
        <v>110</v>
      </c>
      <c r="O97" s="7">
        <f t="shared" si="96"/>
        <v>0.68289758677408385</v>
      </c>
      <c r="P97" s="7">
        <f t="shared" si="81"/>
        <v>0.37852336735561293</v>
      </c>
      <c r="Q97" s="12">
        <f t="shared" si="82"/>
        <v>9.8416075512459358E-2</v>
      </c>
      <c r="R97" s="7">
        <f t="shared" si="83"/>
        <v>7.4022000000000004E-2</v>
      </c>
      <c r="S97" s="13">
        <f t="shared" si="84"/>
        <v>1.3295516942592656</v>
      </c>
      <c r="T97" s="2">
        <v>0.01</v>
      </c>
      <c r="U97" s="14">
        <f t="shared" si="85"/>
        <v>1.3295516942592655E-2</v>
      </c>
      <c r="V97" s="13"/>
      <c r="W97" s="2"/>
      <c r="X97" s="2"/>
      <c r="Y97" s="2"/>
      <c r="Z97" s="2"/>
      <c r="AA97" s="2"/>
      <c r="AB97" s="2"/>
      <c r="AC97" s="2"/>
      <c r="AD97" s="2"/>
      <c r="AE97" s="13">
        <v>0.01</v>
      </c>
      <c r="AF97" s="2">
        <v>0.49</v>
      </c>
      <c r="AG97" s="14">
        <f t="shared" si="86"/>
        <v>4.8999999999999998E-3</v>
      </c>
      <c r="AH97" s="17"/>
      <c r="AI97" s="2"/>
      <c r="AJ97" s="14"/>
      <c r="AK97" s="13"/>
      <c r="AL97" s="2"/>
      <c r="AM97" s="2"/>
      <c r="AN97" s="13"/>
      <c r="AO97" s="2"/>
      <c r="AP97" s="14"/>
      <c r="AQ97" s="2">
        <v>0.02</v>
      </c>
      <c r="AR97" s="2">
        <v>0.5</v>
      </c>
      <c r="AS97" s="2">
        <f t="shared" si="87"/>
        <v>0.01</v>
      </c>
      <c r="AT97" s="1">
        <f t="shared" si="88"/>
        <v>2.8195516942592654E-2</v>
      </c>
      <c r="AU97" s="7">
        <f t="shared" si="89"/>
        <v>28.47</v>
      </c>
      <c r="AV97" s="1">
        <f t="shared" si="90"/>
        <v>0.26</v>
      </c>
      <c r="AW97" s="1">
        <f t="shared" si="91"/>
        <v>0</v>
      </c>
      <c r="AX97" s="1">
        <f t="shared" si="92"/>
        <v>0</v>
      </c>
      <c r="AZ97" s="1">
        <f t="shared" si="93"/>
        <v>0</v>
      </c>
      <c r="BA97" s="1">
        <f t="shared" si="94"/>
        <v>0</v>
      </c>
    </row>
    <row r="98" spans="3:54" x14ac:dyDescent="0.15">
      <c r="C98" s="6">
        <v>8</v>
      </c>
      <c r="D98" s="8">
        <v>28.938999103548401</v>
      </c>
      <c r="E98" s="9">
        <f t="shared" si="95"/>
        <v>29.360597844193499</v>
      </c>
      <c r="F98" s="6" t="s">
        <v>110</v>
      </c>
      <c r="G98" s="1">
        <v>9</v>
      </c>
      <c r="H98" s="7">
        <f t="shared" si="76"/>
        <v>28.938999103548401</v>
      </c>
      <c r="I98" s="7">
        <f t="shared" si="77"/>
        <v>302.08899910354836</v>
      </c>
      <c r="J98" s="7">
        <f t="shared" si="78"/>
        <v>0.52994233745567687</v>
      </c>
      <c r="K98" s="7">
        <f t="shared" si="79"/>
        <v>28.47</v>
      </c>
      <c r="L98" s="7">
        <f t="shared" si="80"/>
        <v>0.28470000000000001</v>
      </c>
      <c r="M98" s="1" t="s">
        <v>110</v>
      </c>
      <c r="O98" s="7">
        <f t="shared" si="96"/>
        <v>0.58907421941847082</v>
      </c>
      <c r="P98" s="7">
        <f t="shared" si="81"/>
        <v>0.31217536877350271</v>
      </c>
      <c r="Q98" s="12">
        <f t="shared" si="82"/>
        <v>8.1165595881110705E-2</v>
      </c>
      <c r="R98" s="7">
        <f t="shared" si="83"/>
        <v>7.4022000000000004E-2</v>
      </c>
      <c r="S98" s="13">
        <f t="shared" si="84"/>
        <v>1.0965063883860298</v>
      </c>
      <c r="T98" s="2">
        <v>0.01</v>
      </c>
      <c r="U98" s="14">
        <f t="shared" si="85"/>
        <v>1.0965063883860298E-2</v>
      </c>
      <c r="V98" s="13"/>
      <c r="W98" s="2"/>
      <c r="X98" s="2"/>
      <c r="Y98" s="2"/>
      <c r="Z98" s="2"/>
      <c r="AA98" s="2"/>
      <c r="AB98" s="2"/>
      <c r="AC98" s="2"/>
      <c r="AD98" s="2"/>
      <c r="AE98" s="13">
        <v>5.0000000000000001E-3</v>
      </c>
      <c r="AF98" s="2">
        <v>0.49</v>
      </c>
      <c r="AG98" s="14">
        <f t="shared" si="86"/>
        <v>2.4499999999999999E-3</v>
      </c>
      <c r="AH98" s="17"/>
      <c r="AI98" s="2"/>
      <c r="AJ98" s="14"/>
      <c r="AK98" s="13"/>
      <c r="AL98" s="2"/>
      <c r="AM98" s="2"/>
      <c r="AN98" s="13"/>
      <c r="AO98" s="2"/>
      <c r="AP98" s="14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2.0915063883860299E-2</v>
      </c>
      <c r="AU98" s="7">
        <f t="shared" si="89"/>
        <v>28.47</v>
      </c>
      <c r="AV98" s="1">
        <f t="shared" si="90"/>
        <v>0.26</v>
      </c>
      <c r="AW98" s="1">
        <f t="shared" si="91"/>
        <v>0</v>
      </c>
      <c r="AX98" s="1">
        <f t="shared" si="92"/>
        <v>0</v>
      </c>
      <c r="AZ98" s="1">
        <f t="shared" si="93"/>
        <v>0</v>
      </c>
      <c r="BA98" s="1">
        <f t="shared" si="94"/>
        <v>0</v>
      </c>
    </row>
    <row r="99" spans="3:54" x14ac:dyDescent="0.15">
      <c r="C99" s="6">
        <v>9</v>
      </c>
      <c r="D99" s="8">
        <v>24.919615131333298</v>
      </c>
      <c r="E99" s="9">
        <f t="shared" si="95"/>
        <v>28.938999103548401</v>
      </c>
      <c r="F99" s="6" t="s">
        <v>110</v>
      </c>
      <c r="G99" s="1">
        <v>10</v>
      </c>
      <c r="H99" s="7">
        <f t="shared" si="76"/>
        <v>24.919615131333298</v>
      </c>
      <c r="I99" s="7">
        <f t="shared" si="77"/>
        <v>298.06961513133325</v>
      </c>
      <c r="J99" s="7">
        <f t="shared" si="78"/>
        <v>0.34313887791599706</v>
      </c>
      <c r="K99" s="7">
        <f t="shared" si="79"/>
        <v>28.47</v>
      </c>
      <c r="L99" s="7">
        <f t="shared" si="80"/>
        <v>0.28470000000000001</v>
      </c>
      <c r="M99" s="1" t="s">
        <v>110</v>
      </c>
      <c r="O99" s="7">
        <f t="shared" si="96"/>
        <v>0.56159885064496806</v>
      </c>
      <c r="P99" s="7">
        <f t="shared" si="81"/>
        <v>0.19270639944922796</v>
      </c>
      <c r="Q99" s="12">
        <f t="shared" si="82"/>
        <v>5.010366385679927E-2</v>
      </c>
      <c r="R99" s="7">
        <f t="shared" si="83"/>
        <v>7.4022000000000004E-2</v>
      </c>
      <c r="S99" s="13">
        <f t="shared" si="84"/>
        <v>0.67687530540649088</v>
      </c>
      <c r="T99" s="2">
        <v>0.01</v>
      </c>
      <c r="U99" s="14">
        <f t="shared" si="85"/>
        <v>6.7687530540649085E-3</v>
      </c>
      <c r="V99" s="13"/>
      <c r="W99" s="2"/>
      <c r="X99" s="2"/>
      <c r="Y99" s="2"/>
      <c r="Z99" s="2"/>
      <c r="AA99" s="2"/>
      <c r="AB99" s="2"/>
      <c r="AC99" s="2"/>
      <c r="AD99" s="2"/>
      <c r="AE99" s="13">
        <v>5.0000000000000001E-3</v>
      </c>
      <c r="AF99" s="2">
        <v>0.49</v>
      </c>
      <c r="AG99" s="14">
        <f t="shared" si="86"/>
        <v>2.4499999999999999E-3</v>
      </c>
      <c r="AH99" s="17"/>
      <c r="AI99" s="2"/>
      <c r="AJ99" s="14"/>
      <c r="AK99" s="13"/>
      <c r="AL99" s="2"/>
      <c r="AM99" s="2"/>
      <c r="AN99" s="13"/>
      <c r="AO99" s="2"/>
      <c r="AP99" s="14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1.6718753054064908E-2</v>
      </c>
      <c r="AU99" s="7">
        <f t="shared" si="89"/>
        <v>28.47</v>
      </c>
      <c r="AV99" s="1">
        <f t="shared" si="90"/>
        <v>0.26</v>
      </c>
      <c r="AW99" s="1">
        <f t="shared" si="91"/>
        <v>0</v>
      </c>
      <c r="AX99" s="1">
        <f t="shared" si="92"/>
        <v>0</v>
      </c>
      <c r="AZ99" s="1">
        <f t="shared" si="93"/>
        <v>0</v>
      </c>
      <c r="BA99" s="1">
        <f t="shared" si="94"/>
        <v>0</v>
      </c>
    </row>
    <row r="100" spans="3:54" x14ac:dyDescent="0.15">
      <c r="C100" s="6">
        <v>10</v>
      </c>
      <c r="D100" s="8">
        <v>21.092578214838699</v>
      </c>
      <c r="E100" s="9">
        <f t="shared" si="95"/>
        <v>24.919615131333298</v>
      </c>
      <c r="F100" s="6" t="s">
        <v>110</v>
      </c>
      <c r="G100" s="1">
        <v>11</v>
      </c>
      <c r="H100" s="7">
        <f t="shared" si="76"/>
        <v>21.092578214838699</v>
      </c>
      <c r="I100" s="7">
        <f t="shared" si="77"/>
        <v>294.24257821483866</v>
      </c>
      <c r="J100" s="7">
        <f t="shared" si="78"/>
        <v>0.22436318777404413</v>
      </c>
      <c r="K100" s="7">
        <f t="shared" si="79"/>
        <v>28.47</v>
      </c>
      <c r="L100" s="7">
        <f t="shared" si="80"/>
        <v>0.28470000000000001</v>
      </c>
      <c r="M100" s="1" t="s">
        <v>112</v>
      </c>
      <c r="N100" s="7">
        <f>(O99-P99)*$C$22/100</f>
        <v>0.35044782863595308</v>
      </c>
      <c r="O100" s="7">
        <f t="shared" si="96"/>
        <v>0.30314462255978697</v>
      </c>
      <c r="P100" s="7">
        <f t="shared" si="81"/>
        <v>6.8014493874073212E-2</v>
      </c>
      <c r="Q100" s="12">
        <f t="shared" si="82"/>
        <v>1.7683768407259035E-2</v>
      </c>
      <c r="R100" s="7">
        <f t="shared" si="83"/>
        <v>7.4022000000000004E-2</v>
      </c>
      <c r="S100" s="13">
        <f t="shared" si="84"/>
        <v>0.23889881936801266</v>
      </c>
      <c r="T100" s="2">
        <v>0.01</v>
      </c>
      <c r="U100" s="14">
        <f t="shared" si="85"/>
        <v>2.3889881936801265E-3</v>
      </c>
      <c r="V100" s="13"/>
      <c r="W100" s="2"/>
      <c r="X100" s="2"/>
      <c r="Y100" s="2"/>
      <c r="Z100" s="2"/>
      <c r="AA100" s="2"/>
      <c r="AB100" s="2"/>
      <c r="AC100" s="2"/>
      <c r="AD100" s="2"/>
      <c r="AE100" s="13">
        <v>1E-3</v>
      </c>
      <c r="AF100" s="2">
        <v>0.49</v>
      </c>
      <c r="AG100" s="14">
        <f t="shared" si="86"/>
        <v>4.8999999999999998E-4</v>
      </c>
      <c r="AH100" s="17"/>
      <c r="AI100" s="2"/>
      <c r="AJ100" s="14"/>
      <c r="AK100" s="13"/>
      <c r="AL100" s="2"/>
      <c r="AM100" s="2"/>
      <c r="AN100" s="13"/>
      <c r="AO100" s="2"/>
      <c r="AP100" s="14"/>
      <c r="AQ100" s="2">
        <v>0.01</v>
      </c>
      <c r="AR100" s="2">
        <v>0.5</v>
      </c>
      <c r="AS100" s="2">
        <f t="shared" si="87"/>
        <v>5.0000000000000001E-3</v>
      </c>
      <c r="AT100" s="1">
        <f t="shared" si="88"/>
        <v>7.8789881936801275E-3</v>
      </c>
      <c r="AU100" s="7">
        <f t="shared" si="89"/>
        <v>28.47</v>
      </c>
      <c r="AV100" s="1">
        <f t="shared" si="90"/>
        <v>0.26</v>
      </c>
      <c r="AW100" s="1">
        <f t="shared" si="91"/>
        <v>0</v>
      </c>
      <c r="AX100" s="1">
        <f t="shared" si="92"/>
        <v>0</v>
      </c>
      <c r="AZ100" s="1">
        <f t="shared" si="93"/>
        <v>0</v>
      </c>
      <c r="BA100" s="1">
        <f t="shared" si="94"/>
        <v>0</v>
      </c>
    </row>
    <row r="101" spans="3:54" x14ac:dyDescent="0.15">
      <c r="C101" s="6">
        <v>11</v>
      </c>
      <c r="D101" s="8">
        <v>13.9658757627</v>
      </c>
      <c r="E101" s="9">
        <f t="shared" si="95"/>
        <v>21.092578214838699</v>
      </c>
      <c r="F101" s="6" t="s">
        <v>112</v>
      </c>
      <c r="G101" s="1">
        <v>12</v>
      </c>
      <c r="H101" s="7">
        <f t="shared" si="76"/>
        <v>13.9658757627</v>
      </c>
      <c r="I101" s="7">
        <f t="shared" si="77"/>
        <v>287.1158757627</v>
      </c>
      <c r="J101" s="7">
        <f t="shared" si="78"/>
        <v>9.8680835587392018E-2</v>
      </c>
      <c r="K101" s="7">
        <f t="shared" si="79"/>
        <v>28.47</v>
      </c>
      <c r="L101" s="7">
        <f t="shared" si="80"/>
        <v>0.28470000000000001</v>
      </c>
      <c r="M101" s="1" t="s">
        <v>110</v>
      </c>
      <c r="O101" s="7">
        <f t="shared" si="96"/>
        <v>0.51983012868571377</v>
      </c>
      <c r="P101" s="7">
        <f t="shared" si="81"/>
        <v>5.1297271462207757E-2</v>
      </c>
      <c r="Q101" s="12">
        <f t="shared" si="82"/>
        <v>1.3337290580174016E-2</v>
      </c>
      <c r="R101" s="7">
        <f t="shared" si="83"/>
        <v>7.4022000000000004E-2</v>
      </c>
      <c r="S101" s="13">
        <f t="shared" si="84"/>
        <v>0.18018008943522218</v>
      </c>
      <c r="T101" s="2">
        <v>0.01</v>
      </c>
      <c r="U101" s="14">
        <f t="shared" si="85"/>
        <v>1.8018008943522217E-3</v>
      </c>
      <c r="V101" s="13"/>
      <c r="W101" s="2"/>
      <c r="X101" s="2"/>
      <c r="Y101" s="2"/>
      <c r="Z101" s="2"/>
      <c r="AA101" s="2"/>
      <c r="AB101" s="2"/>
      <c r="AC101" s="2"/>
      <c r="AD101" s="2"/>
      <c r="AE101" s="13">
        <v>1E-3</v>
      </c>
      <c r="AF101" s="2">
        <v>0.49</v>
      </c>
      <c r="AG101" s="14">
        <f t="shared" si="86"/>
        <v>4.8999999999999998E-4</v>
      </c>
      <c r="AH101" s="17"/>
      <c r="AI101" s="2"/>
      <c r="AJ101" s="14"/>
      <c r="AK101" s="13"/>
      <c r="AL101" s="2"/>
      <c r="AM101" s="2"/>
      <c r="AN101" s="13"/>
      <c r="AO101" s="2"/>
      <c r="AP101" s="14"/>
      <c r="AQ101" s="2">
        <v>0.01</v>
      </c>
      <c r="AR101" s="2">
        <v>0.5</v>
      </c>
      <c r="AS101" s="2">
        <f t="shared" si="87"/>
        <v>5.0000000000000001E-3</v>
      </c>
      <c r="AT101" s="1">
        <f t="shared" si="88"/>
        <v>7.2918008943522218E-3</v>
      </c>
      <c r="AU101" s="7">
        <f t="shared" si="89"/>
        <v>28.47</v>
      </c>
      <c r="AV101" s="1">
        <f t="shared" si="90"/>
        <v>0.26</v>
      </c>
      <c r="AW101" s="1">
        <f t="shared" si="91"/>
        <v>0</v>
      </c>
      <c r="AX101" s="1">
        <f t="shared" si="92"/>
        <v>0</v>
      </c>
      <c r="AY101" s="1">
        <f>SUM(AX90:AX101)</f>
        <v>0</v>
      </c>
      <c r="AZ101" s="1">
        <f t="shared" si="93"/>
        <v>0</v>
      </c>
      <c r="BA101" s="1">
        <f t="shared" si="94"/>
        <v>0</v>
      </c>
      <c r="BB101" s="1">
        <f>SUM(BA90:BA101)</f>
        <v>0</v>
      </c>
    </row>
    <row r="102" spans="3:54" x14ac:dyDescent="0.15">
      <c r="C102" s="6">
        <v>12</v>
      </c>
      <c r="D102" s="8">
        <v>10.1802794143226</v>
      </c>
      <c r="E102" s="9">
        <f t="shared" si="95"/>
        <v>13.9658757627</v>
      </c>
      <c r="F102" s="6" t="s">
        <v>110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Z102"/>
  <sheetViews>
    <sheetView topLeftCell="A25" workbookViewId="0">
      <selection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5" width="8.875" style="1"/>
    <col min="26" max="26" width="10.75" style="1" customWidth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8.875" style="1"/>
    <col min="32" max="32" width="23.125" style="1" customWidth="1"/>
    <col min="33" max="33" width="15.62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73</v>
      </c>
    </row>
    <row r="2" spans="1:12" x14ac:dyDescent="0.15">
      <c r="A2" s="28" t="s">
        <v>41</v>
      </c>
      <c r="B2" s="3" t="s">
        <v>42</v>
      </c>
      <c r="C2" s="2"/>
      <c r="D2" s="2"/>
      <c r="E2" s="35">
        <v>771.40903483398097</v>
      </c>
      <c r="F2" s="2">
        <v>769.42</v>
      </c>
      <c r="G2" s="39">
        <f>(F2+F3+F4)/3</f>
        <v>1231.0233333333333</v>
      </c>
      <c r="H2" s="2">
        <v>0.18</v>
      </c>
      <c r="I2" s="28">
        <f>(H2+H3+H4)/3</f>
        <v>0.17333333333333334</v>
      </c>
    </row>
    <row r="3" spans="1:12" x14ac:dyDescent="0.15">
      <c r="A3" s="28"/>
      <c r="B3" s="3" t="s">
        <v>43</v>
      </c>
      <c r="C3" s="2"/>
      <c r="D3" s="2"/>
      <c r="E3" s="36"/>
      <c r="F3" s="2">
        <v>1268.01</v>
      </c>
      <c r="G3" s="40"/>
      <c r="H3" s="2">
        <v>0.24</v>
      </c>
      <c r="I3" s="28"/>
    </row>
    <row r="4" spans="1:12" x14ac:dyDescent="0.15">
      <c r="A4" s="28"/>
      <c r="B4" s="3" t="s">
        <v>44</v>
      </c>
      <c r="C4" s="2"/>
      <c r="D4" s="2"/>
      <c r="E4" s="37"/>
      <c r="F4" s="2">
        <v>1655.64</v>
      </c>
      <c r="G4" s="41"/>
      <c r="H4" s="2">
        <v>0.1</v>
      </c>
      <c r="I4" s="28"/>
    </row>
    <row r="5" spans="1:12" x14ac:dyDescent="0.15">
      <c r="A5" s="28" t="s">
        <v>45</v>
      </c>
      <c r="B5" s="3" t="s">
        <v>46</v>
      </c>
      <c r="C5" s="2"/>
      <c r="D5" s="2"/>
      <c r="E5" s="35">
        <v>3647.83465794309</v>
      </c>
      <c r="F5" s="2">
        <v>91.103999999999999</v>
      </c>
      <c r="G5" s="39">
        <f>(F5+F6)/2</f>
        <v>92.509250000000009</v>
      </c>
      <c r="H5" s="2">
        <v>0.18</v>
      </c>
      <c r="I5" s="28">
        <f>(H5+H6)/2</f>
        <v>0.185</v>
      </c>
    </row>
    <row r="6" spans="1:12" x14ac:dyDescent="0.15">
      <c r="A6" s="28"/>
      <c r="B6" s="3" t="s">
        <v>47</v>
      </c>
      <c r="C6" s="2"/>
      <c r="D6" s="2"/>
      <c r="E6" s="37"/>
      <c r="F6" s="2">
        <v>93.914500000000004</v>
      </c>
      <c r="G6" s="41"/>
      <c r="H6" s="2">
        <v>0.19</v>
      </c>
      <c r="I6" s="28"/>
    </row>
    <row r="7" spans="1:12" x14ac:dyDescent="0.15">
      <c r="A7" s="28" t="s">
        <v>48</v>
      </c>
      <c r="B7" s="29"/>
      <c r="C7" s="2"/>
      <c r="D7" s="2"/>
      <c r="E7" s="4">
        <v>6795.54688121451</v>
      </c>
      <c r="F7" s="2">
        <v>108.2955</v>
      </c>
      <c r="G7" s="2"/>
      <c r="H7" s="2">
        <v>0.45</v>
      </c>
    </row>
    <row r="8" spans="1:12" x14ac:dyDescent="0.15">
      <c r="A8" s="28" t="s">
        <v>49</v>
      </c>
      <c r="B8" s="29"/>
      <c r="C8" s="2"/>
      <c r="D8" s="2"/>
      <c r="E8" s="4">
        <v>0.92820000000000003</v>
      </c>
      <c r="F8" s="2">
        <v>625.46400000000006</v>
      </c>
      <c r="G8" s="2"/>
      <c r="H8" s="2">
        <v>0.26</v>
      </c>
    </row>
    <row r="9" spans="1:12" x14ac:dyDescent="0.15">
      <c r="A9" s="28" t="s">
        <v>50</v>
      </c>
      <c r="B9" s="29"/>
      <c r="C9" s="2"/>
      <c r="D9" s="2"/>
      <c r="E9" s="4">
        <v>11.95</v>
      </c>
      <c r="F9" s="2">
        <v>341.64</v>
      </c>
      <c r="G9" s="2"/>
      <c r="H9" s="2">
        <v>0.26</v>
      </c>
    </row>
    <row r="10" spans="1:12" x14ac:dyDescent="0.15">
      <c r="A10" s="28" t="s">
        <v>51</v>
      </c>
      <c r="B10" s="29"/>
      <c r="C10" s="2"/>
      <c r="D10" s="2"/>
      <c r="E10" s="4">
        <v>0.38998385386937501</v>
      </c>
      <c r="F10" s="2">
        <v>341.64</v>
      </c>
      <c r="G10" s="2"/>
      <c r="H10" s="2">
        <v>0.26</v>
      </c>
    </row>
    <row r="11" spans="1:12" x14ac:dyDescent="0.15">
      <c r="A11" s="28" t="s">
        <v>52</v>
      </c>
      <c r="B11" s="29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55</v>
      </c>
      <c r="B14" s="2" t="s">
        <v>56</v>
      </c>
      <c r="C14" s="2">
        <v>308.16000000000003</v>
      </c>
      <c r="G14" s="38" t="s">
        <v>57</v>
      </c>
      <c r="H14" s="5" t="s">
        <v>58</v>
      </c>
      <c r="I14" s="5">
        <f>AV38+AV53+AG69+AY85+AY101+BB101</f>
        <v>182988178.28161398</v>
      </c>
      <c r="J14" s="5" t="s">
        <v>35</v>
      </c>
      <c r="K14" s="5">
        <f>I14/(10000*1000)</f>
        <v>18.298817828161397</v>
      </c>
      <c r="L14" s="5" t="s">
        <v>59</v>
      </c>
    </row>
    <row r="15" spans="1:12" x14ac:dyDescent="0.15">
      <c r="A15" s="2" t="s">
        <v>60</v>
      </c>
      <c r="B15" s="2" t="s">
        <v>56</v>
      </c>
      <c r="C15" s="2"/>
      <c r="G15" s="38"/>
      <c r="H15" s="5" t="s">
        <v>61</v>
      </c>
      <c r="I15" s="5">
        <v>122125872.327769</v>
      </c>
      <c r="J15" s="5" t="s">
        <v>35</v>
      </c>
      <c r="K15" s="5">
        <f>I15/(10000*1000)</f>
        <v>12.212587232776899</v>
      </c>
      <c r="L15" s="5" t="s">
        <v>59</v>
      </c>
    </row>
    <row r="16" spans="1:12" x14ac:dyDescent="0.15">
      <c r="A16" s="2" t="s">
        <v>62</v>
      </c>
      <c r="B16" s="2" t="s">
        <v>63</v>
      </c>
      <c r="C16" s="2">
        <v>19347</v>
      </c>
      <c r="K16" s="1">
        <v>18.298817828161397</v>
      </c>
    </row>
    <row r="17" spans="1:47" x14ac:dyDescent="0.15">
      <c r="A17" s="2" t="s">
        <v>64</v>
      </c>
      <c r="B17" s="2" t="s">
        <v>65</v>
      </c>
      <c r="C17" s="2">
        <v>1.9870000000000001</v>
      </c>
      <c r="AF17" s="1" t="s">
        <v>122</v>
      </c>
    </row>
    <row r="18" spans="1:47" x14ac:dyDescent="0.15">
      <c r="A18" s="2" t="s">
        <v>67</v>
      </c>
      <c r="B18" s="2" t="s">
        <v>68</v>
      </c>
      <c r="C18" s="2">
        <v>1</v>
      </c>
    </row>
    <row r="19" spans="1:47" x14ac:dyDescent="0.15">
      <c r="A19" s="2" t="s">
        <v>70</v>
      </c>
      <c r="B19" s="2" t="s">
        <v>68</v>
      </c>
      <c r="C19" s="2">
        <v>3</v>
      </c>
    </row>
    <row r="20" spans="1:47" x14ac:dyDescent="0.15">
      <c r="A20" s="2" t="s">
        <v>73</v>
      </c>
      <c r="B20" s="2" t="s">
        <v>74</v>
      </c>
      <c r="C20" s="2">
        <v>0.13</v>
      </c>
    </row>
    <row r="21" spans="1:47" x14ac:dyDescent="0.15">
      <c r="A21" s="2" t="s">
        <v>75</v>
      </c>
      <c r="B21" s="2" t="s">
        <v>76</v>
      </c>
      <c r="C21" s="2">
        <v>1</v>
      </c>
    </row>
    <row r="22" spans="1:47" x14ac:dyDescent="0.15">
      <c r="A22" s="2" t="s">
        <v>77</v>
      </c>
      <c r="B22" s="2" t="s">
        <v>72</v>
      </c>
      <c r="C22" s="2">
        <v>95</v>
      </c>
    </row>
    <row r="23" spans="1:47" x14ac:dyDescent="0.15">
      <c r="A23" s="2" t="s">
        <v>78</v>
      </c>
      <c r="B23" s="2" t="s">
        <v>79</v>
      </c>
      <c r="C23" s="2">
        <v>0.66200000000000003</v>
      </c>
    </row>
    <row r="25" spans="1:47" x14ac:dyDescent="0.15">
      <c r="S25" s="30" t="s">
        <v>80</v>
      </c>
      <c r="T25" s="30"/>
      <c r="U25" s="30"/>
      <c r="V25" s="30" t="s">
        <v>81</v>
      </c>
      <c r="W25" s="30"/>
      <c r="X25" s="30"/>
      <c r="Y25" s="30" t="s">
        <v>82</v>
      </c>
      <c r="Z25" s="30"/>
      <c r="AA25" s="30"/>
      <c r="AB25" s="30" t="s">
        <v>83</v>
      </c>
      <c r="AC25" s="30"/>
      <c r="AD25" s="30"/>
      <c r="AE25" s="30" t="s">
        <v>84</v>
      </c>
      <c r="AF25" s="30"/>
      <c r="AG25" s="30"/>
      <c r="AH25" s="30" t="s">
        <v>85</v>
      </c>
      <c r="AI25" s="30"/>
      <c r="AJ25" s="30"/>
      <c r="AK25" s="31" t="s">
        <v>86</v>
      </c>
      <c r="AL25" s="32"/>
      <c r="AM25" s="33"/>
      <c r="AN25" s="30" t="s">
        <v>87</v>
      </c>
      <c r="AO25" s="30"/>
      <c r="AP25" s="30"/>
    </row>
    <row r="26" spans="1:47" x14ac:dyDescent="0.15">
      <c r="A26" s="34" t="s">
        <v>41</v>
      </c>
      <c r="B26" s="34"/>
      <c r="C26" s="6" t="s">
        <v>88</v>
      </c>
      <c r="D26" s="6" t="s">
        <v>89</v>
      </c>
      <c r="E26" s="6" t="s">
        <v>90</v>
      </c>
      <c r="F26" s="6" t="s">
        <v>91</v>
      </c>
      <c r="G26" s="1" t="s">
        <v>88</v>
      </c>
      <c r="H26" s="1" t="s">
        <v>90</v>
      </c>
      <c r="I26" s="1" t="s">
        <v>92</v>
      </c>
      <c r="J26" s="1" t="s">
        <v>93</v>
      </c>
      <c r="K26" s="10" t="s">
        <v>94</v>
      </c>
      <c r="L26" s="10" t="s">
        <v>95</v>
      </c>
      <c r="M26" s="1" t="s">
        <v>96</v>
      </c>
      <c r="N26" s="10" t="s">
        <v>97</v>
      </c>
      <c r="O26" s="1" t="s">
        <v>98</v>
      </c>
      <c r="P26" s="1" t="s">
        <v>99</v>
      </c>
      <c r="Q26" s="10" t="s">
        <v>100</v>
      </c>
      <c r="R26" s="10" t="s">
        <v>101</v>
      </c>
      <c r="S26" s="2" t="s">
        <v>102</v>
      </c>
      <c r="T26" s="2" t="s">
        <v>103</v>
      </c>
      <c r="U26" s="2"/>
      <c r="V26" s="2" t="s">
        <v>102</v>
      </c>
      <c r="W26" s="2" t="s">
        <v>103</v>
      </c>
      <c r="X26" s="2"/>
      <c r="Y26" s="2" t="s">
        <v>102</v>
      </c>
      <c r="Z26" s="2" t="s">
        <v>103</v>
      </c>
      <c r="AA26" s="2"/>
      <c r="AB26" s="2" t="s">
        <v>102</v>
      </c>
      <c r="AC26" s="2" t="s">
        <v>103</v>
      </c>
      <c r="AD26" s="2"/>
      <c r="AE26" s="2" t="s">
        <v>102</v>
      </c>
      <c r="AF26" s="2" t="s">
        <v>103</v>
      </c>
      <c r="AG26" s="2"/>
      <c r="AH26" s="2" t="s">
        <v>102</v>
      </c>
      <c r="AI26" s="2" t="s">
        <v>103</v>
      </c>
      <c r="AJ26" s="2"/>
      <c r="AK26" s="2" t="s">
        <v>102</v>
      </c>
      <c r="AL26" s="2" t="s">
        <v>103</v>
      </c>
      <c r="AM26" s="2"/>
      <c r="AN26" s="16" t="s">
        <v>102</v>
      </c>
      <c r="AO26" s="16" t="s">
        <v>103</v>
      </c>
      <c r="AP26" s="16"/>
      <c r="AQ26" s="1" t="s">
        <v>104</v>
      </c>
      <c r="AR26" s="1" t="s">
        <v>105</v>
      </c>
      <c r="AS26" s="1" t="s">
        <v>73</v>
      </c>
      <c r="AT26" s="1" t="s">
        <v>106</v>
      </c>
      <c r="AU26" s="1" t="s">
        <v>107</v>
      </c>
    </row>
    <row r="27" spans="1:47" x14ac:dyDescent="0.15">
      <c r="A27" s="1" t="s">
        <v>108</v>
      </c>
      <c r="B27" s="1">
        <f>G2</f>
        <v>1231.0233333333333</v>
      </c>
      <c r="C27" s="6" t="s">
        <v>109</v>
      </c>
      <c r="D27" s="6">
        <v>0</v>
      </c>
      <c r="E27" s="6"/>
      <c r="F27" s="6"/>
      <c r="G27" s="1">
        <v>1</v>
      </c>
      <c r="H27" s="7">
        <f t="shared" ref="H27:H38" si="0">E28</f>
        <v>0</v>
      </c>
      <c r="I27" s="7">
        <f t="shared" ref="I27:I38" si="1">H27+273.15</f>
        <v>273.14999999999998</v>
      </c>
      <c r="J27" s="7">
        <f t="shared" ref="J27:J38" si="2">EXP(($C$16*(I27-$C$14))/($C$17*I27*$C$14))</f>
        <v>1.7426374748752829E-2</v>
      </c>
      <c r="K27" s="7">
        <f t="shared" ref="K27:K38" si="3">$B$27/12</f>
        <v>102.58527777777778</v>
      </c>
      <c r="L27" s="7">
        <f t="shared" ref="L27:L38" si="4">K27*$B$28/100</f>
        <v>1.0258527777777777</v>
      </c>
      <c r="M27" s="1" t="s">
        <v>110</v>
      </c>
      <c r="O27" s="7">
        <f>L27</f>
        <v>1.0258527777777777</v>
      </c>
      <c r="P27" s="7">
        <f t="shared" ref="P27:P38" si="5">O27*J27</f>
        <v>1.7876894942604613E-2</v>
      </c>
      <c r="Q27" s="12">
        <f t="shared" ref="Q27:Q38" si="6">P27*$B$29</f>
        <v>3.0986617900514665E-3</v>
      </c>
      <c r="R27" s="7">
        <f t="shared" ref="R27:R38" si="7">L27*$B$29</f>
        <v>0.17781448148148149</v>
      </c>
      <c r="S27" s="13">
        <f t="shared" ref="S27:S38" si="8">Q27/R27</f>
        <v>1.7426374748752829E-2</v>
      </c>
      <c r="T27" s="2">
        <v>0.01</v>
      </c>
      <c r="U27" s="14">
        <f t="shared" ref="U27:U38" si="9">S27*T27</f>
        <v>1.7426374748752828E-4</v>
      </c>
      <c r="V27" s="13"/>
      <c r="W27" s="2"/>
      <c r="X27" s="14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3"/>
      <c r="AF27" s="2"/>
      <c r="AG27" s="14"/>
      <c r="AH27" s="13"/>
      <c r="AI27" s="2"/>
      <c r="AJ27" s="14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2.2074263747487527E-2</v>
      </c>
      <c r="AR27" s="7">
        <f t="shared" ref="AR27:AR38" si="15">$B$27/12</f>
        <v>102.58527777777778</v>
      </c>
      <c r="AS27" s="1">
        <f t="shared" ref="AS27:AS38" si="16">$B$29</f>
        <v>0.17333333333333334</v>
      </c>
      <c r="AT27" s="1">
        <f>$E$2/12</f>
        <v>64.284086236165081</v>
      </c>
      <c r="AU27" s="1">
        <f t="shared" ref="AU27:AU38" si="17">AT27*10000*AS27*0.67*AR27*AQ27</f>
        <v>169056.40626555672</v>
      </c>
    </row>
    <row r="28" spans="1:47" x14ac:dyDescent="0.15">
      <c r="A28" s="1" t="s">
        <v>111</v>
      </c>
      <c r="B28" s="1">
        <v>1</v>
      </c>
      <c r="C28" s="6">
        <v>1</v>
      </c>
      <c r="D28" s="18">
        <v>-2.22577715009677</v>
      </c>
      <c r="E28" s="9">
        <f t="shared" ref="E28:E39" si="18">D27</f>
        <v>0</v>
      </c>
      <c r="F28" s="6" t="s">
        <v>110</v>
      </c>
      <c r="G28" s="1">
        <v>2</v>
      </c>
      <c r="H28" s="7">
        <f t="shared" si="0"/>
        <v>-2.22577715009677</v>
      </c>
      <c r="I28" s="7">
        <f t="shared" si="1"/>
        <v>270.92422284990323</v>
      </c>
      <c r="J28" s="7">
        <f t="shared" si="2"/>
        <v>1.3002383775392293E-2</v>
      </c>
      <c r="K28" s="7">
        <f t="shared" si="3"/>
        <v>102.58527777777778</v>
      </c>
      <c r="L28" s="7">
        <f t="shared" si="4"/>
        <v>1.0258527777777777</v>
      </c>
      <c r="M28" s="1" t="s">
        <v>110</v>
      </c>
      <c r="O28" s="7">
        <f t="shared" ref="O28:O38" si="19">L28+O27-P27-N28</f>
        <v>2.0338286606129508</v>
      </c>
      <c r="P28" s="7">
        <f t="shared" si="5"/>
        <v>2.644462077868167E-2</v>
      </c>
      <c r="Q28" s="12">
        <f t="shared" si="6"/>
        <v>4.5837342683048227E-3</v>
      </c>
      <c r="R28" s="7">
        <f t="shared" si="7"/>
        <v>0.17781448148148149</v>
      </c>
      <c r="S28" s="13">
        <f t="shared" si="8"/>
        <v>2.5778183138487492E-2</v>
      </c>
      <c r="T28" s="2">
        <v>0.01</v>
      </c>
      <c r="U28" s="14">
        <f t="shared" si="9"/>
        <v>2.577818313848749E-4</v>
      </c>
      <c r="V28" s="13"/>
      <c r="W28" s="2"/>
      <c r="X28" s="14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3"/>
      <c r="AF28" s="2"/>
      <c r="AG28" s="14"/>
      <c r="AH28" s="13"/>
      <c r="AI28" s="2"/>
      <c r="AJ28" s="14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2.2157781831384876E-2</v>
      </c>
      <c r="AR28" s="7">
        <f t="shared" si="15"/>
        <v>102.58527777777778</v>
      </c>
      <c r="AS28" s="1">
        <f t="shared" si="16"/>
        <v>0.17333333333333334</v>
      </c>
      <c r="AT28" s="1">
        <f t="shared" ref="AT28:AT38" si="20">$E$2/12</f>
        <v>64.284086236165081</v>
      </c>
      <c r="AU28" s="1">
        <f t="shared" si="17"/>
        <v>169696.03199819202</v>
      </c>
    </row>
    <row r="29" spans="1:47" x14ac:dyDescent="0.15">
      <c r="A29" s="1" t="s">
        <v>73</v>
      </c>
      <c r="B29" s="1">
        <f>I2</f>
        <v>0.17333333333333334</v>
      </c>
      <c r="C29" s="6">
        <v>2</v>
      </c>
      <c r="D29" s="18">
        <v>2.4227035144137901</v>
      </c>
      <c r="E29" s="9">
        <f t="shared" si="18"/>
        <v>-2.22577715009677</v>
      </c>
      <c r="F29" s="6" t="s">
        <v>110</v>
      </c>
      <c r="G29" s="1">
        <v>3</v>
      </c>
      <c r="H29" s="7">
        <f t="shared" si="0"/>
        <v>2.4227035144137901</v>
      </c>
      <c r="I29" s="7">
        <f t="shared" si="1"/>
        <v>275.57270351441377</v>
      </c>
      <c r="J29" s="7">
        <f t="shared" si="2"/>
        <v>2.3840126696991766E-2</v>
      </c>
      <c r="K29" s="7">
        <f t="shared" si="3"/>
        <v>102.58527777777778</v>
      </c>
      <c r="L29" s="7">
        <f t="shared" si="4"/>
        <v>1.0258527777777777</v>
      </c>
      <c r="M29" s="1" t="s">
        <v>110</v>
      </c>
      <c r="O29" s="7">
        <f t="shared" si="19"/>
        <v>3.033236817612047</v>
      </c>
      <c r="P29" s="7">
        <f t="shared" si="5"/>
        <v>7.2312750033851306E-2</v>
      </c>
      <c r="Q29" s="12">
        <f t="shared" si="6"/>
        <v>1.253421000586756E-2</v>
      </c>
      <c r="R29" s="7">
        <f t="shared" si="7"/>
        <v>0.17781448148148149</v>
      </c>
      <c r="S29" s="13">
        <f t="shared" si="8"/>
        <v>7.0490377957055969E-2</v>
      </c>
      <c r="T29" s="2">
        <v>0.01</v>
      </c>
      <c r="U29" s="14">
        <f t="shared" si="9"/>
        <v>7.0490377957055969E-4</v>
      </c>
      <c r="V29" s="13"/>
      <c r="W29" s="2"/>
      <c r="X29" s="14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3"/>
      <c r="AF29" s="2"/>
      <c r="AG29" s="14"/>
      <c r="AH29" s="13"/>
      <c r="AI29" s="2"/>
      <c r="AJ29" s="14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2.260490377957056E-2</v>
      </c>
      <c r="AR29" s="7">
        <f t="shared" si="15"/>
        <v>102.58527777777778</v>
      </c>
      <c r="AS29" s="1">
        <f t="shared" si="16"/>
        <v>0.17333333333333334</v>
      </c>
      <c r="AT29" s="1">
        <f t="shared" si="20"/>
        <v>64.284086236165081</v>
      </c>
      <c r="AU29" s="1">
        <f t="shared" si="17"/>
        <v>173120.32875333654</v>
      </c>
    </row>
    <row r="30" spans="1:47" x14ac:dyDescent="0.15">
      <c r="C30" s="6">
        <v>3</v>
      </c>
      <c r="D30" s="18">
        <v>9.5972272636129006</v>
      </c>
      <c r="E30" s="9">
        <f t="shared" si="18"/>
        <v>2.4227035144137901</v>
      </c>
      <c r="F30" s="6" t="s">
        <v>110</v>
      </c>
      <c r="G30" s="1">
        <v>4</v>
      </c>
      <c r="H30" s="7">
        <f t="shared" si="0"/>
        <v>9.5972272636129006</v>
      </c>
      <c r="I30" s="7">
        <f t="shared" si="1"/>
        <v>282.7472272636129</v>
      </c>
      <c r="J30" s="7">
        <f t="shared" si="2"/>
        <v>5.8435272769381263E-2</v>
      </c>
      <c r="K30" s="7">
        <f t="shared" si="3"/>
        <v>102.58527777777778</v>
      </c>
      <c r="L30" s="7">
        <f t="shared" si="4"/>
        <v>1.0258527777777777</v>
      </c>
      <c r="M30" s="1" t="s">
        <v>110</v>
      </c>
      <c r="O30" s="7">
        <f t="shared" si="19"/>
        <v>3.9867768453559735</v>
      </c>
      <c r="P30" s="7">
        <f t="shared" si="5"/>
        <v>0.23296839242902967</v>
      </c>
      <c r="Q30" s="12">
        <f t="shared" si="6"/>
        <v>4.0381188021031814E-2</v>
      </c>
      <c r="R30" s="7">
        <f t="shared" si="7"/>
        <v>0.17781448148148149</v>
      </c>
      <c r="S30" s="13">
        <f t="shared" si="8"/>
        <v>0.22709729648896632</v>
      </c>
      <c r="T30" s="2">
        <v>0.01</v>
      </c>
      <c r="U30" s="14">
        <f t="shared" si="9"/>
        <v>2.2709729648896634E-3</v>
      </c>
      <c r="V30" s="13"/>
      <c r="W30" s="2"/>
      <c r="X30" s="14"/>
      <c r="Y30" s="2">
        <v>0.04</v>
      </c>
      <c r="Z30" s="2">
        <v>0.21</v>
      </c>
      <c r="AA30" s="2">
        <f t="shared" si="10"/>
        <v>8.3999999999999995E-3</v>
      </c>
      <c r="AB30" s="2">
        <v>1.4999999999999999E-2</v>
      </c>
      <c r="AC30" s="2">
        <v>0.28999999999999998</v>
      </c>
      <c r="AD30" s="2">
        <f t="shared" si="11"/>
        <v>4.3499999999999997E-3</v>
      </c>
      <c r="AE30" s="13"/>
      <c r="AF30" s="2"/>
      <c r="AG30" s="14"/>
      <c r="AH30" s="13"/>
      <c r="AI30" s="2"/>
      <c r="AJ30" s="14"/>
      <c r="AK30" s="2">
        <v>0.1</v>
      </c>
      <c r="AL30" s="2">
        <v>0.11</v>
      </c>
      <c r="AM30" s="2">
        <f t="shared" si="12"/>
        <v>1.1000000000000001E-2</v>
      </c>
      <c r="AN30" s="2">
        <v>1.4999999999999999E-2</v>
      </c>
      <c r="AO30" s="2">
        <v>0.38</v>
      </c>
      <c r="AP30" s="2">
        <f t="shared" si="13"/>
        <v>5.7000000000000002E-3</v>
      </c>
      <c r="AQ30" s="1">
        <f t="shared" si="14"/>
        <v>3.1720972964889661E-2</v>
      </c>
      <c r="AR30" s="7">
        <f t="shared" si="15"/>
        <v>102.58527777777778</v>
      </c>
      <c r="AS30" s="1">
        <f t="shared" si="16"/>
        <v>0.17333333333333334</v>
      </c>
      <c r="AT30" s="1">
        <f t="shared" si="20"/>
        <v>64.284086236165081</v>
      </c>
      <c r="AU30" s="1">
        <f t="shared" si="17"/>
        <v>242936.01607897333</v>
      </c>
    </row>
    <row r="31" spans="1:47" x14ac:dyDescent="0.15">
      <c r="C31" s="6">
        <v>4</v>
      </c>
      <c r="D31" s="18">
        <v>16.523759318333301</v>
      </c>
      <c r="E31" s="9">
        <f t="shared" si="18"/>
        <v>9.5972272636129006</v>
      </c>
      <c r="F31" s="6" t="s">
        <v>110</v>
      </c>
      <c r="G31" s="1">
        <v>5</v>
      </c>
      <c r="H31" s="7">
        <f t="shared" si="0"/>
        <v>16.523759318333301</v>
      </c>
      <c r="I31" s="7">
        <f t="shared" si="1"/>
        <v>289.67375931833328</v>
      </c>
      <c r="J31" s="7">
        <f t="shared" si="2"/>
        <v>0.13313248976284883</v>
      </c>
      <c r="K31" s="7">
        <f t="shared" si="3"/>
        <v>102.58527777777778</v>
      </c>
      <c r="L31" s="7">
        <f t="shared" si="4"/>
        <v>1.0258527777777777</v>
      </c>
      <c r="M31" s="1" t="s">
        <v>112</v>
      </c>
      <c r="N31" s="7">
        <f>(O30-P30)*C22/100</f>
        <v>3.566118030280597</v>
      </c>
      <c r="O31" s="7">
        <f t="shared" si="19"/>
        <v>1.2135432004241249</v>
      </c>
      <c r="P31" s="7">
        <f t="shared" si="5"/>
        <v>0.16156202770723962</v>
      </c>
      <c r="Q31" s="12">
        <f t="shared" si="6"/>
        <v>2.8004084802588203E-2</v>
      </c>
      <c r="R31" s="7">
        <f t="shared" si="7"/>
        <v>0.17781448148148149</v>
      </c>
      <c r="S31" s="13">
        <f t="shared" si="8"/>
        <v>0.15749046179630027</v>
      </c>
      <c r="T31" s="2">
        <v>0.01</v>
      </c>
      <c r="U31" s="14">
        <f t="shared" si="9"/>
        <v>1.5749046179630028E-3</v>
      </c>
      <c r="V31" s="13"/>
      <c r="W31" s="2"/>
      <c r="X31" s="14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3"/>
      <c r="AF31" s="2"/>
      <c r="AG31" s="14"/>
      <c r="AH31" s="13"/>
      <c r="AI31" s="2"/>
      <c r="AJ31" s="14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3.1024904617962999E-2</v>
      </c>
      <c r="AR31" s="7">
        <f t="shared" si="15"/>
        <v>102.58527777777778</v>
      </c>
      <c r="AS31" s="1">
        <f t="shared" si="16"/>
        <v>0.17333333333333334</v>
      </c>
      <c r="AT31" s="1">
        <f t="shared" si="20"/>
        <v>64.284086236165081</v>
      </c>
      <c r="AU31" s="1">
        <f t="shared" si="17"/>
        <v>237605.15591562941</v>
      </c>
    </row>
    <row r="32" spans="1:47" x14ac:dyDescent="0.15">
      <c r="C32" s="6">
        <v>5</v>
      </c>
      <c r="D32" s="18">
        <v>19.894782786774201</v>
      </c>
      <c r="E32" s="9">
        <f t="shared" si="18"/>
        <v>16.523759318333301</v>
      </c>
      <c r="F32" s="6" t="s">
        <v>112</v>
      </c>
      <c r="G32" s="1">
        <v>6</v>
      </c>
      <c r="H32" s="7">
        <f t="shared" si="0"/>
        <v>19.894782786774201</v>
      </c>
      <c r="I32" s="7">
        <f t="shared" si="1"/>
        <v>293.04478278677419</v>
      </c>
      <c r="J32" s="7">
        <f t="shared" si="2"/>
        <v>0.19597936563884161</v>
      </c>
      <c r="K32" s="7">
        <f t="shared" si="3"/>
        <v>102.58527777777778</v>
      </c>
      <c r="L32" s="7">
        <f t="shared" si="4"/>
        <v>1.0258527777777777</v>
      </c>
      <c r="M32" s="1" t="s">
        <v>110</v>
      </c>
      <c r="O32" s="7">
        <f t="shared" si="19"/>
        <v>2.077833950494663</v>
      </c>
      <c r="P32" s="7">
        <f t="shared" si="5"/>
        <v>0.40721257952079226</v>
      </c>
      <c r="Q32" s="12">
        <f t="shared" si="6"/>
        <v>7.0583513783603988E-2</v>
      </c>
      <c r="R32" s="7">
        <f t="shared" si="7"/>
        <v>0.17781448148148149</v>
      </c>
      <c r="S32" s="13">
        <f t="shared" si="8"/>
        <v>0.39695031133307845</v>
      </c>
      <c r="T32" s="2">
        <v>0.01</v>
      </c>
      <c r="U32" s="14">
        <f t="shared" si="9"/>
        <v>3.969503113330785E-3</v>
      </c>
      <c r="V32" s="13"/>
      <c r="W32" s="2"/>
      <c r="X32" s="14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3"/>
      <c r="AF32" s="2"/>
      <c r="AG32" s="14"/>
      <c r="AH32" s="13"/>
      <c r="AI32" s="2"/>
      <c r="AJ32" s="14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3.3419503113330778E-2</v>
      </c>
      <c r="AR32" s="7">
        <f t="shared" si="15"/>
        <v>102.58527777777778</v>
      </c>
      <c r="AS32" s="1">
        <f t="shared" si="16"/>
        <v>0.17333333333333334</v>
      </c>
      <c r="AT32" s="1">
        <f t="shared" si="20"/>
        <v>64.284086236165081</v>
      </c>
      <c r="AU32" s="1">
        <f t="shared" si="17"/>
        <v>255944.25980179472</v>
      </c>
    </row>
    <row r="33" spans="1:48" x14ac:dyDescent="0.15">
      <c r="C33" s="6">
        <v>6</v>
      </c>
      <c r="D33" s="18">
        <v>24.631970683666701</v>
      </c>
      <c r="E33" s="9">
        <f t="shared" si="18"/>
        <v>19.894782786774201</v>
      </c>
      <c r="F33" s="6" t="s">
        <v>110</v>
      </c>
      <c r="G33" s="1">
        <v>7</v>
      </c>
      <c r="H33" s="7">
        <f t="shared" si="0"/>
        <v>24.631970683666701</v>
      </c>
      <c r="I33" s="7">
        <f t="shared" si="1"/>
        <v>297.78197068366666</v>
      </c>
      <c r="J33" s="7">
        <f t="shared" si="2"/>
        <v>0.33248048530999669</v>
      </c>
      <c r="K33" s="7">
        <f t="shared" si="3"/>
        <v>102.58527777777778</v>
      </c>
      <c r="L33" s="7">
        <f t="shared" si="4"/>
        <v>1.0258527777777777</v>
      </c>
      <c r="M33" s="1" t="s">
        <v>110</v>
      </c>
      <c r="O33" s="7">
        <f t="shared" si="19"/>
        <v>2.6964741487516486</v>
      </c>
      <c r="P33" s="7">
        <f t="shared" si="5"/>
        <v>0.89652503360280833</v>
      </c>
      <c r="Q33" s="12">
        <f t="shared" si="6"/>
        <v>0.15539767249115344</v>
      </c>
      <c r="R33" s="7">
        <f t="shared" si="7"/>
        <v>0.17781448148148149</v>
      </c>
      <c r="S33" s="13">
        <f t="shared" si="8"/>
        <v>0.87393147732648169</v>
      </c>
      <c r="T33" s="2">
        <v>0.01</v>
      </c>
      <c r="U33" s="14">
        <f t="shared" si="9"/>
        <v>8.7393147732648165E-3</v>
      </c>
      <c r="V33" s="13"/>
      <c r="W33" s="2"/>
      <c r="X33" s="14"/>
      <c r="Y33" s="2">
        <v>0.05</v>
      </c>
      <c r="Z33" s="2">
        <v>0.21</v>
      </c>
      <c r="AA33" s="2">
        <f t="shared" si="10"/>
        <v>1.0500000000000001E-2</v>
      </c>
      <c r="AB33" s="2">
        <v>0.02</v>
      </c>
      <c r="AC33" s="2">
        <v>0.28999999999999998</v>
      </c>
      <c r="AD33" s="2">
        <f t="shared" si="11"/>
        <v>5.7999999999999996E-3</v>
      </c>
      <c r="AE33" s="13"/>
      <c r="AF33" s="2"/>
      <c r="AG33" s="14"/>
      <c r="AH33" s="13"/>
      <c r="AI33" s="2"/>
      <c r="AJ33" s="14"/>
      <c r="AK33" s="1">
        <v>0.1</v>
      </c>
      <c r="AL33" s="2">
        <v>0.11</v>
      </c>
      <c r="AM33" s="2">
        <f t="shared" si="12"/>
        <v>1.1000000000000001E-2</v>
      </c>
      <c r="AN33" s="2">
        <v>0.02</v>
      </c>
      <c r="AO33" s="2">
        <v>0.38</v>
      </c>
      <c r="AP33" s="2">
        <f t="shared" si="13"/>
        <v>7.6E-3</v>
      </c>
      <c r="AQ33" s="1">
        <f t="shared" si="14"/>
        <v>4.3639314773264819E-2</v>
      </c>
      <c r="AR33" s="7">
        <f t="shared" si="15"/>
        <v>102.58527777777778</v>
      </c>
      <c r="AS33" s="1">
        <f t="shared" si="16"/>
        <v>0.17333333333333334</v>
      </c>
      <c r="AT33" s="1">
        <f t="shared" si="20"/>
        <v>64.284086236165081</v>
      </c>
      <c r="AU33" s="1">
        <f t="shared" si="17"/>
        <v>334212.99173791334</v>
      </c>
    </row>
    <row r="34" spans="1:48" x14ac:dyDescent="0.15">
      <c r="C34" s="6">
        <v>7</v>
      </c>
      <c r="D34" s="18">
        <v>27.200041993225799</v>
      </c>
      <c r="E34" s="9">
        <f t="shared" si="18"/>
        <v>24.631970683666701</v>
      </c>
      <c r="F34" s="6" t="s">
        <v>110</v>
      </c>
      <c r="G34" s="1">
        <v>8</v>
      </c>
      <c r="H34" s="7">
        <f t="shared" si="0"/>
        <v>27.200041993225799</v>
      </c>
      <c r="I34" s="7">
        <f t="shared" si="1"/>
        <v>300.35004199322577</v>
      </c>
      <c r="J34" s="7">
        <f t="shared" si="2"/>
        <v>0.43972746887730152</v>
      </c>
      <c r="K34" s="7">
        <f t="shared" si="3"/>
        <v>102.58527777777778</v>
      </c>
      <c r="L34" s="7">
        <f t="shared" si="4"/>
        <v>1.0258527777777777</v>
      </c>
      <c r="M34" s="1" t="s">
        <v>110</v>
      </c>
      <c r="O34" s="7">
        <f t="shared" si="19"/>
        <v>2.8258018929266182</v>
      </c>
      <c r="P34" s="7">
        <f t="shared" si="5"/>
        <v>1.2425827139253092</v>
      </c>
      <c r="Q34" s="12">
        <f t="shared" si="6"/>
        <v>0.2153810037470536</v>
      </c>
      <c r="R34" s="7">
        <f t="shared" si="7"/>
        <v>0.17781448148148149</v>
      </c>
      <c r="S34" s="13">
        <f t="shared" si="8"/>
        <v>1.2112680696902882</v>
      </c>
      <c r="T34" s="2">
        <v>0.01</v>
      </c>
      <c r="U34" s="14">
        <f t="shared" si="9"/>
        <v>1.2112680696902883E-2</v>
      </c>
      <c r="V34" s="13"/>
      <c r="W34" s="2"/>
      <c r="X34" s="14"/>
      <c r="Y34" s="2">
        <v>0.05</v>
      </c>
      <c r="Z34" s="2">
        <v>0.21</v>
      </c>
      <c r="AA34" s="2">
        <f t="shared" si="10"/>
        <v>1.0500000000000001E-2</v>
      </c>
      <c r="AB34" s="2">
        <v>0.02</v>
      </c>
      <c r="AC34" s="2">
        <v>0.28999999999999998</v>
      </c>
      <c r="AD34" s="2">
        <f t="shared" si="11"/>
        <v>5.7999999999999996E-3</v>
      </c>
      <c r="AE34" s="13"/>
      <c r="AF34" s="2"/>
      <c r="AG34" s="14"/>
      <c r="AH34" s="13"/>
      <c r="AI34" s="2"/>
      <c r="AJ34" s="14"/>
      <c r="AK34" s="2">
        <v>0.1</v>
      </c>
      <c r="AL34" s="2">
        <v>0.11</v>
      </c>
      <c r="AM34" s="2">
        <f t="shared" si="12"/>
        <v>1.1000000000000001E-2</v>
      </c>
      <c r="AN34" s="2">
        <v>0.02</v>
      </c>
      <c r="AO34" s="2">
        <v>0.38</v>
      </c>
      <c r="AP34" s="2">
        <f t="shared" si="13"/>
        <v>7.6E-3</v>
      </c>
      <c r="AQ34" s="1">
        <f t="shared" si="14"/>
        <v>4.7012680696902884E-2</v>
      </c>
      <c r="AR34" s="7">
        <f t="shared" si="15"/>
        <v>102.58527777777778</v>
      </c>
      <c r="AS34" s="1">
        <f t="shared" si="16"/>
        <v>0.17333333333333334</v>
      </c>
      <c r="AT34" s="1">
        <f t="shared" si="20"/>
        <v>64.284086236165081</v>
      </c>
      <c r="AU34" s="1">
        <f t="shared" si="17"/>
        <v>360048.01512046449</v>
      </c>
    </row>
    <row r="35" spans="1:48" x14ac:dyDescent="0.15">
      <c r="C35" s="6">
        <v>8</v>
      </c>
      <c r="D35" s="18">
        <v>26.583250533548402</v>
      </c>
      <c r="E35" s="9">
        <f t="shared" si="18"/>
        <v>27.200041993225799</v>
      </c>
      <c r="F35" s="6" t="s">
        <v>110</v>
      </c>
      <c r="G35" s="1">
        <v>9</v>
      </c>
      <c r="H35" s="7">
        <f t="shared" si="0"/>
        <v>26.583250533548402</v>
      </c>
      <c r="I35" s="7">
        <f t="shared" si="1"/>
        <v>299.73325053354836</v>
      </c>
      <c r="J35" s="7">
        <f t="shared" si="2"/>
        <v>0.41135025800885133</v>
      </c>
      <c r="K35" s="7">
        <f t="shared" si="3"/>
        <v>102.58527777777778</v>
      </c>
      <c r="L35" s="7">
        <f t="shared" si="4"/>
        <v>1.0258527777777777</v>
      </c>
      <c r="M35" s="1" t="s">
        <v>110</v>
      </c>
      <c r="O35" s="7">
        <f t="shared" si="19"/>
        <v>2.6090719567790868</v>
      </c>
      <c r="P35" s="7">
        <f t="shared" si="5"/>
        <v>1.0732424225847359</v>
      </c>
      <c r="Q35" s="12">
        <f t="shared" si="6"/>
        <v>0.18602868658135424</v>
      </c>
      <c r="R35" s="7">
        <f t="shared" si="7"/>
        <v>0.17781448148148149</v>
      </c>
      <c r="S35" s="13">
        <f t="shared" si="8"/>
        <v>1.0461953662684567</v>
      </c>
      <c r="T35" s="2">
        <v>0.01</v>
      </c>
      <c r="U35" s="14">
        <f t="shared" si="9"/>
        <v>1.0461953662684566E-2</v>
      </c>
      <c r="V35" s="13"/>
      <c r="W35" s="2"/>
      <c r="X35" s="14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3"/>
      <c r="AF35" s="2"/>
      <c r="AG35" s="14"/>
      <c r="AH35" s="13"/>
      <c r="AI35" s="2"/>
      <c r="AJ35" s="14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3.991195366268456E-2</v>
      </c>
      <c r="AR35" s="7">
        <f t="shared" si="15"/>
        <v>102.58527777777778</v>
      </c>
      <c r="AS35" s="1">
        <f t="shared" si="16"/>
        <v>0.17333333333333334</v>
      </c>
      <c r="AT35" s="1">
        <f t="shared" si="20"/>
        <v>64.284086236165081</v>
      </c>
      <c r="AU35" s="1">
        <f t="shared" si="17"/>
        <v>305666.88567444775</v>
      </c>
    </row>
    <row r="36" spans="1:48" x14ac:dyDescent="0.15">
      <c r="C36" s="6">
        <v>9</v>
      </c>
      <c r="D36" s="18">
        <v>22.590289809333299</v>
      </c>
      <c r="E36" s="9">
        <f t="shared" si="18"/>
        <v>26.583250533548402</v>
      </c>
      <c r="F36" s="6" t="s">
        <v>110</v>
      </c>
      <c r="G36" s="1">
        <v>10</v>
      </c>
      <c r="H36" s="7">
        <f t="shared" si="0"/>
        <v>22.590289809333299</v>
      </c>
      <c r="I36" s="7">
        <f t="shared" si="1"/>
        <v>295.74028980933326</v>
      </c>
      <c r="J36" s="7">
        <f t="shared" si="2"/>
        <v>0.26529657072589025</v>
      </c>
      <c r="K36" s="7">
        <f t="shared" si="3"/>
        <v>102.58527777777778</v>
      </c>
      <c r="L36" s="7">
        <f t="shared" si="4"/>
        <v>1.0258527777777777</v>
      </c>
      <c r="M36" s="1" t="s">
        <v>110</v>
      </c>
      <c r="O36" s="7">
        <f t="shared" si="19"/>
        <v>2.5616823119721284</v>
      </c>
      <c r="P36" s="7">
        <f t="shared" si="5"/>
        <v>0.67960553265537582</v>
      </c>
      <c r="Q36" s="12">
        <f t="shared" si="6"/>
        <v>0.11779829232693181</v>
      </c>
      <c r="R36" s="7">
        <f t="shared" si="7"/>
        <v>0.17781448148148149</v>
      </c>
      <c r="S36" s="13">
        <f t="shared" si="8"/>
        <v>0.66247862010721514</v>
      </c>
      <c r="T36" s="2">
        <v>0.01</v>
      </c>
      <c r="U36" s="14">
        <f t="shared" si="9"/>
        <v>6.6247862010721517E-3</v>
      </c>
      <c r="V36" s="13"/>
      <c r="W36" s="2"/>
      <c r="X36" s="14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3"/>
      <c r="AF36" s="2"/>
      <c r="AG36" s="14"/>
      <c r="AH36" s="13"/>
      <c r="AI36" s="2"/>
      <c r="AJ36" s="14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3.607478620107215E-2</v>
      </c>
      <c r="AR36" s="7">
        <f t="shared" si="15"/>
        <v>102.58527777777778</v>
      </c>
      <c r="AS36" s="1">
        <f t="shared" si="16"/>
        <v>0.17333333333333334</v>
      </c>
      <c r="AT36" s="1">
        <f t="shared" si="20"/>
        <v>64.284086236165081</v>
      </c>
      <c r="AU36" s="1">
        <f t="shared" si="17"/>
        <v>276279.82440164959</v>
      </c>
    </row>
    <row r="37" spans="1:48" x14ac:dyDescent="0.15">
      <c r="C37" s="6">
        <v>10</v>
      </c>
      <c r="D37" s="18">
        <v>15.6152668841936</v>
      </c>
      <c r="E37" s="9">
        <f t="shared" si="18"/>
        <v>22.590289809333299</v>
      </c>
      <c r="F37" s="6" t="s">
        <v>110</v>
      </c>
      <c r="G37" s="1">
        <v>11</v>
      </c>
      <c r="H37" s="7">
        <f t="shared" si="0"/>
        <v>15.6152668841936</v>
      </c>
      <c r="I37" s="7">
        <f t="shared" si="1"/>
        <v>288.76526688419358</v>
      </c>
      <c r="J37" s="7">
        <f t="shared" si="2"/>
        <v>0.11977250652047104</v>
      </c>
      <c r="K37" s="7">
        <f t="shared" si="3"/>
        <v>102.58527777777778</v>
      </c>
      <c r="L37" s="7">
        <f t="shared" si="4"/>
        <v>1.0258527777777777</v>
      </c>
      <c r="M37" s="1" t="s">
        <v>112</v>
      </c>
      <c r="N37" s="7">
        <f>(O36-P36)*C22/100</f>
        <v>1.7879729403509148</v>
      </c>
      <c r="O37" s="7">
        <f t="shared" si="19"/>
        <v>1.1199566167436155</v>
      </c>
      <c r="P37" s="7">
        <f t="shared" si="5"/>
        <v>0.13414001118156937</v>
      </c>
      <c r="Q37" s="12">
        <f t="shared" si="6"/>
        <v>2.3250935271472026E-2</v>
      </c>
      <c r="R37" s="7">
        <f t="shared" si="7"/>
        <v>0.17781448148148149</v>
      </c>
      <c r="S37" s="13">
        <f t="shared" si="8"/>
        <v>0.13075951451059681</v>
      </c>
      <c r="T37" s="2">
        <v>0.01</v>
      </c>
      <c r="U37" s="14">
        <f t="shared" si="9"/>
        <v>1.3075951451059682E-3</v>
      </c>
      <c r="V37" s="13"/>
      <c r="W37" s="2"/>
      <c r="X37" s="14"/>
      <c r="Y37" s="2">
        <v>0.02</v>
      </c>
      <c r="Z37" s="2">
        <v>0.21</v>
      </c>
      <c r="AA37" s="2">
        <f t="shared" si="10"/>
        <v>4.1999999999999997E-3</v>
      </c>
      <c r="AB37" s="2">
        <v>0.01</v>
      </c>
      <c r="AC37" s="2">
        <v>0.28999999999999998</v>
      </c>
      <c r="AD37" s="2">
        <f t="shared" si="11"/>
        <v>2.8999999999999998E-3</v>
      </c>
      <c r="AE37" s="13"/>
      <c r="AF37" s="2"/>
      <c r="AG37" s="14"/>
      <c r="AH37" s="13"/>
      <c r="AI37" s="2"/>
      <c r="AJ37" s="14"/>
      <c r="AK37" s="1">
        <v>0.1</v>
      </c>
      <c r="AL37" s="2">
        <v>0.11</v>
      </c>
      <c r="AM37" s="2">
        <f t="shared" si="12"/>
        <v>1.1000000000000001E-2</v>
      </c>
      <c r="AN37" s="2">
        <v>0.01</v>
      </c>
      <c r="AO37" s="2">
        <v>0.38</v>
      </c>
      <c r="AP37" s="2">
        <f t="shared" si="13"/>
        <v>3.8E-3</v>
      </c>
      <c r="AQ37" s="1">
        <f t="shared" si="14"/>
        <v>2.3207595145105966E-2</v>
      </c>
      <c r="AR37" s="7">
        <f t="shared" si="15"/>
        <v>102.58527777777778</v>
      </c>
      <c r="AS37" s="1">
        <f t="shared" si="16"/>
        <v>0.17333333333333334</v>
      </c>
      <c r="AT37" s="1">
        <f t="shared" si="20"/>
        <v>64.284086236165081</v>
      </c>
      <c r="AU37" s="1">
        <f t="shared" si="17"/>
        <v>177736.05852399734</v>
      </c>
    </row>
    <row r="38" spans="1:48" x14ac:dyDescent="0.15">
      <c r="C38" s="6">
        <v>11</v>
      </c>
      <c r="D38" s="18">
        <v>7.4489631313666704</v>
      </c>
      <c r="E38" s="9">
        <f t="shared" si="18"/>
        <v>15.6152668841936</v>
      </c>
      <c r="F38" s="6" t="s">
        <v>112</v>
      </c>
      <c r="G38" s="1">
        <v>12</v>
      </c>
      <c r="H38" s="7">
        <f t="shared" si="0"/>
        <v>7.4489631313666704</v>
      </c>
      <c r="I38" s="7">
        <f t="shared" si="1"/>
        <v>280.59896313136665</v>
      </c>
      <c r="J38" s="7">
        <f t="shared" si="2"/>
        <v>4.4892691350205169E-2</v>
      </c>
      <c r="K38" s="7">
        <f t="shared" si="3"/>
        <v>102.58527777777778</v>
      </c>
      <c r="L38" s="7">
        <f t="shared" si="4"/>
        <v>1.0258527777777777</v>
      </c>
      <c r="M38" s="1" t="s">
        <v>110</v>
      </c>
      <c r="O38" s="7">
        <f t="shared" si="19"/>
        <v>2.0116693833398238</v>
      </c>
      <c r="P38" s="7">
        <f t="shared" si="5"/>
        <v>9.0309252724932274E-2</v>
      </c>
      <c r="Q38" s="12">
        <f t="shared" si="6"/>
        <v>1.5653603805654927E-2</v>
      </c>
      <c r="R38" s="7">
        <f t="shared" si="7"/>
        <v>0.17781448148148149</v>
      </c>
      <c r="S38" s="13">
        <f t="shared" si="8"/>
        <v>8.8033346188877051E-2</v>
      </c>
      <c r="T38" s="2">
        <v>0.01</v>
      </c>
      <c r="U38" s="14">
        <f t="shared" si="9"/>
        <v>8.8033346188877057E-4</v>
      </c>
      <c r="V38" s="13"/>
      <c r="W38" s="2"/>
      <c r="X38" s="14"/>
      <c r="Y38" s="2">
        <v>0.02</v>
      </c>
      <c r="Z38" s="2">
        <v>0.21</v>
      </c>
      <c r="AA38" s="2">
        <f t="shared" si="10"/>
        <v>4.1999999999999997E-3</v>
      </c>
      <c r="AB38" s="2">
        <v>0.01</v>
      </c>
      <c r="AC38" s="2">
        <v>0.28999999999999998</v>
      </c>
      <c r="AD38" s="2">
        <f t="shared" si="11"/>
        <v>2.8999999999999998E-3</v>
      </c>
      <c r="AE38" s="13"/>
      <c r="AF38" s="2"/>
      <c r="AG38" s="14"/>
      <c r="AH38" s="13"/>
      <c r="AI38" s="2"/>
      <c r="AJ38" s="14"/>
      <c r="AK38" s="2">
        <v>0.1</v>
      </c>
      <c r="AL38" s="2">
        <v>0.11</v>
      </c>
      <c r="AM38" s="2">
        <f t="shared" si="12"/>
        <v>1.1000000000000001E-2</v>
      </c>
      <c r="AN38" s="2">
        <v>0.01</v>
      </c>
      <c r="AO38" s="2">
        <v>0.38</v>
      </c>
      <c r="AP38" s="2">
        <f t="shared" si="13"/>
        <v>3.8E-3</v>
      </c>
      <c r="AQ38" s="1">
        <f t="shared" si="14"/>
        <v>2.278033346188877E-2</v>
      </c>
      <c r="AR38" s="7">
        <f t="shared" si="15"/>
        <v>102.58527777777778</v>
      </c>
      <c r="AS38" s="1">
        <f t="shared" si="16"/>
        <v>0.17333333333333334</v>
      </c>
      <c r="AT38" s="1">
        <f t="shared" si="20"/>
        <v>64.284086236165081</v>
      </c>
      <c r="AU38" s="1">
        <f t="shared" si="17"/>
        <v>174463.86219953815</v>
      </c>
      <c r="AV38" s="1">
        <f>SUM(AU27:AU38)</f>
        <v>2876765.8364714934</v>
      </c>
    </row>
    <row r="39" spans="1:48" x14ac:dyDescent="0.15">
      <c r="C39" s="6">
        <v>12</v>
      </c>
      <c r="D39" s="18">
        <v>2.54217434116129</v>
      </c>
      <c r="E39" s="9">
        <f t="shared" si="18"/>
        <v>7.4489631313666704</v>
      </c>
      <c r="F39" s="6" t="s">
        <v>110</v>
      </c>
    </row>
    <row r="40" spans="1:48" x14ac:dyDescent="0.15">
      <c r="S40" s="30" t="s">
        <v>80</v>
      </c>
      <c r="T40" s="30"/>
      <c r="U40" s="30"/>
      <c r="V40" s="30" t="s">
        <v>81</v>
      </c>
      <c r="W40" s="30"/>
      <c r="X40" s="30"/>
      <c r="Y40" s="30" t="s">
        <v>82</v>
      </c>
      <c r="Z40" s="30"/>
      <c r="AA40" s="30"/>
      <c r="AB40" s="30" t="s">
        <v>83</v>
      </c>
      <c r="AC40" s="30"/>
      <c r="AD40" s="30"/>
      <c r="AE40" s="30" t="s">
        <v>84</v>
      </c>
      <c r="AF40" s="30"/>
      <c r="AG40" s="30"/>
      <c r="AH40" s="30" t="s">
        <v>85</v>
      </c>
      <c r="AI40" s="30"/>
      <c r="AJ40" s="30"/>
      <c r="AK40" s="31" t="s">
        <v>86</v>
      </c>
      <c r="AL40" s="32"/>
      <c r="AM40" s="33"/>
      <c r="AN40" s="30" t="s">
        <v>87</v>
      </c>
      <c r="AO40" s="30"/>
      <c r="AP40" s="30"/>
    </row>
    <row r="41" spans="1:48" x14ac:dyDescent="0.15">
      <c r="A41" s="34" t="s">
        <v>45</v>
      </c>
      <c r="B41" s="34"/>
      <c r="C41" s="6" t="s">
        <v>88</v>
      </c>
      <c r="D41" s="6" t="s">
        <v>89</v>
      </c>
      <c r="E41" s="6" t="s">
        <v>90</v>
      </c>
      <c r="F41" s="6" t="s">
        <v>91</v>
      </c>
      <c r="G41" s="1" t="s">
        <v>88</v>
      </c>
      <c r="H41" s="1" t="s">
        <v>90</v>
      </c>
      <c r="I41" s="1" t="s">
        <v>92</v>
      </c>
      <c r="J41" s="1" t="s">
        <v>93</v>
      </c>
      <c r="K41" s="10" t="s">
        <v>94</v>
      </c>
      <c r="L41" s="10" t="s">
        <v>95</v>
      </c>
      <c r="M41" s="1" t="s">
        <v>96</v>
      </c>
      <c r="N41" s="10" t="s">
        <v>97</v>
      </c>
      <c r="O41" s="1" t="s">
        <v>98</v>
      </c>
      <c r="P41" s="1" t="s">
        <v>99</v>
      </c>
      <c r="Q41" s="10" t="s">
        <v>100</v>
      </c>
      <c r="R41" s="10" t="s">
        <v>101</v>
      </c>
      <c r="S41" s="2" t="s">
        <v>102</v>
      </c>
      <c r="T41" s="2" t="s">
        <v>103</v>
      </c>
      <c r="U41" s="2"/>
      <c r="V41" s="2" t="s">
        <v>102</v>
      </c>
      <c r="W41" s="2" t="s">
        <v>103</v>
      </c>
      <c r="X41" s="2"/>
      <c r="Y41" s="2" t="s">
        <v>102</v>
      </c>
      <c r="Z41" s="2" t="s">
        <v>103</v>
      </c>
      <c r="AA41" s="2"/>
      <c r="AB41" s="2" t="s">
        <v>102</v>
      </c>
      <c r="AC41" s="2" t="s">
        <v>103</v>
      </c>
      <c r="AD41" s="2"/>
      <c r="AE41" s="2" t="s">
        <v>102</v>
      </c>
      <c r="AF41" s="2" t="s">
        <v>103</v>
      </c>
      <c r="AG41" s="2"/>
      <c r="AH41" s="2" t="s">
        <v>102</v>
      </c>
      <c r="AI41" s="2" t="s">
        <v>103</v>
      </c>
      <c r="AJ41" s="2"/>
      <c r="AK41" s="2" t="s">
        <v>102</v>
      </c>
      <c r="AL41" s="2" t="s">
        <v>103</v>
      </c>
      <c r="AM41" s="2"/>
      <c r="AN41" s="16" t="s">
        <v>102</v>
      </c>
      <c r="AO41" s="16" t="s">
        <v>103</v>
      </c>
      <c r="AP41" s="16"/>
      <c r="AQ41" s="1" t="s">
        <v>104</v>
      </c>
      <c r="AR41" s="1" t="s">
        <v>105</v>
      </c>
      <c r="AS41" s="1" t="s">
        <v>73</v>
      </c>
      <c r="AT41" s="1" t="s">
        <v>106</v>
      </c>
      <c r="AU41" s="1" t="s">
        <v>107</v>
      </c>
    </row>
    <row r="42" spans="1:48" x14ac:dyDescent="0.15">
      <c r="A42" s="1" t="s">
        <v>108</v>
      </c>
      <c r="B42" s="1">
        <f>G5</f>
        <v>92.509250000000009</v>
      </c>
      <c r="C42" s="6" t="s">
        <v>109</v>
      </c>
      <c r="D42" s="6">
        <v>0</v>
      </c>
      <c r="E42" s="6"/>
      <c r="F42" s="6"/>
      <c r="G42" s="1">
        <v>1</v>
      </c>
      <c r="H42" s="7">
        <f t="shared" ref="H42:H53" si="21">E43</f>
        <v>0</v>
      </c>
      <c r="I42" s="7">
        <f t="shared" ref="I42:I53" si="22">H42+273.15</f>
        <v>273.14999999999998</v>
      </c>
      <c r="J42" s="7">
        <f t="shared" ref="J42:J53" si="23">EXP(($C$16*(I42-$C$14))/($C$17*I42*$C$14))</f>
        <v>1.7426374748752829E-2</v>
      </c>
      <c r="K42" s="7">
        <f t="shared" ref="K42:K53" si="24">$B$42/12</f>
        <v>7.7091041666666671</v>
      </c>
      <c r="L42" s="7">
        <f t="shared" ref="L42:L53" si="25">K42*$B$43/100</f>
        <v>7.7091041666666665E-2</v>
      </c>
      <c r="M42" s="1" t="s">
        <v>110</v>
      </c>
      <c r="O42" s="7">
        <f>L42</f>
        <v>7.7091041666666665E-2</v>
      </c>
      <c r="P42" s="7">
        <f t="shared" ref="P42:P53" si="26">O42*J42</f>
        <v>1.3434173818550521E-3</v>
      </c>
      <c r="Q42" s="12">
        <f t="shared" ref="Q42:Q53" si="27">P42*$B$44</f>
        <v>2.4853221564318461E-4</v>
      </c>
      <c r="R42" s="7">
        <f t="shared" ref="R42:R53" si="28">L42*$B$44</f>
        <v>1.4261842708333333E-2</v>
      </c>
      <c r="S42" s="13">
        <f t="shared" ref="S42:S53" si="29">Q42/R42</f>
        <v>1.7426374748752825E-2</v>
      </c>
      <c r="T42" s="2">
        <v>0.01</v>
      </c>
      <c r="U42" s="14">
        <f t="shared" ref="U42:U53" si="30">S42*T42</f>
        <v>1.7426374748752825E-4</v>
      </c>
      <c r="V42" s="13"/>
      <c r="W42" s="2"/>
      <c r="X42" s="14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3"/>
      <c r="AF42" s="2"/>
      <c r="AG42" s="14"/>
      <c r="AH42" s="13"/>
      <c r="AI42" s="2"/>
      <c r="AJ42" s="14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1.4974263747487528E-2</v>
      </c>
      <c r="AR42" s="7">
        <f t="shared" ref="AR42:AR53" si="34">$B$42/12</f>
        <v>7.7091041666666671</v>
      </c>
      <c r="AS42" s="1">
        <f t="shared" ref="AS42:AS53" si="35">$B$44</f>
        <v>0.185</v>
      </c>
      <c r="AT42" s="1">
        <f t="shared" ref="AT42:AT53" si="36">$E$5/12</f>
        <v>303.9862214952575</v>
      </c>
      <c r="AU42" s="1">
        <f t="shared" ref="AU42:AU53" si="37">AT42*10000*AS42*0.67*AR42*AQ42</f>
        <v>43496.050329162812</v>
      </c>
    </row>
    <row r="43" spans="1:48" x14ac:dyDescent="0.15">
      <c r="A43" s="1" t="s">
        <v>111</v>
      </c>
      <c r="B43" s="1">
        <v>1</v>
      </c>
      <c r="C43" s="6">
        <v>1</v>
      </c>
      <c r="D43" s="18">
        <v>-2.22577715009677</v>
      </c>
      <c r="E43" s="9">
        <f t="shared" ref="E43:E54" si="38">D42</f>
        <v>0</v>
      </c>
      <c r="F43" s="6" t="s">
        <v>110</v>
      </c>
      <c r="G43" s="1">
        <v>2</v>
      </c>
      <c r="H43" s="7">
        <f t="shared" si="21"/>
        <v>-2.22577715009677</v>
      </c>
      <c r="I43" s="7">
        <f t="shared" si="22"/>
        <v>270.92422284990323</v>
      </c>
      <c r="J43" s="7">
        <f t="shared" si="23"/>
        <v>1.3002383775392293E-2</v>
      </c>
      <c r="K43" s="7">
        <f t="shared" si="24"/>
        <v>7.7091041666666671</v>
      </c>
      <c r="L43" s="7">
        <f t="shared" si="25"/>
        <v>7.7091041666666665E-2</v>
      </c>
      <c r="M43" s="1" t="s">
        <v>110</v>
      </c>
      <c r="O43" s="7">
        <f t="shared" ref="O43:O53" si="39">L43+O42-P42-N43</f>
        <v>0.15283866595147827</v>
      </c>
      <c r="P43" s="7">
        <f t="shared" si="26"/>
        <v>1.9872669904201037E-3</v>
      </c>
      <c r="Q43" s="12">
        <f t="shared" si="27"/>
        <v>3.6764439322771919E-4</v>
      </c>
      <c r="R43" s="7">
        <f t="shared" si="28"/>
        <v>1.4261842708333333E-2</v>
      </c>
      <c r="S43" s="13">
        <f t="shared" si="29"/>
        <v>2.5778183138487499E-2</v>
      </c>
      <c r="T43" s="2">
        <v>0.01</v>
      </c>
      <c r="U43" s="14">
        <f t="shared" si="30"/>
        <v>2.5778183138487501E-4</v>
      </c>
      <c r="V43" s="13"/>
      <c r="W43" s="2"/>
      <c r="X43" s="14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3"/>
      <c r="AF43" s="2"/>
      <c r="AG43" s="14"/>
      <c r="AH43" s="13"/>
      <c r="AI43" s="2"/>
      <c r="AJ43" s="14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1.5057781831384875E-2</v>
      </c>
      <c r="AR43" s="7">
        <f t="shared" si="34"/>
        <v>7.7091041666666671</v>
      </c>
      <c r="AS43" s="1">
        <f t="shared" si="35"/>
        <v>0.185</v>
      </c>
      <c r="AT43" s="1">
        <f t="shared" si="36"/>
        <v>303.9862214952575</v>
      </c>
      <c r="AU43" s="1">
        <f t="shared" si="37"/>
        <v>43738.647016509378</v>
      </c>
    </row>
    <row r="44" spans="1:48" x14ac:dyDescent="0.15">
      <c r="A44" s="1" t="s">
        <v>73</v>
      </c>
      <c r="B44" s="1">
        <f>I5</f>
        <v>0.185</v>
      </c>
      <c r="C44" s="6">
        <v>2</v>
      </c>
      <c r="D44" s="18">
        <v>2.4227035144137901</v>
      </c>
      <c r="E44" s="9">
        <f t="shared" si="38"/>
        <v>-2.22577715009677</v>
      </c>
      <c r="F44" s="6" t="s">
        <v>110</v>
      </c>
      <c r="G44" s="1">
        <v>3</v>
      </c>
      <c r="H44" s="7">
        <f t="shared" si="21"/>
        <v>2.4227035144137901</v>
      </c>
      <c r="I44" s="7">
        <f t="shared" si="22"/>
        <v>275.57270351441377</v>
      </c>
      <c r="J44" s="7">
        <f t="shared" si="23"/>
        <v>2.3840126696991766E-2</v>
      </c>
      <c r="K44" s="7">
        <f t="shared" si="24"/>
        <v>7.7091041666666671</v>
      </c>
      <c r="L44" s="7">
        <f t="shared" si="25"/>
        <v>7.7091041666666665E-2</v>
      </c>
      <c r="M44" s="1" t="s">
        <v>110</v>
      </c>
      <c r="O44" s="7">
        <f t="shared" si="39"/>
        <v>0.22794244062772484</v>
      </c>
      <c r="P44" s="7">
        <f t="shared" si="26"/>
        <v>5.4341766641864834E-3</v>
      </c>
      <c r="Q44" s="12">
        <f t="shared" si="27"/>
        <v>1.0053226828744995E-3</v>
      </c>
      <c r="R44" s="7">
        <f t="shared" si="28"/>
        <v>1.4261842708333333E-2</v>
      </c>
      <c r="S44" s="13">
        <f t="shared" si="29"/>
        <v>7.0490377957055969E-2</v>
      </c>
      <c r="T44" s="2">
        <v>0.01</v>
      </c>
      <c r="U44" s="14">
        <f t="shared" si="30"/>
        <v>7.0490377957055969E-4</v>
      </c>
      <c r="V44" s="13"/>
      <c r="W44" s="2"/>
      <c r="X44" s="14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3"/>
      <c r="AF44" s="2"/>
      <c r="AG44" s="14"/>
      <c r="AH44" s="13"/>
      <c r="AI44" s="2"/>
      <c r="AJ44" s="14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1.550490377957056E-2</v>
      </c>
      <c r="AR44" s="7">
        <f t="shared" si="34"/>
        <v>7.7091041666666671</v>
      </c>
      <c r="AS44" s="1">
        <f t="shared" si="35"/>
        <v>0.185</v>
      </c>
      <c r="AT44" s="1">
        <f t="shared" si="36"/>
        <v>303.9862214952575</v>
      </c>
      <c r="AU44" s="1">
        <f t="shared" si="37"/>
        <v>45037.411288964577</v>
      </c>
    </row>
    <row r="45" spans="1:48" x14ac:dyDescent="0.15">
      <c r="C45" s="6">
        <v>3</v>
      </c>
      <c r="D45" s="18">
        <v>9.5972272636129006</v>
      </c>
      <c r="E45" s="9">
        <f t="shared" si="38"/>
        <v>2.4227035144137901</v>
      </c>
      <c r="F45" s="6" t="s">
        <v>110</v>
      </c>
      <c r="G45" s="1">
        <v>4</v>
      </c>
      <c r="H45" s="7">
        <f t="shared" si="21"/>
        <v>9.5972272636129006</v>
      </c>
      <c r="I45" s="7">
        <f t="shared" si="22"/>
        <v>282.7472272636129</v>
      </c>
      <c r="J45" s="7">
        <f t="shared" si="23"/>
        <v>5.8435272769381263E-2</v>
      </c>
      <c r="K45" s="7">
        <f t="shared" si="24"/>
        <v>7.7091041666666671</v>
      </c>
      <c r="L45" s="7">
        <f t="shared" si="25"/>
        <v>7.7091041666666665E-2</v>
      </c>
      <c r="M45" s="1" t="s">
        <v>110</v>
      </c>
      <c r="O45" s="7">
        <f t="shared" si="39"/>
        <v>0.29959930563020504</v>
      </c>
      <c r="P45" s="7">
        <f t="shared" si="26"/>
        <v>1.7507167146018254E-2</v>
      </c>
      <c r="Q45" s="12">
        <f t="shared" si="27"/>
        <v>3.238825922013377E-3</v>
      </c>
      <c r="R45" s="7">
        <f t="shared" si="28"/>
        <v>1.4261842708333333E-2</v>
      </c>
      <c r="S45" s="13">
        <f t="shared" si="29"/>
        <v>0.22709729648896629</v>
      </c>
      <c r="T45" s="2">
        <v>0.01</v>
      </c>
      <c r="U45" s="14">
        <f t="shared" si="30"/>
        <v>2.270972964889663E-3</v>
      </c>
      <c r="V45" s="13"/>
      <c r="W45" s="2"/>
      <c r="X45" s="14"/>
      <c r="Y45" s="2">
        <v>0.04</v>
      </c>
      <c r="Z45" s="2">
        <v>0.49</v>
      </c>
      <c r="AA45" s="2">
        <f t="shared" si="31"/>
        <v>1.9599999999999999E-2</v>
      </c>
      <c r="AB45" s="2"/>
      <c r="AC45" s="2"/>
      <c r="AD45" s="2"/>
      <c r="AE45" s="13"/>
      <c r="AF45" s="2"/>
      <c r="AG45" s="14"/>
      <c r="AH45" s="13"/>
      <c r="AI45" s="2"/>
      <c r="AJ45" s="14"/>
      <c r="AK45" s="2"/>
      <c r="AL45" s="2"/>
      <c r="AM45" s="2"/>
      <c r="AN45" s="2">
        <v>1.4999999999999999E-2</v>
      </c>
      <c r="AO45" s="2">
        <v>0.5</v>
      </c>
      <c r="AP45" s="2">
        <f t="shared" si="32"/>
        <v>7.4999999999999997E-3</v>
      </c>
      <c r="AQ45" s="1">
        <f t="shared" si="33"/>
        <v>2.9370972964889663E-2</v>
      </c>
      <c r="AR45" s="7">
        <f t="shared" si="34"/>
        <v>7.7091041666666671</v>
      </c>
      <c r="AS45" s="1">
        <f t="shared" si="35"/>
        <v>0.185</v>
      </c>
      <c r="AT45" s="1">
        <f t="shared" si="36"/>
        <v>303.9862214952575</v>
      </c>
      <c r="AU45" s="1">
        <f t="shared" si="37"/>
        <v>85314.466196154142</v>
      </c>
    </row>
    <row r="46" spans="1:48" x14ac:dyDescent="0.15">
      <c r="C46" s="6">
        <v>4</v>
      </c>
      <c r="D46" s="18">
        <v>16.523759318333301</v>
      </c>
      <c r="E46" s="9">
        <f t="shared" si="38"/>
        <v>9.5972272636129006</v>
      </c>
      <c r="F46" s="6" t="s">
        <v>110</v>
      </c>
      <c r="G46" s="1">
        <v>5</v>
      </c>
      <c r="H46" s="7">
        <f t="shared" si="21"/>
        <v>16.523759318333301</v>
      </c>
      <c r="I46" s="7">
        <f t="shared" si="22"/>
        <v>289.67375931833328</v>
      </c>
      <c r="J46" s="7">
        <f t="shared" si="23"/>
        <v>0.13313248976284883</v>
      </c>
      <c r="K46" s="7">
        <f t="shared" si="24"/>
        <v>7.7091041666666671</v>
      </c>
      <c r="L46" s="7">
        <f t="shared" si="25"/>
        <v>7.7091041666666665E-2</v>
      </c>
      <c r="M46" s="1" t="s">
        <v>112</v>
      </c>
      <c r="N46" s="7">
        <f>(O45-P45)*$C$22/100</f>
        <v>0.26798753155997745</v>
      </c>
      <c r="O46" s="7">
        <f t="shared" si="39"/>
        <v>9.1195648590875977E-2</v>
      </c>
      <c r="P46" s="7">
        <f t="shared" si="26"/>
        <v>1.2141103752441155E-2</v>
      </c>
      <c r="Q46" s="12">
        <f t="shared" si="27"/>
        <v>2.2461041942016136E-3</v>
      </c>
      <c r="R46" s="7">
        <f t="shared" si="28"/>
        <v>1.4261842708333333E-2</v>
      </c>
      <c r="S46" s="13">
        <f t="shared" si="29"/>
        <v>0.15749046179630022</v>
      </c>
      <c r="T46" s="2">
        <v>0.01</v>
      </c>
      <c r="U46" s="14">
        <f t="shared" si="30"/>
        <v>1.5749046179630022E-3</v>
      </c>
      <c r="V46" s="13"/>
      <c r="W46" s="2"/>
      <c r="X46" s="14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3"/>
      <c r="AF46" s="2"/>
      <c r="AG46" s="14"/>
      <c r="AH46" s="13"/>
      <c r="AI46" s="2"/>
      <c r="AJ46" s="14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2.8674904617963001E-2</v>
      </c>
      <c r="AR46" s="7">
        <f t="shared" si="34"/>
        <v>7.7091041666666671</v>
      </c>
      <c r="AS46" s="1">
        <f t="shared" si="35"/>
        <v>0.185</v>
      </c>
      <c r="AT46" s="1">
        <f t="shared" si="36"/>
        <v>303.9862214952575</v>
      </c>
      <c r="AU46" s="1">
        <f t="shared" si="37"/>
        <v>83292.582225028076</v>
      </c>
    </row>
    <row r="47" spans="1:48" x14ac:dyDescent="0.15">
      <c r="C47" s="6">
        <v>5</v>
      </c>
      <c r="D47" s="18">
        <v>19.894782786774201</v>
      </c>
      <c r="E47" s="9">
        <f t="shared" si="38"/>
        <v>16.523759318333301</v>
      </c>
      <c r="F47" s="6" t="s">
        <v>112</v>
      </c>
      <c r="G47" s="1">
        <v>6</v>
      </c>
      <c r="H47" s="7">
        <f t="shared" si="21"/>
        <v>19.894782786774201</v>
      </c>
      <c r="I47" s="7">
        <f t="shared" si="22"/>
        <v>293.04478278677419</v>
      </c>
      <c r="J47" s="7">
        <f t="shared" si="23"/>
        <v>0.19597936563884161</v>
      </c>
      <c r="K47" s="7">
        <f t="shared" si="24"/>
        <v>7.7091041666666671</v>
      </c>
      <c r="L47" s="7">
        <f t="shared" si="25"/>
        <v>7.7091041666666665E-2</v>
      </c>
      <c r="M47" s="1" t="s">
        <v>110</v>
      </c>
      <c r="O47" s="7">
        <f t="shared" si="39"/>
        <v>0.15614558650510149</v>
      </c>
      <c r="P47" s="7">
        <f t="shared" si="26"/>
        <v>3.0601312990574656E-2</v>
      </c>
      <c r="Q47" s="12">
        <f t="shared" si="27"/>
        <v>5.6612429032563112E-3</v>
      </c>
      <c r="R47" s="7">
        <f t="shared" si="28"/>
        <v>1.4261842708333333E-2</v>
      </c>
      <c r="S47" s="13">
        <f t="shared" si="29"/>
        <v>0.39695031133307845</v>
      </c>
      <c r="T47" s="2">
        <v>0.01</v>
      </c>
      <c r="U47" s="14">
        <f t="shared" si="30"/>
        <v>3.969503113330785E-3</v>
      </c>
      <c r="V47" s="13"/>
      <c r="W47" s="2"/>
      <c r="X47" s="14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3"/>
      <c r="AF47" s="2"/>
      <c r="AG47" s="14"/>
      <c r="AH47" s="13"/>
      <c r="AI47" s="2"/>
      <c r="AJ47" s="14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3.1069503113330784E-2</v>
      </c>
      <c r="AR47" s="7">
        <f t="shared" si="34"/>
        <v>7.7091041666666671</v>
      </c>
      <c r="AS47" s="1">
        <f t="shared" si="35"/>
        <v>0.185</v>
      </c>
      <c r="AT47" s="1">
        <f t="shared" si="36"/>
        <v>303.9862214952575</v>
      </c>
      <c r="AU47" s="1">
        <f t="shared" si="37"/>
        <v>90248.22147574785</v>
      </c>
    </row>
    <row r="48" spans="1:48" x14ac:dyDescent="0.15">
      <c r="C48" s="6">
        <v>6</v>
      </c>
      <c r="D48" s="18">
        <v>24.631970683666701</v>
      </c>
      <c r="E48" s="9">
        <f t="shared" si="38"/>
        <v>19.894782786774201</v>
      </c>
      <c r="F48" s="6" t="s">
        <v>110</v>
      </c>
      <c r="G48" s="1">
        <v>7</v>
      </c>
      <c r="H48" s="7">
        <f t="shared" si="21"/>
        <v>24.631970683666701</v>
      </c>
      <c r="I48" s="7">
        <f t="shared" si="22"/>
        <v>297.78197068366666</v>
      </c>
      <c r="J48" s="7">
        <f t="shared" si="23"/>
        <v>0.33248048530999669</v>
      </c>
      <c r="K48" s="7">
        <f t="shared" si="24"/>
        <v>7.7091041666666671</v>
      </c>
      <c r="L48" s="7">
        <f t="shared" si="25"/>
        <v>7.7091041666666665E-2</v>
      </c>
      <c r="M48" s="1" t="s">
        <v>110</v>
      </c>
      <c r="O48" s="7">
        <f t="shared" si="39"/>
        <v>0.20263531518119349</v>
      </c>
      <c r="P48" s="7">
        <f t="shared" si="26"/>
        <v>6.7372287932387351E-2</v>
      </c>
      <c r="Q48" s="12">
        <f t="shared" si="27"/>
        <v>1.2463873267491659E-2</v>
      </c>
      <c r="R48" s="7">
        <f t="shared" si="28"/>
        <v>1.4261842708333333E-2</v>
      </c>
      <c r="S48" s="13">
        <f t="shared" si="29"/>
        <v>0.87393147732648158</v>
      </c>
      <c r="T48" s="2">
        <v>0.01</v>
      </c>
      <c r="U48" s="14">
        <f t="shared" si="30"/>
        <v>8.7393147732648165E-3</v>
      </c>
      <c r="V48" s="13"/>
      <c r="W48" s="2"/>
      <c r="X48" s="14"/>
      <c r="Y48" s="2">
        <v>0.05</v>
      </c>
      <c r="Z48" s="2">
        <v>0.49</v>
      </c>
      <c r="AA48" s="2">
        <f t="shared" si="31"/>
        <v>2.4500000000000001E-2</v>
      </c>
      <c r="AB48" s="2"/>
      <c r="AC48" s="2"/>
      <c r="AD48" s="2"/>
      <c r="AE48" s="13"/>
      <c r="AF48" s="2"/>
      <c r="AG48" s="14"/>
      <c r="AH48" s="13"/>
      <c r="AI48" s="2"/>
      <c r="AJ48" s="14"/>
      <c r="AL48" s="2"/>
      <c r="AM48" s="2"/>
      <c r="AN48" s="2">
        <v>0.02</v>
      </c>
      <c r="AO48" s="2">
        <v>0.5</v>
      </c>
      <c r="AP48" s="2">
        <f t="shared" si="32"/>
        <v>0.01</v>
      </c>
      <c r="AQ48" s="1">
        <f t="shared" si="33"/>
        <v>4.3239314773264821E-2</v>
      </c>
      <c r="AR48" s="7">
        <f t="shared" si="34"/>
        <v>7.7091041666666671</v>
      </c>
      <c r="AS48" s="1">
        <f t="shared" si="35"/>
        <v>0.185</v>
      </c>
      <c r="AT48" s="1">
        <f t="shared" si="36"/>
        <v>303.9862214952575</v>
      </c>
      <c r="AU48" s="1">
        <f t="shared" si="37"/>
        <v>125598.12243803983</v>
      </c>
    </row>
    <row r="49" spans="1:78" x14ac:dyDescent="0.15">
      <c r="C49" s="6">
        <v>7</v>
      </c>
      <c r="D49" s="18">
        <v>27.200041993225799</v>
      </c>
      <c r="E49" s="9">
        <f t="shared" si="38"/>
        <v>24.631970683666701</v>
      </c>
      <c r="F49" s="6" t="s">
        <v>110</v>
      </c>
      <c r="G49" s="1">
        <v>8</v>
      </c>
      <c r="H49" s="7">
        <f t="shared" si="21"/>
        <v>27.200041993225799</v>
      </c>
      <c r="I49" s="7">
        <f t="shared" si="22"/>
        <v>300.35004199322577</v>
      </c>
      <c r="J49" s="7">
        <f t="shared" si="23"/>
        <v>0.43972746887730152</v>
      </c>
      <c r="K49" s="7">
        <f t="shared" si="24"/>
        <v>7.7091041666666671</v>
      </c>
      <c r="L49" s="7">
        <f t="shared" si="25"/>
        <v>7.7091041666666665E-2</v>
      </c>
      <c r="M49" s="1" t="s">
        <v>110</v>
      </c>
      <c r="O49" s="7">
        <f t="shared" si="39"/>
        <v>0.21235406891547282</v>
      </c>
      <c r="P49" s="7">
        <f t="shared" si="26"/>
        <v>9.3377917229996915E-2</v>
      </c>
      <c r="Q49" s="12">
        <f t="shared" si="27"/>
        <v>1.7274914687549429E-2</v>
      </c>
      <c r="R49" s="7">
        <f t="shared" si="28"/>
        <v>1.4261842708333333E-2</v>
      </c>
      <c r="S49" s="13">
        <f t="shared" si="29"/>
        <v>1.2112680696902882</v>
      </c>
      <c r="T49" s="2">
        <v>0.01</v>
      </c>
      <c r="U49" s="14">
        <f t="shared" si="30"/>
        <v>1.2112680696902883E-2</v>
      </c>
      <c r="V49" s="13"/>
      <c r="W49" s="2"/>
      <c r="X49" s="14"/>
      <c r="Y49" s="2">
        <v>0.05</v>
      </c>
      <c r="Z49" s="2">
        <v>0.49</v>
      </c>
      <c r="AA49" s="2">
        <f t="shared" si="31"/>
        <v>2.4500000000000001E-2</v>
      </c>
      <c r="AB49" s="2"/>
      <c r="AC49" s="2"/>
      <c r="AD49" s="2"/>
      <c r="AE49" s="13"/>
      <c r="AF49" s="2"/>
      <c r="AG49" s="14"/>
      <c r="AH49" s="13"/>
      <c r="AI49" s="2"/>
      <c r="AJ49" s="14"/>
      <c r="AK49" s="2"/>
      <c r="AL49" s="2"/>
      <c r="AM49" s="2"/>
      <c r="AN49" s="2">
        <v>0.02</v>
      </c>
      <c r="AO49" s="2">
        <v>0.5</v>
      </c>
      <c r="AP49" s="2">
        <f t="shared" si="32"/>
        <v>0.01</v>
      </c>
      <c r="AQ49" s="1">
        <f t="shared" si="33"/>
        <v>4.6612680696902886E-2</v>
      </c>
      <c r="AR49" s="7">
        <f t="shared" si="34"/>
        <v>7.7091041666666671</v>
      </c>
      <c r="AS49" s="1">
        <f t="shared" si="35"/>
        <v>0.185</v>
      </c>
      <c r="AT49" s="1">
        <f t="shared" si="36"/>
        <v>303.9862214952575</v>
      </c>
      <c r="AU49" s="1">
        <f t="shared" si="37"/>
        <v>135396.80746640146</v>
      </c>
    </row>
    <row r="50" spans="1:78" x14ac:dyDescent="0.15">
      <c r="C50" s="6">
        <v>8</v>
      </c>
      <c r="D50" s="18">
        <v>26.583250533548402</v>
      </c>
      <c r="E50" s="9">
        <f t="shared" si="38"/>
        <v>27.200041993225799</v>
      </c>
      <c r="F50" s="6" t="s">
        <v>110</v>
      </c>
      <c r="G50" s="1">
        <v>9</v>
      </c>
      <c r="H50" s="7">
        <f t="shared" si="21"/>
        <v>26.583250533548402</v>
      </c>
      <c r="I50" s="7">
        <f t="shared" si="22"/>
        <v>299.73325053354836</v>
      </c>
      <c r="J50" s="7">
        <f t="shared" si="23"/>
        <v>0.41135025800885133</v>
      </c>
      <c r="K50" s="7">
        <f t="shared" si="24"/>
        <v>7.7091041666666671</v>
      </c>
      <c r="L50" s="7">
        <f t="shared" si="25"/>
        <v>7.7091041666666665E-2</v>
      </c>
      <c r="M50" s="1" t="s">
        <v>110</v>
      </c>
      <c r="O50" s="7">
        <f t="shared" si="39"/>
        <v>0.19606719335214259</v>
      </c>
      <c r="P50" s="7">
        <f t="shared" si="26"/>
        <v>8.0652290572475194E-2</v>
      </c>
      <c r="Q50" s="12">
        <f t="shared" si="27"/>
        <v>1.492067375590791E-2</v>
      </c>
      <c r="R50" s="7">
        <f t="shared" si="28"/>
        <v>1.4261842708333333E-2</v>
      </c>
      <c r="S50" s="13">
        <f t="shared" si="29"/>
        <v>1.0461953662684567</v>
      </c>
      <c r="T50" s="2">
        <v>0.01</v>
      </c>
      <c r="U50" s="14">
        <f t="shared" si="30"/>
        <v>1.0461953662684566E-2</v>
      </c>
      <c r="V50" s="13"/>
      <c r="W50" s="2"/>
      <c r="X50" s="14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3"/>
      <c r="AF50" s="2"/>
      <c r="AG50" s="14"/>
      <c r="AH50" s="13"/>
      <c r="AI50" s="2"/>
      <c r="AJ50" s="14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3.7561953662684569E-2</v>
      </c>
      <c r="AR50" s="7">
        <f t="shared" si="34"/>
        <v>7.7091041666666671</v>
      </c>
      <c r="AS50" s="1">
        <f t="shared" si="35"/>
        <v>0.185</v>
      </c>
      <c r="AT50" s="1">
        <f t="shared" si="36"/>
        <v>303.9862214952575</v>
      </c>
      <c r="AU50" s="1">
        <f t="shared" si="37"/>
        <v>109106.9754429788</v>
      </c>
    </row>
    <row r="51" spans="1:78" x14ac:dyDescent="0.15">
      <c r="C51" s="6">
        <v>9</v>
      </c>
      <c r="D51" s="18">
        <v>22.590289809333299</v>
      </c>
      <c r="E51" s="9">
        <f t="shared" si="38"/>
        <v>26.583250533548402</v>
      </c>
      <c r="F51" s="6" t="s">
        <v>110</v>
      </c>
      <c r="G51" s="1">
        <v>10</v>
      </c>
      <c r="H51" s="7">
        <f t="shared" si="21"/>
        <v>22.590289809333299</v>
      </c>
      <c r="I51" s="7">
        <f t="shared" si="22"/>
        <v>295.74028980933326</v>
      </c>
      <c r="J51" s="7">
        <f t="shared" si="23"/>
        <v>0.26529657072589025</v>
      </c>
      <c r="K51" s="7">
        <f t="shared" si="24"/>
        <v>7.7091041666666671</v>
      </c>
      <c r="L51" s="7">
        <f t="shared" si="25"/>
        <v>7.7091041666666665E-2</v>
      </c>
      <c r="M51" s="1" t="s">
        <v>110</v>
      </c>
      <c r="O51" s="7">
        <f t="shared" si="39"/>
        <v>0.19250594444633407</v>
      </c>
      <c r="P51" s="7">
        <f t="shared" si="26"/>
        <v>5.1071166905961161E-2</v>
      </c>
      <c r="Q51" s="12">
        <f t="shared" si="27"/>
        <v>9.4481658776028148E-3</v>
      </c>
      <c r="R51" s="7">
        <f t="shared" si="28"/>
        <v>1.4261842708333333E-2</v>
      </c>
      <c r="S51" s="13">
        <f t="shared" si="29"/>
        <v>0.66247862010721514</v>
      </c>
      <c r="T51" s="2">
        <v>0.01</v>
      </c>
      <c r="U51" s="14">
        <f t="shared" si="30"/>
        <v>6.6247862010721517E-3</v>
      </c>
      <c r="V51" s="13"/>
      <c r="W51" s="2"/>
      <c r="X51" s="14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3"/>
      <c r="AF51" s="2"/>
      <c r="AG51" s="14"/>
      <c r="AH51" s="13"/>
      <c r="AI51" s="2"/>
      <c r="AJ51" s="14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3.3724786201072152E-2</v>
      </c>
      <c r="AR51" s="7">
        <f t="shared" si="34"/>
        <v>7.7091041666666671</v>
      </c>
      <c r="AS51" s="1">
        <f t="shared" si="35"/>
        <v>0.185</v>
      </c>
      <c r="AT51" s="1">
        <f t="shared" si="36"/>
        <v>303.9862214952575</v>
      </c>
      <c r="AU51" s="1">
        <f t="shared" si="37"/>
        <v>97961.076596384533</v>
      </c>
    </row>
    <row r="52" spans="1:78" x14ac:dyDescent="0.15">
      <c r="C52" s="6">
        <v>10</v>
      </c>
      <c r="D52" s="18">
        <v>15.6152668841936</v>
      </c>
      <c r="E52" s="9">
        <f t="shared" si="38"/>
        <v>22.590289809333299</v>
      </c>
      <c r="F52" s="6" t="s">
        <v>110</v>
      </c>
      <c r="G52" s="1">
        <v>11</v>
      </c>
      <c r="H52" s="7">
        <f t="shared" si="21"/>
        <v>15.6152668841936</v>
      </c>
      <c r="I52" s="7">
        <f t="shared" si="22"/>
        <v>288.76526688419358</v>
      </c>
      <c r="J52" s="7">
        <f t="shared" si="23"/>
        <v>0.11977250652047104</v>
      </c>
      <c r="K52" s="7">
        <f t="shared" si="24"/>
        <v>7.7091041666666671</v>
      </c>
      <c r="L52" s="7">
        <f t="shared" si="25"/>
        <v>7.7091041666666665E-2</v>
      </c>
      <c r="M52" s="1" t="s">
        <v>112</v>
      </c>
      <c r="N52" s="7">
        <f>(O51-P51)*$C$22/100</f>
        <v>0.13436303866335425</v>
      </c>
      <c r="O52" s="7">
        <f t="shared" si="39"/>
        <v>8.4162780543685339E-2</v>
      </c>
      <c r="P52" s="7">
        <f t="shared" si="26"/>
        <v>1.0080387181449525E-2</v>
      </c>
      <c r="Q52" s="12">
        <f t="shared" si="27"/>
        <v>1.8648716285681621E-3</v>
      </c>
      <c r="R52" s="7">
        <f t="shared" si="28"/>
        <v>1.4261842708333333E-2</v>
      </c>
      <c r="S52" s="13">
        <f t="shared" si="29"/>
        <v>0.13075951451059684</v>
      </c>
      <c r="T52" s="2">
        <v>0.01</v>
      </c>
      <c r="U52" s="14">
        <f t="shared" si="30"/>
        <v>1.3075951451059684E-3</v>
      </c>
      <c r="V52" s="13"/>
      <c r="W52" s="2"/>
      <c r="X52" s="14"/>
      <c r="Y52" s="2">
        <v>0.02</v>
      </c>
      <c r="Z52" s="2">
        <v>0.49</v>
      </c>
      <c r="AA52" s="2">
        <f t="shared" si="31"/>
        <v>9.7999999999999997E-3</v>
      </c>
      <c r="AB52" s="2"/>
      <c r="AC52" s="2"/>
      <c r="AD52" s="2"/>
      <c r="AE52" s="13"/>
      <c r="AF52" s="2"/>
      <c r="AG52" s="14"/>
      <c r="AH52" s="13"/>
      <c r="AI52" s="2"/>
      <c r="AJ52" s="14"/>
      <c r="AL52" s="2"/>
      <c r="AM52" s="2"/>
      <c r="AN52" s="2">
        <v>0.01</v>
      </c>
      <c r="AO52" s="2">
        <v>0.5</v>
      </c>
      <c r="AP52" s="2">
        <f t="shared" si="32"/>
        <v>5.0000000000000001E-3</v>
      </c>
      <c r="AQ52" s="1">
        <f t="shared" si="33"/>
        <v>1.6107595145105968E-2</v>
      </c>
      <c r="AR52" s="7">
        <f t="shared" si="34"/>
        <v>7.7091041666666671</v>
      </c>
      <c r="AS52" s="1">
        <f t="shared" si="35"/>
        <v>0.185</v>
      </c>
      <c r="AT52" s="1">
        <f t="shared" si="36"/>
        <v>303.9862214952575</v>
      </c>
      <c r="AU52" s="1">
        <f t="shared" si="37"/>
        <v>46788.061231448621</v>
      </c>
    </row>
    <row r="53" spans="1:78" x14ac:dyDescent="0.15">
      <c r="C53" s="6">
        <v>11</v>
      </c>
      <c r="D53" s="18">
        <v>7.4489631313666704</v>
      </c>
      <c r="E53" s="9">
        <f t="shared" si="38"/>
        <v>15.6152668841936</v>
      </c>
      <c r="F53" s="6" t="s">
        <v>112</v>
      </c>
      <c r="G53" s="1">
        <v>12</v>
      </c>
      <c r="H53" s="7">
        <f t="shared" si="21"/>
        <v>7.4489631313666704</v>
      </c>
      <c r="I53" s="7">
        <f t="shared" si="22"/>
        <v>280.59896313136665</v>
      </c>
      <c r="J53" s="7">
        <f t="shared" si="23"/>
        <v>4.4892691350205169E-2</v>
      </c>
      <c r="K53" s="7">
        <f t="shared" si="24"/>
        <v>7.7091041666666671</v>
      </c>
      <c r="L53" s="7">
        <f t="shared" si="25"/>
        <v>7.7091041666666665E-2</v>
      </c>
      <c r="M53" s="1" t="s">
        <v>110</v>
      </c>
      <c r="O53" s="7">
        <f t="shared" si="39"/>
        <v>0.15117343502890249</v>
      </c>
      <c r="P53" s="7">
        <f t="shared" si="26"/>
        <v>6.7865823591028137E-3</v>
      </c>
      <c r="Q53" s="12">
        <f t="shared" si="27"/>
        <v>1.2555177364340206E-3</v>
      </c>
      <c r="R53" s="7">
        <f t="shared" si="28"/>
        <v>1.4261842708333333E-2</v>
      </c>
      <c r="S53" s="13">
        <f t="shared" si="29"/>
        <v>8.8033346188877079E-2</v>
      </c>
      <c r="T53" s="2">
        <v>0.01</v>
      </c>
      <c r="U53" s="14">
        <f t="shared" si="30"/>
        <v>8.8033346188877079E-4</v>
      </c>
      <c r="V53" s="13"/>
      <c r="W53" s="2"/>
      <c r="X53" s="14"/>
      <c r="Y53" s="2">
        <v>0.02</v>
      </c>
      <c r="Z53" s="2">
        <v>0.49</v>
      </c>
      <c r="AA53" s="2">
        <f t="shared" si="31"/>
        <v>9.7999999999999997E-3</v>
      </c>
      <c r="AB53" s="2"/>
      <c r="AC53" s="2"/>
      <c r="AD53" s="2"/>
      <c r="AE53" s="13"/>
      <c r="AF53" s="2"/>
      <c r="AG53" s="14"/>
      <c r="AH53" s="13"/>
      <c r="AI53" s="2"/>
      <c r="AJ53" s="14"/>
      <c r="AK53" s="2"/>
      <c r="AL53" s="2"/>
      <c r="AM53" s="2"/>
      <c r="AN53" s="2">
        <v>0.01</v>
      </c>
      <c r="AO53" s="2">
        <v>0.5</v>
      </c>
      <c r="AP53" s="2">
        <f t="shared" si="32"/>
        <v>5.0000000000000001E-3</v>
      </c>
      <c r="AQ53" s="1">
        <f t="shared" si="33"/>
        <v>1.5680333461888771E-2</v>
      </c>
      <c r="AR53" s="7">
        <f t="shared" si="34"/>
        <v>7.7091041666666671</v>
      </c>
      <c r="AS53" s="1">
        <f t="shared" si="35"/>
        <v>0.185</v>
      </c>
      <c r="AT53" s="1">
        <f t="shared" si="36"/>
        <v>303.9862214952575</v>
      </c>
      <c r="AU53" s="1">
        <f t="shared" si="37"/>
        <v>45546.985477052607</v>
      </c>
      <c r="AV53" s="1">
        <f>SUM(AU42:AU53)</f>
        <v>951525.40718387277</v>
      </c>
    </row>
    <row r="54" spans="1:78" x14ac:dyDescent="0.15">
      <c r="C54" s="6">
        <v>12</v>
      </c>
      <c r="D54" s="18">
        <v>2.54217434116129</v>
      </c>
      <c r="E54" s="9">
        <f t="shared" si="38"/>
        <v>7.4489631313666704</v>
      </c>
      <c r="F54" s="6" t="s">
        <v>110</v>
      </c>
    </row>
    <row r="56" spans="1:78" x14ac:dyDescent="0.15">
      <c r="S56" s="30" t="s">
        <v>80</v>
      </c>
      <c r="T56" s="30"/>
      <c r="U56" s="30"/>
      <c r="V56" s="11" t="s">
        <v>81</v>
      </c>
      <c r="W56" s="11" t="s">
        <v>82</v>
      </c>
      <c r="X56" s="11" t="s">
        <v>83</v>
      </c>
      <c r="Y56" s="11" t="s">
        <v>84</v>
      </c>
      <c r="Z56" s="11" t="s">
        <v>85</v>
      </c>
      <c r="AA56" s="11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</row>
    <row r="57" spans="1:78" x14ac:dyDescent="0.15">
      <c r="A57" s="43" t="s">
        <v>48</v>
      </c>
      <c r="B57" s="43"/>
      <c r="C57" s="6" t="s">
        <v>88</v>
      </c>
      <c r="D57" s="6" t="s">
        <v>89</v>
      </c>
      <c r="E57" s="6" t="s">
        <v>90</v>
      </c>
      <c r="F57" s="6" t="s">
        <v>91</v>
      </c>
      <c r="G57" s="1" t="s">
        <v>88</v>
      </c>
      <c r="H57" s="1" t="s">
        <v>90</v>
      </c>
      <c r="I57" s="1" t="s">
        <v>92</v>
      </c>
      <c r="J57" s="1" t="s">
        <v>93</v>
      </c>
      <c r="K57" s="1" t="s">
        <v>94</v>
      </c>
      <c r="L57" s="1" t="s">
        <v>95</v>
      </c>
      <c r="M57" s="1" t="s">
        <v>96</v>
      </c>
      <c r="N57" s="1" t="s">
        <v>97</v>
      </c>
      <c r="O57" s="1" t="s">
        <v>98</v>
      </c>
      <c r="P57" s="1" t="s">
        <v>99</v>
      </c>
      <c r="Q57" s="1" t="s">
        <v>100</v>
      </c>
      <c r="R57" s="1" t="s">
        <v>101</v>
      </c>
      <c r="S57" s="2" t="s">
        <v>102</v>
      </c>
      <c r="T57" s="2" t="s">
        <v>103</v>
      </c>
      <c r="U57" s="2"/>
      <c r="V57" s="2" t="s">
        <v>113</v>
      </c>
      <c r="W57" s="2" t="s">
        <v>113</v>
      </c>
      <c r="X57" s="2" t="s">
        <v>113</v>
      </c>
      <c r="Y57" s="2" t="s">
        <v>113</v>
      </c>
      <c r="Z57" s="2" t="s">
        <v>113</v>
      </c>
      <c r="AA57" s="2" t="s">
        <v>113</v>
      </c>
      <c r="AB57" s="1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</row>
    <row r="58" spans="1:78" x14ac:dyDescent="0.15">
      <c r="A58" s="1" t="s">
        <v>108</v>
      </c>
      <c r="B58" s="1">
        <f>F7</f>
        <v>108.2955</v>
      </c>
      <c r="C58" s="6" t="s">
        <v>109</v>
      </c>
      <c r="D58" s="6">
        <v>0</v>
      </c>
      <c r="E58" s="6"/>
      <c r="F58" s="6"/>
      <c r="G58" s="1">
        <v>1</v>
      </c>
      <c r="H58" s="7">
        <f t="shared" ref="H58:H69" si="40">E59</f>
        <v>0</v>
      </c>
      <c r="I58" s="7">
        <f t="shared" ref="I58:I69" si="41">H58+273.15</f>
        <v>273.14999999999998</v>
      </c>
      <c r="J58" s="7">
        <f t="shared" ref="J58:J69" si="42">EXP(($C$16*(I58-$C$14))/($C$17*I58*$C$14))</f>
        <v>1.7426374748752829E-2</v>
      </c>
      <c r="K58" s="7">
        <f t="shared" ref="K58:K69" si="43">$B$58/12</f>
        <v>9.0246250000000003</v>
      </c>
      <c r="L58" s="7">
        <f t="shared" ref="L58:L69" si="44">K58*$B$59/100</f>
        <v>2.4366487499999998</v>
      </c>
      <c r="M58" s="1" t="s">
        <v>110</v>
      </c>
      <c r="O58" s="7">
        <f>L58</f>
        <v>2.4366487499999998</v>
      </c>
      <c r="P58" s="7">
        <f t="shared" ref="P58:P69" si="45">O58*J58</f>
        <v>4.2461954248580139E-2</v>
      </c>
      <c r="Q58" s="12">
        <f t="shared" ref="Q58:Q69" si="46">P58*$B$60</f>
        <v>1.9107879411861064E-2</v>
      </c>
      <c r="R58" s="7">
        <f t="shared" ref="R58:R69" si="47">L58*$B$60</f>
        <v>1.0964919375</v>
      </c>
      <c r="S58" s="13">
        <f t="shared" ref="S58:S69" si="48">Q58/R58</f>
        <v>1.7426374748752829E-2</v>
      </c>
      <c r="T58" s="2">
        <v>0.27</v>
      </c>
      <c r="U58" s="14">
        <f t="shared" ref="U58:U69" si="49">S58*T58</f>
        <v>4.7051211821632641E-3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0.22781859403642224</v>
      </c>
      <c r="AC58" s="7">
        <f t="shared" ref="AC58:AC69" si="51">$B$58/12</f>
        <v>9.0246250000000003</v>
      </c>
      <c r="AD58" s="1">
        <f t="shared" ref="AD58:AD69" si="52">$B$60</f>
        <v>0.45</v>
      </c>
      <c r="AE58" s="15">
        <f t="shared" ref="AE58:AE69" si="53">$E$7/12</f>
        <v>566.29557343454246</v>
      </c>
      <c r="AF58" s="1">
        <f t="shared" ref="AF58:AF69" si="54">AE58*10000*AC58*AB58</f>
        <v>11642908.889258796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 s="17"/>
      <c r="BP58" s="2"/>
      <c r="BQ58" s="14"/>
      <c r="BR58" s="13"/>
      <c r="BS58" s="2"/>
      <c r="BT58" s="2"/>
      <c r="BU58" s="13"/>
      <c r="BV58" s="2"/>
      <c r="BW58" s="14"/>
      <c r="BX58" s="2"/>
      <c r="BY58" s="2"/>
      <c r="BZ58" s="2"/>
    </row>
    <row r="59" spans="1:78" x14ac:dyDescent="0.15">
      <c r="A59" s="1" t="s">
        <v>111</v>
      </c>
      <c r="B59" s="1">
        <v>27</v>
      </c>
      <c r="C59" s="6">
        <v>1</v>
      </c>
      <c r="D59" s="18">
        <v>-2.22577715009677</v>
      </c>
      <c r="E59" s="9">
        <f t="shared" ref="E59:E70" si="55">D58</f>
        <v>0</v>
      </c>
      <c r="F59" s="6" t="s">
        <v>110</v>
      </c>
      <c r="G59" s="1">
        <v>2</v>
      </c>
      <c r="H59" s="7">
        <f t="shared" si="40"/>
        <v>-2.22577715009677</v>
      </c>
      <c r="I59" s="7">
        <f t="shared" si="41"/>
        <v>270.92422284990323</v>
      </c>
      <c r="J59" s="7">
        <f t="shared" si="42"/>
        <v>1.3002383775392293E-2</v>
      </c>
      <c r="K59" s="7">
        <f t="shared" si="43"/>
        <v>9.0246250000000003</v>
      </c>
      <c r="L59" s="7">
        <f t="shared" si="44"/>
        <v>2.4366487499999998</v>
      </c>
      <c r="M59" s="1" t="s">
        <v>110</v>
      </c>
      <c r="O59" s="7">
        <f t="shared" ref="O59:O69" si="56">L59+O58-P58-N59</f>
        <v>4.8308355457514196</v>
      </c>
      <c r="P59" s="7">
        <f t="shared" si="45"/>
        <v>6.2812377721666632E-2</v>
      </c>
      <c r="Q59" s="12">
        <f t="shared" si="46"/>
        <v>2.8265569974749986E-2</v>
      </c>
      <c r="R59" s="7">
        <f t="shared" si="47"/>
        <v>1.0964919375</v>
      </c>
      <c r="S59" s="13">
        <f t="shared" si="48"/>
        <v>2.5778183138487499E-2</v>
      </c>
      <c r="T59" s="2">
        <v>0.27</v>
      </c>
      <c r="U59" s="14">
        <f t="shared" si="49"/>
        <v>6.9601094473916254E-3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0.2284984729983886</v>
      </c>
      <c r="AC59" s="7">
        <f t="shared" si="51"/>
        <v>9.0246250000000003</v>
      </c>
      <c r="AD59" s="1">
        <f t="shared" si="52"/>
        <v>0.45</v>
      </c>
      <c r="AE59" s="15">
        <f t="shared" si="53"/>
        <v>566.29557343454246</v>
      </c>
      <c r="AF59" s="1">
        <f t="shared" si="54"/>
        <v>11677654.818770733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 s="17"/>
      <c r="BP59" s="2"/>
      <c r="BQ59" s="14"/>
      <c r="BR59" s="13"/>
      <c r="BS59" s="2"/>
      <c r="BT59" s="2"/>
      <c r="BU59" s="13"/>
      <c r="BV59" s="2"/>
      <c r="BW59" s="14"/>
      <c r="BX59" s="2"/>
      <c r="BY59" s="2"/>
      <c r="BZ59" s="2"/>
    </row>
    <row r="60" spans="1:78" x14ac:dyDescent="0.15">
      <c r="A60" s="1" t="s">
        <v>73</v>
      </c>
      <c r="B60" s="1">
        <f>H7</f>
        <v>0.45</v>
      </c>
      <c r="C60" s="6">
        <v>2</v>
      </c>
      <c r="D60" s="18">
        <v>2.4227035144137901</v>
      </c>
      <c r="E60" s="9">
        <f t="shared" si="55"/>
        <v>-2.22577715009677</v>
      </c>
      <c r="F60" s="6" t="s">
        <v>110</v>
      </c>
      <c r="G60" s="1">
        <v>3</v>
      </c>
      <c r="H60" s="7">
        <f t="shared" si="40"/>
        <v>2.4227035144137901</v>
      </c>
      <c r="I60" s="7">
        <f t="shared" si="41"/>
        <v>275.57270351441377</v>
      </c>
      <c r="J60" s="7">
        <f t="shared" si="42"/>
        <v>2.3840126696991766E-2</v>
      </c>
      <c r="K60" s="7">
        <f t="shared" si="43"/>
        <v>9.0246250000000003</v>
      </c>
      <c r="L60" s="7">
        <f t="shared" si="44"/>
        <v>2.4366487499999998</v>
      </c>
      <c r="M60" s="1" t="s">
        <v>110</v>
      </c>
      <c r="O60" s="7">
        <f t="shared" si="56"/>
        <v>7.2046719180297529</v>
      </c>
      <c r="P60" s="7">
        <f t="shared" si="45"/>
        <v>0.17176029133608797</v>
      </c>
      <c r="Q60" s="12">
        <f t="shared" si="46"/>
        <v>7.7292131101239586E-2</v>
      </c>
      <c r="R60" s="7">
        <f t="shared" si="47"/>
        <v>1.0964919375</v>
      </c>
      <c r="S60" s="13">
        <f t="shared" si="48"/>
        <v>7.0490377957055969E-2</v>
      </c>
      <c r="T60" s="2">
        <v>0.27</v>
      </c>
      <c r="U60" s="14">
        <f t="shared" si="49"/>
        <v>1.9032402048405114E-2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0.23213826921759417</v>
      </c>
      <c r="AC60" s="7">
        <f t="shared" si="51"/>
        <v>9.0246250000000003</v>
      </c>
      <c r="AD60" s="1">
        <f t="shared" si="52"/>
        <v>0.45</v>
      </c>
      <c r="AE60" s="15">
        <f t="shared" si="53"/>
        <v>566.29557343454246</v>
      </c>
      <c r="AF60" s="1">
        <f t="shared" si="54"/>
        <v>11863670.433233282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 s="17"/>
      <c r="BP60" s="2"/>
      <c r="BQ60" s="14"/>
      <c r="BR60" s="13"/>
      <c r="BS60" s="2"/>
      <c r="BT60" s="2"/>
      <c r="BU60" s="13"/>
      <c r="BV60" s="2"/>
      <c r="BW60" s="14"/>
      <c r="BX60" s="2"/>
      <c r="BY60" s="2"/>
      <c r="BZ60" s="2"/>
    </row>
    <row r="61" spans="1:78" x14ac:dyDescent="0.15">
      <c r="C61" s="6">
        <v>3</v>
      </c>
      <c r="D61" s="18">
        <v>9.5972272636129006</v>
      </c>
      <c r="E61" s="9">
        <f t="shared" si="55"/>
        <v>2.4227035144137901</v>
      </c>
      <c r="F61" s="6" t="s">
        <v>110</v>
      </c>
      <c r="G61" s="1">
        <v>4</v>
      </c>
      <c r="H61" s="7">
        <f t="shared" si="40"/>
        <v>9.5972272636129006</v>
      </c>
      <c r="I61" s="7">
        <f t="shared" si="41"/>
        <v>282.7472272636129</v>
      </c>
      <c r="J61" s="7">
        <f t="shared" si="42"/>
        <v>5.8435272769381263E-2</v>
      </c>
      <c r="K61" s="7">
        <f t="shared" si="43"/>
        <v>9.0246250000000003</v>
      </c>
      <c r="L61" s="7">
        <f t="shared" si="44"/>
        <v>2.4366487499999998</v>
      </c>
      <c r="M61" s="1" t="s">
        <v>110</v>
      </c>
      <c r="O61" s="7">
        <f t="shared" si="56"/>
        <v>9.4695603766936642</v>
      </c>
      <c r="P61" s="7">
        <f t="shared" si="45"/>
        <v>0.55335634361821906</v>
      </c>
      <c r="Q61" s="12">
        <f t="shared" si="46"/>
        <v>0.24901035462819859</v>
      </c>
      <c r="R61" s="7">
        <f t="shared" si="47"/>
        <v>1.0964919375</v>
      </c>
      <c r="S61" s="13">
        <f t="shared" si="48"/>
        <v>0.22709729648896629</v>
      </c>
      <c r="T61" s="2">
        <v>0.27</v>
      </c>
      <c r="U61" s="14">
        <f t="shared" si="49"/>
        <v>6.1316270052020901E-2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0.29368685542068429</v>
      </c>
      <c r="AC61" s="7">
        <f t="shared" si="51"/>
        <v>9.0246250000000003</v>
      </c>
      <c r="AD61" s="1">
        <f t="shared" si="52"/>
        <v>0.45</v>
      </c>
      <c r="AE61" s="15">
        <f t="shared" si="53"/>
        <v>566.29557343454246</v>
      </c>
      <c r="AF61" s="1">
        <f t="shared" si="54"/>
        <v>15009175.673734866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 s="17"/>
      <c r="BP61" s="2"/>
      <c r="BQ61" s="14"/>
      <c r="BR61" s="13"/>
      <c r="BS61" s="2"/>
      <c r="BT61" s="2"/>
      <c r="BU61" s="13"/>
      <c r="BV61" s="2"/>
      <c r="BW61" s="14"/>
      <c r="BX61" s="2"/>
      <c r="BY61" s="2"/>
      <c r="BZ61" s="2"/>
    </row>
    <row r="62" spans="1:78" x14ac:dyDescent="0.15">
      <c r="C62" s="6">
        <v>4</v>
      </c>
      <c r="D62" s="18">
        <v>16.523759318333301</v>
      </c>
      <c r="E62" s="9">
        <f t="shared" si="55"/>
        <v>9.5972272636129006</v>
      </c>
      <c r="F62" s="6" t="s">
        <v>110</v>
      </c>
      <c r="G62" s="1">
        <v>5</v>
      </c>
      <c r="H62" s="7">
        <f t="shared" si="40"/>
        <v>16.523759318333301</v>
      </c>
      <c r="I62" s="7">
        <f t="shared" si="41"/>
        <v>289.67375931833328</v>
      </c>
      <c r="J62" s="7">
        <f t="shared" si="42"/>
        <v>0.13313248976284883</v>
      </c>
      <c r="K62" s="7">
        <f t="shared" si="43"/>
        <v>9.0246250000000003</v>
      </c>
      <c r="L62" s="7">
        <f t="shared" si="44"/>
        <v>2.4366487499999998</v>
      </c>
      <c r="M62" s="1" t="s">
        <v>112</v>
      </c>
      <c r="N62" s="7">
        <f>(O61-P61)*$C$22/100</f>
        <v>8.4703938314216725</v>
      </c>
      <c r="O62" s="7">
        <f t="shared" si="56"/>
        <v>2.8824589516537724</v>
      </c>
      <c r="P62" s="7">
        <f t="shared" si="45"/>
        <v>0.38374893687287781</v>
      </c>
      <c r="Q62" s="12">
        <f t="shared" si="46"/>
        <v>0.17268702159279503</v>
      </c>
      <c r="R62" s="7">
        <f t="shared" si="47"/>
        <v>1.0964919375</v>
      </c>
      <c r="S62" s="13">
        <f t="shared" si="48"/>
        <v>0.1574904617963003</v>
      </c>
      <c r="T62" s="2">
        <v>0.27</v>
      </c>
      <c r="U62" s="14">
        <f t="shared" si="49"/>
        <v>4.2522424685001087E-2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0.28802051104252785</v>
      </c>
      <c r="AC62" s="7">
        <f t="shared" si="51"/>
        <v>9.0246250000000003</v>
      </c>
      <c r="AD62" s="1">
        <f t="shared" si="52"/>
        <v>0.45</v>
      </c>
      <c r="AE62" s="15">
        <f t="shared" si="53"/>
        <v>566.29557343454246</v>
      </c>
      <c r="AF62" s="1">
        <f t="shared" si="54"/>
        <v>14719591.183895148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 s="17"/>
      <c r="BP62" s="2"/>
      <c r="BQ62" s="14"/>
      <c r="BR62" s="13"/>
      <c r="BS62" s="2"/>
      <c r="BT62" s="2"/>
      <c r="BU62" s="13"/>
      <c r="BV62" s="2"/>
      <c r="BW62" s="14"/>
      <c r="BX62" s="2"/>
      <c r="BY62" s="2"/>
      <c r="BZ62" s="2"/>
    </row>
    <row r="63" spans="1:78" x14ac:dyDescent="0.15">
      <c r="C63" s="6">
        <v>5</v>
      </c>
      <c r="D63" s="18">
        <v>19.894782786774201</v>
      </c>
      <c r="E63" s="9">
        <f t="shared" si="55"/>
        <v>16.523759318333301</v>
      </c>
      <c r="F63" s="6" t="s">
        <v>112</v>
      </c>
      <c r="G63" s="1">
        <v>6</v>
      </c>
      <c r="H63" s="7">
        <f t="shared" si="40"/>
        <v>19.894782786774201</v>
      </c>
      <c r="I63" s="7">
        <f t="shared" si="41"/>
        <v>293.04478278677419</v>
      </c>
      <c r="J63" s="7">
        <f t="shared" si="42"/>
        <v>0.19597936563884161</v>
      </c>
      <c r="K63" s="7">
        <f t="shared" si="43"/>
        <v>9.0246250000000003</v>
      </c>
      <c r="L63" s="7">
        <f t="shared" si="44"/>
        <v>2.4366487499999998</v>
      </c>
      <c r="M63" s="1" t="s">
        <v>110</v>
      </c>
      <c r="O63" s="7">
        <f t="shared" si="56"/>
        <v>4.9353587647808945</v>
      </c>
      <c r="P63" s="7">
        <f t="shared" si="45"/>
        <v>0.96722847992185657</v>
      </c>
      <c r="Q63" s="12">
        <f t="shared" si="46"/>
        <v>0.43525281596483545</v>
      </c>
      <c r="R63" s="7">
        <f t="shared" si="47"/>
        <v>1.0964919375</v>
      </c>
      <c r="S63" s="13">
        <f t="shared" si="48"/>
        <v>0.39695031133307851</v>
      </c>
      <c r="T63" s="2">
        <v>0.27</v>
      </c>
      <c r="U63" s="14">
        <f t="shared" si="49"/>
        <v>0.1071765840599312</v>
      </c>
      <c r="V63" s="2">
        <v>229.1</v>
      </c>
      <c r="W63" s="2">
        <v>15.1</v>
      </c>
      <c r="X63" s="2">
        <v>6</v>
      </c>
      <c r="Y63" s="2">
        <v>3</v>
      </c>
      <c r="Z63" s="2">
        <v>7</v>
      </c>
      <c r="AA63" s="2">
        <v>30.2</v>
      </c>
      <c r="AB63" s="1">
        <f t="shared" si="50"/>
        <v>0.32271374009406928</v>
      </c>
      <c r="AC63" s="7">
        <f t="shared" si="51"/>
        <v>9.0246250000000003</v>
      </c>
      <c r="AD63" s="1">
        <f t="shared" si="52"/>
        <v>0.45</v>
      </c>
      <c r="AE63" s="15">
        <f t="shared" si="53"/>
        <v>566.29557343454246</v>
      </c>
      <c r="AF63" s="1">
        <f t="shared" si="54"/>
        <v>16492625.148175981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 s="17"/>
      <c r="BP63" s="2"/>
      <c r="BQ63" s="14"/>
      <c r="BR63" s="13"/>
      <c r="BS63" s="2"/>
      <c r="BT63" s="2"/>
      <c r="BU63" s="13"/>
      <c r="BV63" s="2"/>
      <c r="BW63" s="14"/>
      <c r="BX63" s="2"/>
      <c r="BY63" s="2"/>
      <c r="BZ63" s="2"/>
    </row>
    <row r="64" spans="1:78" x14ac:dyDescent="0.15">
      <c r="C64" s="6">
        <v>6</v>
      </c>
      <c r="D64" s="18">
        <v>24.631970683666701</v>
      </c>
      <c r="E64" s="9">
        <f t="shared" si="55"/>
        <v>19.894782786774201</v>
      </c>
      <c r="F64" s="6" t="s">
        <v>110</v>
      </c>
      <c r="G64" s="1">
        <v>7</v>
      </c>
      <c r="H64" s="7">
        <f t="shared" si="40"/>
        <v>24.631970683666701</v>
      </c>
      <c r="I64" s="7">
        <f t="shared" si="41"/>
        <v>297.78197068366666</v>
      </c>
      <c r="J64" s="7">
        <f t="shared" si="42"/>
        <v>0.33248048530999669</v>
      </c>
      <c r="K64" s="7">
        <f t="shared" si="43"/>
        <v>9.0246250000000003</v>
      </c>
      <c r="L64" s="7">
        <f t="shared" si="44"/>
        <v>2.4366487499999998</v>
      </c>
      <c r="M64" s="1" t="s">
        <v>110</v>
      </c>
      <c r="O64" s="7">
        <f t="shared" si="56"/>
        <v>6.4047790348590379</v>
      </c>
      <c r="P64" s="7">
        <f t="shared" si="45"/>
        <v>2.1294640418132249</v>
      </c>
      <c r="Q64" s="12">
        <f t="shared" si="46"/>
        <v>0.95825881881595121</v>
      </c>
      <c r="R64" s="7">
        <f t="shared" si="47"/>
        <v>1.0964919375</v>
      </c>
      <c r="S64" s="13">
        <f t="shared" si="48"/>
        <v>0.87393147732648169</v>
      </c>
      <c r="T64" s="2">
        <v>0.27</v>
      </c>
      <c r="U64" s="14">
        <f t="shared" si="49"/>
        <v>0.23596149887815007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0.36154239191176224</v>
      </c>
      <c r="AC64" s="7">
        <f t="shared" si="51"/>
        <v>9.0246250000000003</v>
      </c>
      <c r="AD64" s="1">
        <f t="shared" si="52"/>
        <v>0.45</v>
      </c>
      <c r="AE64" s="15">
        <f t="shared" si="53"/>
        <v>566.29557343454246</v>
      </c>
      <c r="AF64" s="1">
        <f t="shared" si="54"/>
        <v>18477004.24294766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 s="17"/>
      <c r="BP64" s="2"/>
      <c r="BQ64" s="14"/>
      <c r="BR64" s="13"/>
      <c r="BS64" s="2"/>
      <c r="BT64" s="2"/>
      <c r="BU64" s="13"/>
      <c r="BV64" s="2"/>
      <c r="BW64" s="14"/>
      <c r="BX64" s="2"/>
      <c r="BY64" s="2"/>
      <c r="BZ64" s="2"/>
    </row>
    <row r="65" spans="1:78" x14ac:dyDescent="0.15">
      <c r="C65" s="6">
        <v>7</v>
      </c>
      <c r="D65" s="18">
        <v>27.200041993225799</v>
      </c>
      <c r="E65" s="9">
        <f t="shared" si="55"/>
        <v>24.631970683666701</v>
      </c>
      <c r="F65" s="6" t="s">
        <v>110</v>
      </c>
      <c r="G65" s="1">
        <v>8</v>
      </c>
      <c r="H65" s="7">
        <f t="shared" si="40"/>
        <v>27.200041993225799</v>
      </c>
      <c r="I65" s="7">
        <f t="shared" si="41"/>
        <v>300.35004199322577</v>
      </c>
      <c r="J65" s="7">
        <f t="shared" si="42"/>
        <v>0.43972746887730152</v>
      </c>
      <c r="K65" s="7">
        <f t="shared" si="43"/>
        <v>9.0246250000000003</v>
      </c>
      <c r="L65" s="7">
        <f t="shared" si="44"/>
        <v>2.4366487499999998</v>
      </c>
      <c r="M65" s="1" t="s">
        <v>110</v>
      </c>
      <c r="O65" s="7">
        <f t="shared" si="56"/>
        <v>6.7119637430458123</v>
      </c>
      <c r="P65" s="7">
        <f t="shared" si="45"/>
        <v>2.9514348279257536</v>
      </c>
      <c r="Q65" s="12">
        <f t="shared" si="46"/>
        <v>1.3281456725665892</v>
      </c>
      <c r="R65" s="7">
        <f t="shared" si="47"/>
        <v>1.0964919375</v>
      </c>
      <c r="S65" s="13">
        <f t="shared" si="48"/>
        <v>1.2112680696902882</v>
      </c>
      <c r="T65" s="2">
        <v>0.27</v>
      </c>
      <c r="U65" s="14">
        <f t="shared" si="49"/>
        <v>0.32704237881637782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0.38900327721313788</v>
      </c>
      <c r="AC65" s="7">
        <f t="shared" si="51"/>
        <v>9.0246250000000003</v>
      </c>
      <c r="AD65" s="1">
        <f t="shared" si="52"/>
        <v>0.45</v>
      </c>
      <c r="AE65" s="15">
        <f t="shared" si="53"/>
        <v>566.29557343454246</v>
      </c>
      <c r="AF65" s="1">
        <f t="shared" si="54"/>
        <v>19880421.672216784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 s="17"/>
      <c r="BP65" s="2"/>
      <c r="BQ65" s="14"/>
      <c r="BR65" s="13"/>
      <c r="BS65" s="2"/>
      <c r="BT65" s="2"/>
      <c r="BU65" s="13"/>
      <c r="BV65" s="2"/>
      <c r="BW65" s="14"/>
      <c r="BX65" s="2"/>
      <c r="BY65" s="2"/>
      <c r="BZ65" s="2"/>
    </row>
    <row r="66" spans="1:78" x14ac:dyDescent="0.15">
      <c r="C66" s="6">
        <v>8</v>
      </c>
      <c r="D66" s="18">
        <v>26.583250533548402</v>
      </c>
      <c r="E66" s="9">
        <f t="shared" si="55"/>
        <v>27.200041993225799</v>
      </c>
      <c r="F66" s="6" t="s">
        <v>110</v>
      </c>
      <c r="G66" s="1">
        <v>9</v>
      </c>
      <c r="H66" s="7">
        <f t="shared" si="40"/>
        <v>26.583250533548402</v>
      </c>
      <c r="I66" s="7">
        <f t="shared" si="41"/>
        <v>299.73325053354836</v>
      </c>
      <c r="J66" s="7">
        <f t="shared" si="42"/>
        <v>0.41135025800885133</v>
      </c>
      <c r="K66" s="7">
        <f t="shared" si="43"/>
        <v>9.0246250000000003</v>
      </c>
      <c r="L66" s="7">
        <f t="shared" si="44"/>
        <v>2.4366487499999998</v>
      </c>
      <c r="M66" s="1" t="s">
        <v>110</v>
      </c>
      <c r="O66" s="7">
        <f t="shared" si="56"/>
        <v>6.1971776651200585</v>
      </c>
      <c r="P66" s="7">
        <f t="shared" si="45"/>
        <v>2.549210631473827</v>
      </c>
      <c r="Q66" s="12">
        <f t="shared" si="46"/>
        <v>1.1471447841632221</v>
      </c>
      <c r="R66" s="7">
        <f t="shared" si="47"/>
        <v>1.0964919375</v>
      </c>
      <c r="S66" s="13">
        <f t="shared" si="48"/>
        <v>1.0461953662684567</v>
      </c>
      <c r="T66" s="2">
        <v>0.27</v>
      </c>
      <c r="U66" s="14">
        <f t="shared" si="49"/>
        <v>0.28247274889248331</v>
      </c>
      <c r="V66" s="2">
        <v>220.1</v>
      </c>
      <c r="W66" s="2">
        <v>12.1</v>
      </c>
      <c r="X66" s="2">
        <v>4.5</v>
      </c>
      <c r="Y66" s="2">
        <v>1.5</v>
      </c>
      <c r="Z66" s="2">
        <v>6.8</v>
      </c>
      <c r="AA66" s="2">
        <v>30.2</v>
      </c>
      <c r="AB66" s="1">
        <f t="shared" si="50"/>
        <v>0.36036553379108371</v>
      </c>
      <c r="AC66" s="7">
        <f t="shared" si="51"/>
        <v>9.0246250000000003</v>
      </c>
      <c r="AD66" s="1">
        <f t="shared" si="52"/>
        <v>0.45</v>
      </c>
      <c r="AE66" s="15">
        <f t="shared" si="53"/>
        <v>566.29557343454246</v>
      </c>
      <c r="AF66" s="1">
        <f t="shared" si="54"/>
        <v>18416859.670760307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 s="17"/>
      <c r="BP66" s="2"/>
      <c r="BQ66" s="14"/>
      <c r="BR66" s="13"/>
      <c r="BS66" s="2"/>
      <c r="BT66" s="2"/>
      <c r="BU66" s="13"/>
      <c r="BV66" s="2"/>
      <c r="BW66" s="14"/>
      <c r="BX66" s="2"/>
      <c r="BY66" s="2"/>
      <c r="BZ66" s="2"/>
    </row>
    <row r="67" spans="1:78" x14ac:dyDescent="0.15">
      <c r="C67" s="6">
        <v>9</v>
      </c>
      <c r="D67" s="18">
        <v>22.590289809333299</v>
      </c>
      <c r="E67" s="9">
        <f t="shared" si="55"/>
        <v>26.583250533548402</v>
      </c>
      <c r="F67" s="6" t="s">
        <v>110</v>
      </c>
      <c r="G67" s="1">
        <v>10</v>
      </c>
      <c r="H67" s="7">
        <f t="shared" si="40"/>
        <v>22.590289809333299</v>
      </c>
      <c r="I67" s="7">
        <f t="shared" si="41"/>
        <v>295.74028980933326</v>
      </c>
      <c r="J67" s="7">
        <f t="shared" si="42"/>
        <v>0.26529657072589025</v>
      </c>
      <c r="K67" s="7">
        <f t="shared" si="43"/>
        <v>9.0246250000000003</v>
      </c>
      <c r="L67" s="7">
        <f t="shared" si="44"/>
        <v>2.4366487499999998</v>
      </c>
      <c r="M67" s="1" t="s">
        <v>110</v>
      </c>
      <c r="O67" s="7">
        <f t="shared" si="56"/>
        <v>6.0846157836462318</v>
      </c>
      <c r="P67" s="7">
        <f t="shared" si="45"/>
        <v>1.6142277015859707</v>
      </c>
      <c r="Q67" s="12">
        <f t="shared" si="46"/>
        <v>0.72640246571368683</v>
      </c>
      <c r="R67" s="7">
        <f t="shared" si="47"/>
        <v>1.0964919375</v>
      </c>
      <c r="S67" s="13">
        <f t="shared" si="48"/>
        <v>0.66247862010721525</v>
      </c>
      <c r="T67" s="2">
        <v>0.27</v>
      </c>
      <c r="U67" s="14">
        <f t="shared" si="49"/>
        <v>0.17886922742894812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0"/>
        <v>0.32912907206982789</v>
      </c>
      <c r="AC67" s="7">
        <f t="shared" si="51"/>
        <v>9.0246250000000003</v>
      </c>
      <c r="AD67" s="1">
        <f t="shared" si="52"/>
        <v>0.45</v>
      </c>
      <c r="AE67" s="15">
        <f t="shared" si="53"/>
        <v>566.29557343454246</v>
      </c>
      <c r="AF67" s="1">
        <f t="shared" si="54"/>
        <v>16820487.437046766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 s="17"/>
      <c r="BP67" s="2"/>
      <c r="BQ67" s="14"/>
      <c r="BR67" s="13"/>
      <c r="BS67" s="2"/>
      <c r="BT67" s="2"/>
      <c r="BU67" s="13"/>
      <c r="BV67" s="2"/>
      <c r="BW67" s="14"/>
      <c r="BX67" s="2"/>
      <c r="BY67" s="2"/>
      <c r="BZ67" s="2"/>
    </row>
    <row r="68" spans="1:78" x14ac:dyDescent="0.15">
      <c r="C68" s="6">
        <v>10</v>
      </c>
      <c r="D68" s="18">
        <v>15.6152668841936</v>
      </c>
      <c r="E68" s="9">
        <f t="shared" si="55"/>
        <v>22.590289809333299</v>
      </c>
      <c r="F68" s="6" t="s">
        <v>110</v>
      </c>
      <c r="G68" s="1">
        <v>11</v>
      </c>
      <c r="H68" s="7">
        <f t="shared" si="40"/>
        <v>15.6152668841936</v>
      </c>
      <c r="I68" s="7">
        <f t="shared" si="41"/>
        <v>288.76526688419358</v>
      </c>
      <c r="J68" s="7">
        <f t="shared" si="42"/>
        <v>0.11977250652047104</v>
      </c>
      <c r="K68" s="7">
        <f t="shared" si="43"/>
        <v>9.0246250000000003</v>
      </c>
      <c r="L68" s="7">
        <f t="shared" si="44"/>
        <v>2.4366487499999998</v>
      </c>
      <c r="M68" s="1" t="s">
        <v>112</v>
      </c>
      <c r="N68" s="7">
        <f>(O67-P67)*$C$22/100</f>
        <v>4.2468686779572478</v>
      </c>
      <c r="O68" s="7">
        <f t="shared" si="56"/>
        <v>2.6601681541030127</v>
      </c>
      <c r="P68" s="7">
        <f t="shared" si="45"/>
        <v>0.31861500758285249</v>
      </c>
      <c r="Q68" s="12">
        <f t="shared" si="46"/>
        <v>0.14337675341228362</v>
      </c>
      <c r="R68" s="7">
        <f t="shared" si="47"/>
        <v>1.0964919375</v>
      </c>
      <c r="S68" s="13">
        <f t="shared" si="48"/>
        <v>0.13075951451059678</v>
      </c>
      <c r="T68" s="2">
        <v>0.27</v>
      </c>
      <c r="U68" s="14">
        <f t="shared" si="49"/>
        <v>3.5305068917861136E-2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0.23704447827873515</v>
      </c>
      <c r="AC68" s="7">
        <f t="shared" si="51"/>
        <v>9.0246250000000003</v>
      </c>
      <c r="AD68" s="1">
        <f t="shared" si="52"/>
        <v>0.45</v>
      </c>
      <c r="AE68" s="15">
        <f t="shared" si="53"/>
        <v>566.29557343454246</v>
      </c>
      <c r="AF68" s="1">
        <f t="shared" si="54"/>
        <v>12114407.408115095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 s="17"/>
      <c r="BP68" s="2"/>
      <c r="BQ68" s="14"/>
      <c r="BR68" s="13"/>
      <c r="BS68" s="2"/>
      <c r="BT68" s="2"/>
      <c r="BU68" s="13"/>
      <c r="BV68" s="2"/>
      <c r="BW68" s="14"/>
      <c r="BX68" s="2"/>
      <c r="BY68" s="2"/>
      <c r="BZ68" s="2"/>
    </row>
    <row r="69" spans="1:78" x14ac:dyDescent="0.15">
      <c r="C69" s="6">
        <v>11</v>
      </c>
      <c r="D69" s="18">
        <v>7.4489631313666704</v>
      </c>
      <c r="E69" s="9">
        <f t="shared" si="55"/>
        <v>15.6152668841936</v>
      </c>
      <c r="F69" s="6" t="s">
        <v>112</v>
      </c>
      <c r="G69" s="1">
        <v>12</v>
      </c>
      <c r="H69" s="7">
        <f t="shared" si="40"/>
        <v>7.4489631313666704</v>
      </c>
      <c r="I69" s="7">
        <f t="shared" si="41"/>
        <v>280.59896313136665</v>
      </c>
      <c r="J69" s="7">
        <f t="shared" si="42"/>
        <v>4.4892691350205169E-2</v>
      </c>
      <c r="K69" s="7">
        <f t="shared" si="43"/>
        <v>9.0246250000000003</v>
      </c>
      <c r="L69" s="7">
        <f t="shared" si="44"/>
        <v>2.4366487499999998</v>
      </c>
      <c r="M69" s="1" t="s">
        <v>110</v>
      </c>
      <c r="O69" s="7">
        <f t="shared" si="56"/>
        <v>4.7782018965201596</v>
      </c>
      <c r="P69" s="7">
        <f t="shared" si="45"/>
        <v>0.21450634294944451</v>
      </c>
      <c r="Q69" s="12">
        <f t="shared" si="46"/>
        <v>9.6527854327250029E-2</v>
      </c>
      <c r="R69" s="7">
        <f t="shared" si="47"/>
        <v>1.0964919375</v>
      </c>
      <c r="S69" s="13">
        <f t="shared" si="48"/>
        <v>8.8033346188877051E-2</v>
      </c>
      <c r="T69" s="2">
        <v>0.27</v>
      </c>
      <c r="U69" s="14">
        <f t="shared" si="49"/>
        <v>2.3769003470996804E-2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0.23356635454650557</v>
      </c>
      <c r="AC69" s="7">
        <f t="shared" si="51"/>
        <v>9.0246250000000003</v>
      </c>
      <c r="AD69" s="1">
        <f t="shared" si="52"/>
        <v>0.45</v>
      </c>
      <c r="AE69" s="15">
        <f t="shared" si="53"/>
        <v>566.29557343454246</v>
      </c>
      <c r="AF69" s="1">
        <f t="shared" si="54"/>
        <v>11936654.236161783</v>
      </c>
      <c r="AG69" s="1">
        <f>SUM(AF58:AF69)</f>
        <v>179051460.81431723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 s="17"/>
      <c r="BP69" s="2"/>
      <c r="BQ69" s="14"/>
      <c r="BR69" s="13"/>
      <c r="BS69" s="2"/>
      <c r="BT69" s="2"/>
      <c r="BU69" s="13"/>
      <c r="BV69" s="2"/>
      <c r="BW69" s="14"/>
      <c r="BX69" s="2"/>
      <c r="BY69" s="2"/>
      <c r="BZ69" s="2"/>
    </row>
    <row r="70" spans="1:78" x14ac:dyDescent="0.15">
      <c r="C70" s="6">
        <v>12</v>
      </c>
      <c r="D70" s="18">
        <v>2.54217434116129</v>
      </c>
      <c r="E70" s="9">
        <f t="shared" si="55"/>
        <v>7.4489631313666704</v>
      </c>
      <c r="F70" s="6" t="s">
        <v>110</v>
      </c>
    </row>
    <row r="72" spans="1:78" x14ac:dyDescent="0.15">
      <c r="S72" s="30" t="s">
        <v>80</v>
      </c>
      <c r="T72" s="30"/>
      <c r="U72" s="30"/>
      <c r="V72" s="30" t="s">
        <v>81</v>
      </c>
      <c r="W72" s="30"/>
      <c r="X72" s="30"/>
      <c r="Y72" s="30" t="s">
        <v>82</v>
      </c>
      <c r="Z72" s="30"/>
      <c r="AA72" s="30"/>
      <c r="AB72" s="30" t="s">
        <v>83</v>
      </c>
      <c r="AC72" s="30"/>
      <c r="AD72" s="30"/>
      <c r="AE72" s="30" t="s">
        <v>84</v>
      </c>
      <c r="AF72" s="30"/>
      <c r="AG72" s="30"/>
      <c r="AH72" s="30" t="s">
        <v>85</v>
      </c>
      <c r="AI72" s="30"/>
      <c r="AJ72" s="30"/>
      <c r="AK72" s="31" t="s">
        <v>115</v>
      </c>
      <c r="AL72" s="32"/>
      <c r="AM72" s="33"/>
      <c r="AN72" s="32" t="s">
        <v>116</v>
      </c>
      <c r="AO72" s="32"/>
      <c r="AP72" s="33"/>
      <c r="AQ72" s="30" t="s">
        <v>87</v>
      </c>
      <c r="AR72" s="30"/>
      <c r="AS72" s="30"/>
    </row>
    <row r="73" spans="1:78" x14ac:dyDescent="0.15">
      <c r="A73" s="34" t="s">
        <v>49</v>
      </c>
      <c r="B73" s="34"/>
      <c r="C73" s="6" t="s">
        <v>88</v>
      </c>
      <c r="D73" s="6" t="s">
        <v>89</v>
      </c>
      <c r="E73" s="6" t="s">
        <v>90</v>
      </c>
      <c r="F73" s="6" t="s">
        <v>91</v>
      </c>
      <c r="G73" s="1" t="s">
        <v>88</v>
      </c>
      <c r="H73" s="1" t="s">
        <v>90</v>
      </c>
      <c r="I73" s="1" t="s">
        <v>92</v>
      </c>
      <c r="J73" s="1" t="s">
        <v>93</v>
      </c>
      <c r="K73" s="10" t="s">
        <v>94</v>
      </c>
      <c r="L73" s="10" t="s">
        <v>95</v>
      </c>
      <c r="M73" s="1" t="s">
        <v>96</v>
      </c>
      <c r="N73" s="10" t="s">
        <v>97</v>
      </c>
      <c r="O73" s="1" t="s">
        <v>98</v>
      </c>
      <c r="P73" s="1" t="s">
        <v>99</v>
      </c>
      <c r="Q73" s="10" t="s">
        <v>100</v>
      </c>
      <c r="R73" s="10" t="s">
        <v>101</v>
      </c>
      <c r="S73" s="2" t="s">
        <v>102</v>
      </c>
      <c r="T73" s="2" t="s">
        <v>103</v>
      </c>
      <c r="U73" s="2"/>
      <c r="V73" s="2" t="s">
        <v>102</v>
      </c>
      <c r="W73" s="2" t="s">
        <v>103</v>
      </c>
      <c r="X73" s="2"/>
      <c r="Y73" s="2" t="s">
        <v>102</v>
      </c>
      <c r="Z73" s="2" t="s">
        <v>103</v>
      </c>
      <c r="AA73" s="2"/>
      <c r="AB73" s="2" t="s">
        <v>102</v>
      </c>
      <c r="AC73" s="2" t="s">
        <v>103</v>
      </c>
      <c r="AD73" s="2"/>
      <c r="AE73" s="2" t="s">
        <v>102</v>
      </c>
      <c r="AF73" s="2" t="s">
        <v>103</v>
      </c>
      <c r="AG73" s="2"/>
      <c r="AH73" s="2" t="s">
        <v>102</v>
      </c>
      <c r="AI73" s="2" t="s">
        <v>103</v>
      </c>
      <c r="AJ73" s="2"/>
      <c r="AK73" s="2" t="s">
        <v>102</v>
      </c>
      <c r="AL73" s="2" t="s">
        <v>103</v>
      </c>
      <c r="AM73" s="2"/>
      <c r="AN73" s="2" t="s">
        <v>102</v>
      </c>
      <c r="AO73" s="2" t="s">
        <v>103</v>
      </c>
      <c r="AP73" s="2"/>
      <c r="AQ73" s="16" t="s">
        <v>102</v>
      </c>
      <c r="AR73" s="16" t="s">
        <v>103</v>
      </c>
      <c r="AS73" s="16"/>
      <c r="AT73" s="1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pans="1:78" x14ac:dyDescent="0.15">
      <c r="A74" s="1" t="s">
        <v>108</v>
      </c>
      <c r="B74" s="1">
        <f>F8</f>
        <v>625.46400000000006</v>
      </c>
      <c r="C74" s="6" t="s">
        <v>109</v>
      </c>
      <c r="D74" s="6">
        <v>0</v>
      </c>
      <c r="E74" s="6"/>
      <c r="F74" s="6"/>
      <c r="G74" s="1">
        <v>1</v>
      </c>
      <c r="H74" s="7">
        <f t="shared" ref="H74:H85" si="57">E75</f>
        <v>0</v>
      </c>
      <c r="I74" s="7">
        <f t="shared" ref="I74:I85" si="58">H74+273.15</f>
        <v>273.14999999999998</v>
      </c>
      <c r="J74" s="7">
        <f t="shared" ref="J74:J85" si="59">EXP(($C$16*(I74-$C$14))/($C$17*I74*$C$14))</f>
        <v>1.7426374748752829E-2</v>
      </c>
      <c r="K74" s="7">
        <f t="shared" ref="K74:K85" si="60">$B$74/12</f>
        <v>52.122000000000007</v>
      </c>
      <c r="L74" s="7">
        <f t="shared" ref="L74:L85" si="61">K74*$B$75/100</f>
        <v>0.52122000000000002</v>
      </c>
      <c r="M74" s="1" t="s">
        <v>110</v>
      </c>
      <c r="O74" s="7">
        <f>L74</f>
        <v>0.52122000000000002</v>
      </c>
      <c r="P74" s="7">
        <f t="shared" ref="P74:P85" si="62">O74*J74</f>
        <v>9.0829750465449503E-3</v>
      </c>
      <c r="Q74" s="12">
        <f t="shared" ref="Q74:Q85" si="63">P74*$B$76</f>
        <v>2.3615735121016871E-3</v>
      </c>
      <c r="R74" s="7">
        <f t="shared" ref="R74:R85" si="64">L74*$B$76</f>
        <v>0.1355172</v>
      </c>
      <c r="S74" s="13">
        <f t="shared" ref="S74:S85" si="65">Q74/R74</f>
        <v>1.7426374748752829E-2</v>
      </c>
      <c r="T74" s="2">
        <v>0.01</v>
      </c>
      <c r="U74" s="14">
        <f t="shared" ref="U74:U85" si="66">S74*T74</f>
        <v>1.7426374748752828E-4</v>
      </c>
      <c r="V74" s="13"/>
      <c r="W74" s="2"/>
      <c r="X74" s="2"/>
      <c r="Y74" s="2"/>
      <c r="Z74" s="2"/>
      <c r="AA74" s="2"/>
      <c r="AB74" s="2"/>
      <c r="AC74" s="2"/>
      <c r="AD74" s="2"/>
      <c r="AE74" s="13">
        <v>1E-3</v>
      </c>
      <c r="AF74" s="2">
        <v>0.49</v>
      </c>
      <c r="AG74" s="14">
        <f t="shared" ref="AG74:AG85" si="67">AF74*AE74</f>
        <v>4.8999999999999998E-4</v>
      </c>
      <c r="AH74" s="17"/>
      <c r="AI74" s="2"/>
      <c r="AJ74" s="14"/>
      <c r="AK74" s="13"/>
      <c r="AL74" s="2"/>
      <c r="AM74" s="2"/>
      <c r="AN74" s="13"/>
      <c r="AO74" s="2"/>
      <c r="AP74" s="14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5.6642637474875286E-3</v>
      </c>
      <c r="AU74" s="7">
        <f t="shared" ref="AU74:AU85" si="70">$B$74/12</f>
        <v>52.122000000000007</v>
      </c>
      <c r="AV74" s="1">
        <f t="shared" ref="AV74:AV85" si="71">$B$76</f>
        <v>0.26</v>
      </c>
      <c r="AW74" s="1">
        <f t="shared" ref="AW74:AW85" si="72">$E$8</f>
        <v>0.92820000000000003</v>
      </c>
      <c r="AX74" s="1">
        <f t="shared" ref="AX74:AX85" si="73">AW74*10000*AV74*0.67*AU74*AT74</f>
        <v>477.36904531398176</v>
      </c>
    </row>
    <row r="75" spans="1:78" x14ac:dyDescent="0.15">
      <c r="A75" s="1" t="s">
        <v>111</v>
      </c>
      <c r="B75" s="1">
        <v>1</v>
      </c>
      <c r="C75" s="6">
        <v>1</v>
      </c>
      <c r="D75" s="18">
        <v>-2.22577715009677</v>
      </c>
      <c r="E75" s="9">
        <f t="shared" ref="E75:E86" si="74">D74</f>
        <v>0</v>
      </c>
      <c r="F75" s="6" t="s">
        <v>110</v>
      </c>
      <c r="G75" s="1">
        <v>2</v>
      </c>
      <c r="H75" s="7">
        <f t="shared" si="57"/>
        <v>-2.22577715009677</v>
      </c>
      <c r="I75" s="7">
        <f t="shared" si="58"/>
        <v>270.92422284990323</v>
      </c>
      <c r="J75" s="7">
        <f t="shared" si="59"/>
        <v>1.3002383775392293E-2</v>
      </c>
      <c r="K75" s="7">
        <f t="shared" si="60"/>
        <v>52.122000000000007</v>
      </c>
      <c r="L75" s="7">
        <f t="shared" si="61"/>
        <v>0.52122000000000002</v>
      </c>
      <c r="M75" s="1" t="s">
        <v>110</v>
      </c>
      <c r="O75" s="7">
        <f t="shared" ref="O75:O85" si="75">L75+O74-P74-N75</f>
        <v>1.0333570249534552</v>
      </c>
      <c r="P75" s="7">
        <f t="shared" si="62"/>
        <v>1.3436104615442455E-2</v>
      </c>
      <c r="Q75" s="12">
        <f t="shared" si="63"/>
        <v>3.4933872000150385E-3</v>
      </c>
      <c r="R75" s="7">
        <f t="shared" si="64"/>
        <v>0.1355172</v>
      </c>
      <c r="S75" s="13">
        <f t="shared" si="65"/>
        <v>2.5778183138487502E-2</v>
      </c>
      <c r="T75" s="2">
        <v>0.01</v>
      </c>
      <c r="U75" s="14">
        <f t="shared" si="66"/>
        <v>2.5778183138487501E-4</v>
      </c>
      <c r="V75" s="13"/>
      <c r="W75" s="2"/>
      <c r="X75" s="2"/>
      <c r="Y75" s="2"/>
      <c r="Z75" s="2"/>
      <c r="AA75" s="2"/>
      <c r="AB75" s="2"/>
      <c r="AC75" s="2"/>
      <c r="AD75" s="2"/>
      <c r="AE75" s="13">
        <v>1E-3</v>
      </c>
      <c r="AF75" s="2">
        <v>0.49</v>
      </c>
      <c r="AG75" s="14">
        <f t="shared" si="67"/>
        <v>4.8999999999999998E-4</v>
      </c>
      <c r="AH75" s="17"/>
      <c r="AI75" s="2"/>
      <c r="AJ75" s="14"/>
      <c r="AK75" s="13"/>
      <c r="AL75" s="2"/>
      <c r="AM75" s="2"/>
      <c r="AN75" s="13"/>
      <c r="AO75" s="2"/>
      <c r="AP75" s="14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5.7477818313848754E-3</v>
      </c>
      <c r="AU75" s="7">
        <f t="shared" si="70"/>
        <v>52.122000000000007</v>
      </c>
      <c r="AV75" s="1">
        <f t="shared" si="71"/>
        <v>0.26</v>
      </c>
      <c r="AW75" s="1">
        <f t="shared" si="72"/>
        <v>0.92820000000000003</v>
      </c>
      <c r="AX75" s="1">
        <f t="shared" si="73"/>
        <v>484.40772673029363</v>
      </c>
    </row>
    <row r="76" spans="1:78" x14ac:dyDescent="0.15">
      <c r="A76" s="1" t="s">
        <v>73</v>
      </c>
      <c r="B76" s="1">
        <f>H8</f>
        <v>0.26</v>
      </c>
      <c r="C76" s="6">
        <v>2</v>
      </c>
      <c r="D76" s="18">
        <v>2.4227035144137901</v>
      </c>
      <c r="E76" s="9">
        <f t="shared" si="74"/>
        <v>-2.22577715009677</v>
      </c>
      <c r="F76" s="6" t="s">
        <v>110</v>
      </c>
      <c r="G76" s="1">
        <v>3</v>
      </c>
      <c r="H76" s="7">
        <f t="shared" si="57"/>
        <v>2.4227035144137901</v>
      </c>
      <c r="I76" s="7">
        <f t="shared" si="58"/>
        <v>275.57270351441377</v>
      </c>
      <c r="J76" s="7">
        <f t="shared" si="59"/>
        <v>2.3840126696991766E-2</v>
      </c>
      <c r="K76" s="7">
        <f t="shared" si="60"/>
        <v>52.122000000000007</v>
      </c>
      <c r="L76" s="7">
        <f t="shared" si="61"/>
        <v>0.52122000000000002</v>
      </c>
      <c r="M76" s="1" t="s">
        <v>110</v>
      </c>
      <c r="O76" s="7">
        <f t="shared" si="75"/>
        <v>1.5411409203380126</v>
      </c>
      <c r="P76" s="7">
        <f t="shared" si="62"/>
        <v>3.6740994798776717E-2</v>
      </c>
      <c r="Q76" s="12">
        <f t="shared" si="63"/>
        <v>9.5526586476819466E-3</v>
      </c>
      <c r="R76" s="7">
        <f t="shared" si="64"/>
        <v>0.1355172</v>
      </c>
      <c r="S76" s="13">
        <f t="shared" si="65"/>
        <v>7.0490377957055983E-2</v>
      </c>
      <c r="T76" s="2">
        <v>0.01</v>
      </c>
      <c r="U76" s="14">
        <f t="shared" si="66"/>
        <v>7.049037795705598E-4</v>
      </c>
      <c r="V76" s="13"/>
      <c r="W76" s="2"/>
      <c r="X76" s="2"/>
      <c r="Y76" s="2"/>
      <c r="Z76" s="2"/>
      <c r="AA76" s="2"/>
      <c r="AB76" s="2"/>
      <c r="AC76" s="2"/>
      <c r="AD76" s="2"/>
      <c r="AE76" s="13">
        <v>1E-3</v>
      </c>
      <c r="AF76" s="2">
        <v>0.49</v>
      </c>
      <c r="AG76" s="14">
        <f t="shared" si="67"/>
        <v>4.8999999999999998E-4</v>
      </c>
      <c r="AH76" s="17"/>
      <c r="AI76" s="2"/>
      <c r="AJ76" s="14"/>
      <c r="AK76" s="13"/>
      <c r="AL76" s="2"/>
      <c r="AM76" s="2"/>
      <c r="AN76" s="13"/>
      <c r="AO76" s="2"/>
      <c r="AP76" s="14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6.1949037795705599E-3</v>
      </c>
      <c r="AU76" s="7">
        <f t="shared" si="70"/>
        <v>52.122000000000007</v>
      </c>
      <c r="AV76" s="1">
        <f t="shared" si="71"/>
        <v>0.26</v>
      </c>
      <c r="AW76" s="1">
        <f t="shared" si="72"/>
        <v>0.92820000000000003</v>
      </c>
      <c r="AX76" s="1">
        <f t="shared" si="73"/>
        <v>522.08997230704722</v>
      </c>
    </row>
    <row r="77" spans="1:78" x14ac:dyDescent="0.15">
      <c r="C77" s="6">
        <v>3</v>
      </c>
      <c r="D77" s="18">
        <v>9.5972272636129006</v>
      </c>
      <c r="E77" s="9">
        <f t="shared" si="74"/>
        <v>2.4227035144137901</v>
      </c>
      <c r="F77" s="6" t="s">
        <v>110</v>
      </c>
      <c r="G77" s="1">
        <v>4</v>
      </c>
      <c r="H77" s="7">
        <f t="shared" si="57"/>
        <v>9.5972272636129006</v>
      </c>
      <c r="I77" s="7">
        <f t="shared" si="58"/>
        <v>282.7472272636129</v>
      </c>
      <c r="J77" s="7">
        <f t="shared" si="59"/>
        <v>5.8435272769381263E-2</v>
      </c>
      <c r="K77" s="7">
        <f t="shared" si="60"/>
        <v>52.122000000000007</v>
      </c>
      <c r="L77" s="7">
        <f t="shared" si="61"/>
        <v>0.52122000000000002</v>
      </c>
      <c r="M77" s="1" t="s">
        <v>110</v>
      </c>
      <c r="O77" s="7">
        <f t="shared" si="75"/>
        <v>2.0256199255392362</v>
      </c>
      <c r="P77" s="7">
        <f t="shared" si="62"/>
        <v>0.11836765287597903</v>
      </c>
      <c r="Q77" s="12">
        <f t="shared" si="63"/>
        <v>3.0775589747754548E-2</v>
      </c>
      <c r="R77" s="7">
        <f t="shared" si="64"/>
        <v>0.1355172</v>
      </c>
      <c r="S77" s="13">
        <f t="shared" si="65"/>
        <v>0.22709729648896632</v>
      </c>
      <c r="T77" s="2">
        <v>0.01</v>
      </c>
      <c r="U77" s="14">
        <f t="shared" si="66"/>
        <v>2.2709729648896634E-3</v>
      </c>
      <c r="V77" s="13"/>
      <c r="W77" s="2"/>
      <c r="X77" s="2"/>
      <c r="Y77" s="2"/>
      <c r="Z77" s="2"/>
      <c r="AA77" s="2"/>
      <c r="AB77" s="2"/>
      <c r="AC77" s="2"/>
      <c r="AD77" s="2"/>
      <c r="AE77" s="13">
        <v>1E-3</v>
      </c>
      <c r="AF77" s="2">
        <v>0.49</v>
      </c>
      <c r="AG77" s="14">
        <f t="shared" si="67"/>
        <v>4.8999999999999998E-4</v>
      </c>
      <c r="AH77" s="17"/>
      <c r="AI77" s="2"/>
      <c r="AJ77" s="14"/>
      <c r="AK77" s="13"/>
      <c r="AL77" s="2"/>
      <c r="AM77" s="2"/>
      <c r="AN77" s="13"/>
      <c r="AO77" s="2"/>
      <c r="AP77" s="14"/>
      <c r="AQ77" s="2">
        <v>1.4999999999999999E-2</v>
      </c>
      <c r="AR77" s="2">
        <v>0.5</v>
      </c>
      <c r="AS77" s="2">
        <f t="shared" si="68"/>
        <v>7.4999999999999997E-3</v>
      </c>
      <c r="AT77" s="1">
        <f t="shared" si="69"/>
        <v>1.0260972964889665E-2</v>
      </c>
      <c r="AU77" s="7">
        <f t="shared" si="70"/>
        <v>52.122000000000007</v>
      </c>
      <c r="AV77" s="1">
        <f t="shared" si="71"/>
        <v>0.26</v>
      </c>
      <c r="AW77" s="1">
        <f t="shared" si="72"/>
        <v>0.92820000000000003</v>
      </c>
      <c r="AX77" s="1">
        <f t="shared" si="73"/>
        <v>864.76744138453296</v>
      </c>
    </row>
    <row r="78" spans="1:78" x14ac:dyDescent="0.15">
      <c r="C78" s="6">
        <v>4</v>
      </c>
      <c r="D78" s="18">
        <v>16.523759318333301</v>
      </c>
      <c r="E78" s="9">
        <f t="shared" si="74"/>
        <v>9.5972272636129006</v>
      </c>
      <c r="F78" s="6" t="s">
        <v>110</v>
      </c>
      <c r="G78" s="1">
        <v>5</v>
      </c>
      <c r="H78" s="7">
        <f t="shared" si="57"/>
        <v>16.523759318333301</v>
      </c>
      <c r="I78" s="7">
        <f t="shared" si="58"/>
        <v>289.67375931833328</v>
      </c>
      <c r="J78" s="7">
        <f t="shared" si="59"/>
        <v>0.13313248976284883</v>
      </c>
      <c r="K78" s="7">
        <f t="shared" si="60"/>
        <v>52.122000000000007</v>
      </c>
      <c r="L78" s="7">
        <f t="shared" si="61"/>
        <v>0.52122000000000002</v>
      </c>
      <c r="M78" s="1" t="s">
        <v>112</v>
      </c>
      <c r="N78" s="7">
        <f>(O77-P77)*$C$22/100</f>
        <v>1.8118896590300944</v>
      </c>
      <c r="O78" s="7">
        <f t="shared" si="75"/>
        <v>0.61658261363316269</v>
      </c>
      <c r="P78" s="7">
        <f t="shared" si="62"/>
        <v>8.2087178497467606E-2</v>
      </c>
      <c r="Q78" s="12">
        <f t="shared" si="63"/>
        <v>2.1342666409341578E-2</v>
      </c>
      <c r="R78" s="7">
        <f t="shared" si="64"/>
        <v>0.1355172</v>
      </c>
      <c r="S78" s="13">
        <f t="shared" si="65"/>
        <v>0.15749046179630022</v>
      </c>
      <c r="T78" s="2">
        <v>0.01</v>
      </c>
      <c r="U78" s="14">
        <f t="shared" si="66"/>
        <v>1.5749046179630022E-3</v>
      </c>
      <c r="V78" s="13"/>
      <c r="W78" s="2"/>
      <c r="X78" s="2"/>
      <c r="Y78" s="2"/>
      <c r="Z78" s="2"/>
      <c r="AA78" s="2"/>
      <c r="AB78" s="2"/>
      <c r="AC78" s="2"/>
      <c r="AD78" s="2"/>
      <c r="AE78" s="13">
        <v>5.0000000000000001E-3</v>
      </c>
      <c r="AF78" s="2">
        <v>0.49</v>
      </c>
      <c r="AG78" s="14">
        <f t="shared" si="67"/>
        <v>2.4499999999999999E-3</v>
      </c>
      <c r="AH78" s="17"/>
      <c r="AI78" s="2"/>
      <c r="AJ78" s="14"/>
      <c r="AK78" s="13"/>
      <c r="AL78" s="2"/>
      <c r="AM78" s="2"/>
      <c r="AN78" s="13"/>
      <c r="AO78" s="2"/>
      <c r="AP78" s="14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1.1524904617963003E-2</v>
      </c>
      <c r="AU78" s="7">
        <f t="shared" si="70"/>
        <v>52.122000000000007</v>
      </c>
      <c r="AV78" s="1">
        <f t="shared" si="71"/>
        <v>0.26</v>
      </c>
      <c r="AW78" s="1">
        <f t="shared" si="72"/>
        <v>0.92820000000000003</v>
      </c>
      <c r="AX78" s="1">
        <f t="shared" si="73"/>
        <v>971.28823092887092</v>
      </c>
    </row>
    <row r="79" spans="1:78" x14ac:dyDescent="0.15">
      <c r="C79" s="6">
        <v>5</v>
      </c>
      <c r="D79" s="18">
        <v>19.894782786774201</v>
      </c>
      <c r="E79" s="9">
        <f t="shared" si="74"/>
        <v>16.523759318333301</v>
      </c>
      <c r="F79" s="6" t="s">
        <v>112</v>
      </c>
      <c r="G79" s="1">
        <v>6</v>
      </c>
      <c r="H79" s="7">
        <f t="shared" si="57"/>
        <v>19.894782786774201</v>
      </c>
      <c r="I79" s="7">
        <f t="shared" si="58"/>
        <v>293.04478278677419</v>
      </c>
      <c r="J79" s="7">
        <f t="shared" si="59"/>
        <v>0.19597936563884161</v>
      </c>
      <c r="K79" s="7">
        <f t="shared" si="60"/>
        <v>52.122000000000007</v>
      </c>
      <c r="L79" s="7">
        <f t="shared" si="61"/>
        <v>0.52122000000000002</v>
      </c>
      <c r="M79" s="1" t="s">
        <v>110</v>
      </c>
      <c r="O79" s="7">
        <f t="shared" si="75"/>
        <v>1.0557154351356952</v>
      </c>
      <c r="P79" s="7">
        <f t="shared" si="62"/>
        <v>0.20689844127302717</v>
      </c>
      <c r="Q79" s="12">
        <f t="shared" si="63"/>
        <v>5.379359473098707E-2</v>
      </c>
      <c r="R79" s="7">
        <f t="shared" si="64"/>
        <v>0.1355172</v>
      </c>
      <c r="S79" s="13">
        <f t="shared" si="65"/>
        <v>0.39695031133307851</v>
      </c>
      <c r="T79" s="2">
        <v>0.01</v>
      </c>
      <c r="U79" s="14">
        <f t="shared" si="66"/>
        <v>3.969503113330785E-3</v>
      </c>
      <c r="V79" s="13"/>
      <c r="W79" s="2"/>
      <c r="X79" s="2"/>
      <c r="Y79" s="2"/>
      <c r="Z79" s="2"/>
      <c r="AA79" s="2"/>
      <c r="AB79" s="2"/>
      <c r="AC79" s="2"/>
      <c r="AD79" s="2"/>
      <c r="AE79" s="13">
        <v>5.0000000000000001E-3</v>
      </c>
      <c r="AF79" s="2">
        <v>0.49</v>
      </c>
      <c r="AG79" s="14">
        <f t="shared" si="67"/>
        <v>2.4499999999999999E-3</v>
      </c>
      <c r="AH79" s="17"/>
      <c r="AI79" s="2"/>
      <c r="AJ79" s="14"/>
      <c r="AK79" s="13"/>
      <c r="AL79" s="2"/>
      <c r="AM79" s="2"/>
      <c r="AN79" s="13"/>
      <c r="AO79" s="2"/>
      <c r="AP79" s="14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1.3919503113330785E-2</v>
      </c>
      <c r="AU79" s="7">
        <f t="shared" si="70"/>
        <v>52.122000000000007</v>
      </c>
      <c r="AV79" s="1">
        <f t="shared" si="71"/>
        <v>0.26</v>
      </c>
      <c r="AW79" s="1">
        <f t="shared" si="72"/>
        <v>0.92820000000000003</v>
      </c>
      <c r="AX79" s="1">
        <f t="shared" si="73"/>
        <v>1173.0986071054849</v>
      </c>
    </row>
    <row r="80" spans="1:78" x14ac:dyDescent="0.15">
      <c r="C80" s="6">
        <v>6</v>
      </c>
      <c r="D80" s="18">
        <v>24.631970683666701</v>
      </c>
      <c r="E80" s="9">
        <f t="shared" si="74"/>
        <v>19.894782786774201</v>
      </c>
      <c r="F80" s="6" t="s">
        <v>110</v>
      </c>
      <c r="G80" s="1">
        <v>7</v>
      </c>
      <c r="H80" s="7">
        <f t="shared" si="57"/>
        <v>24.631970683666701</v>
      </c>
      <c r="I80" s="7">
        <f t="shared" si="58"/>
        <v>297.78197068366666</v>
      </c>
      <c r="J80" s="7">
        <f t="shared" si="59"/>
        <v>0.33248048530999669</v>
      </c>
      <c r="K80" s="7">
        <f t="shared" si="60"/>
        <v>52.122000000000007</v>
      </c>
      <c r="L80" s="7">
        <f t="shared" si="61"/>
        <v>0.52122000000000002</v>
      </c>
      <c r="M80" s="1" t="s">
        <v>110</v>
      </c>
      <c r="O80" s="7">
        <f t="shared" si="75"/>
        <v>1.370036993862668</v>
      </c>
      <c r="P80" s="7">
        <f t="shared" si="62"/>
        <v>0.45551056461210881</v>
      </c>
      <c r="Q80" s="12">
        <f t="shared" si="63"/>
        <v>0.11843274679914829</v>
      </c>
      <c r="R80" s="7">
        <f t="shared" si="64"/>
        <v>0.1355172</v>
      </c>
      <c r="S80" s="13">
        <f t="shared" si="65"/>
        <v>0.87393147732648169</v>
      </c>
      <c r="T80" s="2">
        <v>0.01</v>
      </c>
      <c r="U80" s="14">
        <f t="shared" si="66"/>
        <v>8.7393147732648165E-3</v>
      </c>
      <c r="V80" s="13"/>
      <c r="W80" s="2"/>
      <c r="X80" s="2"/>
      <c r="Y80" s="2"/>
      <c r="Z80" s="2"/>
      <c r="AA80" s="2"/>
      <c r="AB80" s="2"/>
      <c r="AC80" s="2"/>
      <c r="AD80" s="2"/>
      <c r="AE80" s="13">
        <v>5.0000000000000001E-3</v>
      </c>
      <c r="AF80" s="2">
        <v>0.49</v>
      </c>
      <c r="AG80" s="14">
        <f t="shared" si="67"/>
        <v>2.4499999999999999E-3</v>
      </c>
      <c r="AH80" s="17"/>
      <c r="AI80" s="2"/>
      <c r="AJ80" s="14"/>
      <c r="AK80" s="13"/>
      <c r="AL80" s="2"/>
      <c r="AM80" s="2"/>
      <c r="AN80" s="13"/>
      <c r="AO80" s="2"/>
      <c r="AP80" s="14"/>
      <c r="AQ80" s="2">
        <v>0.02</v>
      </c>
      <c r="AR80" s="2">
        <v>0.5</v>
      </c>
      <c r="AS80" s="2">
        <f t="shared" si="68"/>
        <v>0.01</v>
      </c>
      <c r="AT80" s="1">
        <f t="shared" si="69"/>
        <v>2.1189314773264818E-2</v>
      </c>
      <c r="AU80" s="7">
        <f t="shared" si="70"/>
        <v>52.122000000000007</v>
      </c>
      <c r="AV80" s="1">
        <f t="shared" si="71"/>
        <v>0.26</v>
      </c>
      <c r="AW80" s="1">
        <f t="shared" si="72"/>
        <v>0.92820000000000003</v>
      </c>
      <c r="AX80" s="1">
        <f t="shared" si="73"/>
        <v>1785.7789494102556</v>
      </c>
    </row>
    <row r="81" spans="1:53" x14ac:dyDescent="0.15">
      <c r="C81" s="6">
        <v>7</v>
      </c>
      <c r="D81" s="18">
        <v>27.200041993225799</v>
      </c>
      <c r="E81" s="9">
        <f t="shared" si="74"/>
        <v>24.631970683666701</v>
      </c>
      <c r="F81" s="6" t="s">
        <v>110</v>
      </c>
      <c r="G81" s="1">
        <v>8</v>
      </c>
      <c r="H81" s="7">
        <f t="shared" si="57"/>
        <v>27.200041993225799</v>
      </c>
      <c r="I81" s="7">
        <f t="shared" si="58"/>
        <v>300.35004199322577</v>
      </c>
      <c r="J81" s="7">
        <f t="shared" si="59"/>
        <v>0.43972746887730152</v>
      </c>
      <c r="K81" s="7">
        <f t="shared" si="60"/>
        <v>52.122000000000007</v>
      </c>
      <c r="L81" s="7">
        <f t="shared" si="61"/>
        <v>0.52122000000000002</v>
      </c>
      <c r="M81" s="1" t="s">
        <v>110</v>
      </c>
      <c r="O81" s="7">
        <f t="shared" si="75"/>
        <v>1.4357464292505591</v>
      </c>
      <c r="P81" s="7">
        <f t="shared" si="62"/>
        <v>0.63133714328397195</v>
      </c>
      <c r="Q81" s="12">
        <f t="shared" si="63"/>
        <v>0.16414765725383271</v>
      </c>
      <c r="R81" s="7">
        <f t="shared" si="64"/>
        <v>0.1355172</v>
      </c>
      <c r="S81" s="13">
        <f t="shared" si="65"/>
        <v>1.211268069690288</v>
      </c>
      <c r="T81" s="2">
        <v>0.01</v>
      </c>
      <c r="U81" s="14">
        <f t="shared" si="66"/>
        <v>1.211268069690288E-2</v>
      </c>
      <c r="V81" s="13"/>
      <c r="W81" s="2"/>
      <c r="X81" s="2"/>
      <c r="Y81" s="2"/>
      <c r="Z81" s="2"/>
      <c r="AA81" s="2"/>
      <c r="AB81" s="2"/>
      <c r="AC81" s="2"/>
      <c r="AD81" s="2"/>
      <c r="AE81" s="13">
        <v>5.0000000000000001E-3</v>
      </c>
      <c r="AF81" s="2">
        <v>0.49</v>
      </c>
      <c r="AG81" s="14">
        <f t="shared" si="67"/>
        <v>2.4499999999999999E-3</v>
      </c>
      <c r="AH81" s="17"/>
      <c r="AI81" s="2"/>
      <c r="AJ81" s="14"/>
      <c r="AK81" s="13"/>
      <c r="AL81" s="2"/>
      <c r="AM81" s="2"/>
      <c r="AN81" s="13"/>
      <c r="AO81" s="2"/>
      <c r="AP81" s="14"/>
      <c r="AQ81" s="2">
        <v>0.02</v>
      </c>
      <c r="AR81" s="2">
        <v>0.5</v>
      </c>
      <c r="AS81" s="2">
        <f t="shared" si="68"/>
        <v>0.01</v>
      </c>
      <c r="AT81" s="1">
        <f t="shared" si="69"/>
        <v>2.4562680696902879E-2</v>
      </c>
      <c r="AU81" s="7">
        <f t="shared" si="70"/>
        <v>52.122000000000007</v>
      </c>
      <c r="AV81" s="1">
        <f t="shared" si="71"/>
        <v>0.26</v>
      </c>
      <c r="AW81" s="1">
        <f t="shared" si="72"/>
        <v>0.92820000000000003</v>
      </c>
      <c r="AX81" s="1">
        <f t="shared" si="73"/>
        <v>2070.0772346333106</v>
      </c>
    </row>
    <row r="82" spans="1:53" x14ac:dyDescent="0.15">
      <c r="C82" s="6">
        <v>8</v>
      </c>
      <c r="D82" s="18">
        <v>26.583250533548402</v>
      </c>
      <c r="E82" s="9">
        <f t="shared" si="74"/>
        <v>27.200041993225799</v>
      </c>
      <c r="F82" s="6" t="s">
        <v>110</v>
      </c>
      <c r="G82" s="1">
        <v>9</v>
      </c>
      <c r="H82" s="7">
        <f t="shared" si="57"/>
        <v>26.583250533548402</v>
      </c>
      <c r="I82" s="7">
        <f t="shared" si="58"/>
        <v>299.73325053354836</v>
      </c>
      <c r="J82" s="7">
        <f t="shared" si="59"/>
        <v>0.41135025800885133</v>
      </c>
      <c r="K82" s="7">
        <f t="shared" si="60"/>
        <v>52.122000000000007</v>
      </c>
      <c r="L82" s="7">
        <f t="shared" si="61"/>
        <v>0.52122000000000002</v>
      </c>
      <c r="M82" s="1" t="s">
        <v>110</v>
      </c>
      <c r="O82" s="7">
        <f t="shared" si="75"/>
        <v>1.325629285966587</v>
      </c>
      <c r="P82" s="7">
        <f t="shared" si="62"/>
        <v>0.54529794880644489</v>
      </c>
      <c r="Q82" s="12">
        <f t="shared" si="63"/>
        <v>0.14177746668967567</v>
      </c>
      <c r="R82" s="7">
        <f t="shared" si="64"/>
        <v>0.1355172</v>
      </c>
      <c r="S82" s="13">
        <f t="shared" si="65"/>
        <v>1.0461953662684564</v>
      </c>
      <c r="T82" s="2">
        <v>0.01</v>
      </c>
      <c r="U82" s="14">
        <f t="shared" si="66"/>
        <v>1.0461953662684565E-2</v>
      </c>
      <c r="V82" s="13"/>
      <c r="W82" s="2"/>
      <c r="X82" s="2"/>
      <c r="Y82" s="2"/>
      <c r="Z82" s="2"/>
      <c r="AA82" s="2"/>
      <c r="AB82" s="2"/>
      <c r="AC82" s="2"/>
      <c r="AD82" s="2"/>
      <c r="AE82" s="13">
        <v>5.0000000000000001E-3</v>
      </c>
      <c r="AF82" s="2">
        <v>0.49</v>
      </c>
      <c r="AG82" s="14">
        <f t="shared" si="67"/>
        <v>2.4499999999999999E-3</v>
      </c>
      <c r="AH82" s="17"/>
      <c r="AI82" s="2"/>
      <c r="AJ82" s="14"/>
      <c r="AK82" s="13"/>
      <c r="AL82" s="2"/>
      <c r="AM82" s="2"/>
      <c r="AN82" s="13"/>
      <c r="AO82" s="2"/>
      <c r="AP82" s="14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2.0411953662684564E-2</v>
      </c>
      <c r="AU82" s="7">
        <f t="shared" si="70"/>
        <v>52.122000000000007</v>
      </c>
      <c r="AV82" s="1">
        <f t="shared" si="71"/>
        <v>0.26</v>
      </c>
      <c r="AW82" s="1">
        <f t="shared" si="72"/>
        <v>0.92820000000000003</v>
      </c>
      <c r="AX82" s="1">
        <f t="shared" si="73"/>
        <v>1720.2650277842517</v>
      </c>
    </row>
    <row r="83" spans="1:53" x14ac:dyDescent="0.15">
      <c r="C83" s="6">
        <v>9</v>
      </c>
      <c r="D83" s="18">
        <v>22.590289809333299</v>
      </c>
      <c r="E83" s="9">
        <f t="shared" si="74"/>
        <v>26.583250533548402</v>
      </c>
      <c r="F83" s="6" t="s">
        <v>110</v>
      </c>
      <c r="G83" s="1">
        <v>10</v>
      </c>
      <c r="H83" s="7">
        <f t="shared" si="57"/>
        <v>22.590289809333299</v>
      </c>
      <c r="I83" s="7">
        <f t="shared" si="58"/>
        <v>295.74028980933326</v>
      </c>
      <c r="J83" s="7">
        <f t="shared" si="59"/>
        <v>0.26529657072589025</v>
      </c>
      <c r="K83" s="7">
        <f t="shared" si="60"/>
        <v>52.122000000000007</v>
      </c>
      <c r="L83" s="7">
        <f t="shared" si="61"/>
        <v>0.52122000000000002</v>
      </c>
      <c r="M83" s="1" t="s">
        <v>110</v>
      </c>
      <c r="O83" s="7">
        <f t="shared" si="75"/>
        <v>1.3015513371601422</v>
      </c>
      <c r="P83" s="7">
        <f t="shared" si="62"/>
        <v>0.34529710637228267</v>
      </c>
      <c r="Q83" s="12">
        <f t="shared" si="63"/>
        <v>8.9777247656793499E-2</v>
      </c>
      <c r="R83" s="7">
        <f t="shared" si="64"/>
        <v>0.1355172</v>
      </c>
      <c r="S83" s="13">
        <f t="shared" si="65"/>
        <v>0.66247862010721514</v>
      </c>
      <c r="T83" s="2">
        <v>0.01</v>
      </c>
      <c r="U83" s="14">
        <f t="shared" si="66"/>
        <v>6.6247862010721517E-3</v>
      </c>
      <c r="V83" s="13"/>
      <c r="W83" s="2"/>
      <c r="X83" s="2"/>
      <c r="Y83" s="2"/>
      <c r="Z83" s="2"/>
      <c r="AA83" s="2"/>
      <c r="AB83" s="2"/>
      <c r="AC83" s="2"/>
      <c r="AD83" s="2"/>
      <c r="AE83" s="13">
        <v>5.0000000000000001E-3</v>
      </c>
      <c r="AF83" s="2">
        <v>0.49</v>
      </c>
      <c r="AG83" s="14">
        <f t="shared" si="67"/>
        <v>2.4499999999999999E-3</v>
      </c>
      <c r="AH83" s="17"/>
      <c r="AI83" s="2"/>
      <c r="AJ83" s="14"/>
      <c r="AK83" s="13"/>
      <c r="AL83" s="2"/>
      <c r="AM83" s="2"/>
      <c r="AN83" s="13"/>
      <c r="AO83" s="2"/>
      <c r="AP83" s="14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1.6574786201072153E-2</v>
      </c>
      <c r="AU83" s="7">
        <f t="shared" si="70"/>
        <v>52.122000000000007</v>
      </c>
      <c r="AV83" s="1">
        <f t="shared" si="71"/>
        <v>0.26</v>
      </c>
      <c r="AW83" s="1">
        <f t="shared" si="72"/>
        <v>0.92820000000000003</v>
      </c>
      <c r="AX83" s="1">
        <f t="shared" si="73"/>
        <v>1396.8787856318997</v>
      </c>
    </row>
    <row r="84" spans="1:53" x14ac:dyDescent="0.15">
      <c r="C84" s="6">
        <v>10</v>
      </c>
      <c r="D84" s="18">
        <v>15.6152668841936</v>
      </c>
      <c r="E84" s="9">
        <f t="shared" si="74"/>
        <v>22.590289809333299</v>
      </c>
      <c r="F84" s="6" t="s">
        <v>110</v>
      </c>
      <c r="G84" s="1">
        <v>11</v>
      </c>
      <c r="H84" s="7">
        <f t="shared" si="57"/>
        <v>15.6152668841936</v>
      </c>
      <c r="I84" s="7">
        <f t="shared" si="58"/>
        <v>288.76526688419358</v>
      </c>
      <c r="J84" s="7">
        <f t="shared" si="59"/>
        <v>0.11977250652047104</v>
      </c>
      <c r="K84" s="7">
        <f t="shared" si="60"/>
        <v>52.122000000000007</v>
      </c>
      <c r="L84" s="7">
        <f t="shared" si="61"/>
        <v>0.52122000000000002</v>
      </c>
      <c r="M84" s="1" t="s">
        <v>112</v>
      </c>
      <c r="N84" s="7">
        <f>(O83-P83)*$C$22/100</f>
        <v>0.90844151924846639</v>
      </c>
      <c r="O84" s="7">
        <f t="shared" si="75"/>
        <v>0.56903271153939305</v>
      </c>
      <c r="P84" s="7">
        <f t="shared" si="62"/>
        <v>6.8154474153213268E-2</v>
      </c>
      <c r="Q84" s="12">
        <f t="shared" si="63"/>
        <v>1.7720163279835451E-2</v>
      </c>
      <c r="R84" s="7">
        <f t="shared" si="64"/>
        <v>0.1355172</v>
      </c>
      <c r="S84" s="13">
        <f t="shared" si="65"/>
        <v>0.13075951451059681</v>
      </c>
      <c r="T84" s="2">
        <v>0.01</v>
      </c>
      <c r="U84" s="14">
        <f t="shared" si="66"/>
        <v>1.3075951451059682E-3</v>
      </c>
      <c r="V84" s="13"/>
      <c r="W84" s="2"/>
      <c r="X84" s="2"/>
      <c r="Y84" s="2"/>
      <c r="Z84" s="2"/>
      <c r="AA84" s="2"/>
      <c r="AB84" s="2"/>
      <c r="AC84" s="2"/>
      <c r="AD84" s="2"/>
      <c r="AE84" s="13">
        <v>5.0000000000000001E-3</v>
      </c>
      <c r="AF84" s="2">
        <v>0.49</v>
      </c>
      <c r="AG84" s="14">
        <f t="shared" si="67"/>
        <v>2.4499999999999999E-3</v>
      </c>
      <c r="AH84" s="17"/>
      <c r="AI84" s="2"/>
      <c r="AJ84" s="14"/>
      <c r="AK84" s="13"/>
      <c r="AL84" s="2"/>
      <c r="AM84" s="2"/>
      <c r="AN84" s="13"/>
      <c r="AO84" s="2"/>
      <c r="AP84" s="14"/>
      <c r="AQ84" s="2">
        <v>0.01</v>
      </c>
      <c r="AR84" s="2">
        <v>0.5</v>
      </c>
      <c r="AS84" s="2">
        <f t="shared" si="68"/>
        <v>5.0000000000000001E-3</v>
      </c>
      <c r="AT84" s="1">
        <f t="shared" si="69"/>
        <v>8.7575951451059689E-3</v>
      </c>
      <c r="AU84" s="7">
        <f t="shared" si="70"/>
        <v>52.122000000000007</v>
      </c>
      <c r="AV84" s="1">
        <f t="shared" si="71"/>
        <v>0.26</v>
      </c>
      <c r="AW84" s="1">
        <f t="shared" si="72"/>
        <v>0.92820000000000003</v>
      </c>
      <c r="AX84" s="1">
        <f t="shared" si="73"/>
        <v>738.06676737466</v>
      </c>
    </row>
    <row r="85" spans="1:53" x14ac:dyDescent="0.15">
      <c r="C85" s="6">
        <v>11</v>
      </c>
      <c r="D85" s="18">
        <v>7.4489631313666704</v>
      </c>
      <c r="E85" s="9">
        <f t="shared" si="74"/>
        <v>15.6152668841936</v>
      </c>
      <c r="F85" s="6" t="s">
        <v>112</v>
      </c>
      <c r="G85" s="1">
        <v>12</v>
      </c>
      <c r="H85" s="7">
        <f t="shared" si="57"/>
        <v>7.4489631313666704</v>
      </c>
      <c r="I85" s="7">
        <f t="shared" si="58"/>
        <v>280.59896313136665</v>
      </c>
      <c r="J85" s="7">
        <f t="shared" si="59"/>
        <v>4.4892691350205169E-2</v>
      </c>
      <c r="K85" s="7">
        <f t="shared" si="60"/>
        <v>52.122000000000007</v>
      </c>
      <c r="L85" s="7">
        <f t="shared" si="61"/>
        <v>0.52122000000000002</v>
      </c>
      <c r="M85" s="1" t="s">
        <v>110</v>
      </c>
      <c r="O85" s="7">
        <f t="shared" si="75"/>
        <v>1.02209823738618</v>
      </c>
      <c r="P85" s="7">
        <f t="shared" si="62"/>
        <v>4.5884740700566515E-2</v>
      </c>
      <c r="Q85" s="12">
        <f t="shared" si="63"/>
        <v>1.1930032582147294E-2</v>
      </c>
      <c r="R85" s="7">
        <f t="shared" si="64"/>
        <v>0.1355172</v>
      </c>
      <c r="S85" s="13">
        <f t="shared" si="65"/>
        <v>8.8033346188877079E-2</v>
      </c>
      <c r="T85" s="2">
        <v>0.01</v>
      </c>
      <c r="U85" s="14">
        <f t="shared" si="66"/>
        <v>8.8033346188877079E-4</v>
      </c>
      <c r="V85" s="13"/>
      <c r="W85" s="2"/>
      <c r="X85" s="2"/>
      <c r="Y85" s="2"/>
      <c r="Z85" s="2"/>
      <c r="AA85" s="2"/>
      <c r="AB85" s="2"/>
      <c r="AC85" s="2"/>
      <c r="AD85" s="2"/>
      <c r="AE85" s="13">
        <v>5.0000000000000001E-3</v>
      </c>
      <c r="AF85" s="2">
        <v>0.49</v>
      </c>
      <c r="AG85" s="14">
        <f t="shared" si="67"/>
        <v>2.4499999999999999E-3</v>
      </c>
      <c r="AH85" s="17"/>
      <c r="AI85" s="2"/>
      <c r="AJ85" s="14"/>
      <c r="AK85" s="13"/>
      <c r="AL85" s="2"/>
      <c r="AM85" s="2"/>
      <c r="AN85" s="13"/>
      <c r="AO85" s="2"/>
      <c r="AP85" s="14"/>
      <c r="AQ85" s="2">
        <v>0.01</v>
      </c>
      <c r="AR85" s="2">
        <v>0.5</v>
      </c>
      <c r="AS85" s="2">
        <f t="shared" si="68"/>
        <v>5.0000000000000001E-3</v>
      </c>
      <c r="AT85" s="1">
        <f t="shared" si="69"/>
        <v>8.3303334618887708E-3</v>
      </c>
      <c r="AU85" s="7">
        <f t="shared" si="70"/>
        <v>52.122000000000007</v>
      </c>
      <c r="AV85" s="1">
        <f t="shared" si="71"/>
        <v>0.26</v>
      </c>
      <c r="AW85" s="1">
        <f t="shared" si="72"/>
        <v>0.92820000000000003</v>
      </c>
      <c r="AX85" s="1">
        <f t="shared" si="73"/>
        <v>702.05829197357923</v>
      </c>
      <c r="AY85" s="1">
        <f>SUM(AX74:AX85)</f>
        <v>12906.146080578166</v>
      </c>
    </row>
    <row r="86" spans="1:53" x14ac:dyDescent="0.15">
      <c r="C86" s="6">
        <v>12</v>
      </c>
      <c r="D86" s="18">
        <v>2.54217434116129</v>
      </c>
      <c r="E86" s="9">
        <f t="shared" si="74"/>
        <v>7.4489631313666704</v>
      </c>
      <c r="F86" s="6" t="s">
        <v>110</v>
      </c>
    </row>
    <row r="88" spans="1:53" x14ac:dyDescent="0.15">
      <c r="S88" s="30" t="s">
        <v>80</v>
      </c>
      <c r="T88" s="30"/>
      <c r="U88" s="30"/>
      <c r="V88" s="30" t="s">
        <v>81</v>
      </c>
      <c r="W88" s="30"/>
      <c r="X88" s="30"/>
      <c r="Y88" s="30" t="s">
        <v>82</v>
      </c>
      <c r="Z88" s="30"/>
      <c r="AA88" s="30"/>
      <c r="AB88" s="30" t="s">
        <v>83</v>
      </c>
      <c r="AC88" s="30"/>
      <c r="AD88" s="30"/>
      <c r="AE88" s="30" t="s">
        <v>84</v>
      </c>
      <c r="AF88" s="30"/>
      <c r="AG88" s="30"/>
      <c r="AH88" s="30" t="s">
        <v>85</v>
      </c>
      <c r="AI88" s="30"/>
      <c r="AJ88" s="30"/>
      <c r="AK88" s="31" t="s">
        <v>115</v>
      </c>
      <c r="AL88" s="32"/>
      <c r="AM88" s="33"/>
      <c r="AN88" s="32" t="s">
        <v>116</v>
      </c>
      <c r="AO88" s="32"/>
      <c r="AP88" s="33"/>
      <c r="AQ88" s="30" t="s">
        <v>87</v>
      </c>
      <c r="AR88" s="30"/>
      <c r="AS88" s="30"/>
    </row>
    <row r="89" spans="1:53" x14ac:dyDescent="0.15">
      <c r="A89" s="34" t="s">
        <v>117</v>
      </c>
      <c r="B89" s="34"/>
      <c r="C89" s="6" t="s">
        <v>88</v>
      </c>
      <c r="D89" s="6" t="s">
        <v>89</v>
      </c>
      <c r="E89" s="6" t="s">
        <v>90</v>
      </c>
      <c r="F89" s="6" t="s">
        <v>91</v>
      </c>
      <c r="G89" s="1" t="s">
        <v>88</v>
      </c>
      <c r="H89" s="1" t="s">
        <v>90</v>
      </c>
      <c r="I89" s="1" t="s">
        <v>92</v>
      </c>
      <c r="J89" s="1" t="s">
        <v>93</v>
      </c>
      <c r="K89" s="10" t="s">
        <v>94</v>
      </c>
      <c r="L89" s="10" t="s">
        <v>95</v>
      </c>
      <c r="M89" s="1" t="s">
        <v>96</v>
      </c>
      <c r="N89" s="10" t="s">
        <v>97</v>
      </c>
      <c r="O89" s="1" t="s">
        <v>98</v>
      </c>
      <c r="P89" s="1" t="s">
        <v>99</v>
      </c>
      <c r="Q89" s="10" t="s">
        <v>100</v>
      </c>
      <c r="R89" s="10" t="s">
        <v>101</v>
      </c>
      <c r="S89" s="2" t="s">
        <v>102</v>
      </c>
      <c r="T89" s="2" t="s">
        <v>103</v>
      </c>
      <c r="U89" s="2"/>
      <c r="V89" s="2" t="s">
        <v>102</v>
      </c>
      <c r="W89" s="2" t="s">
        <v>103</v>
      </c>
      <c r="X89" s="2"/>
      <c r="Y89" s="2" t="s">
        <v>102</v>
      </c>
      <c r="Z89" s="2" t="s">
        <v>103</v>
      </c>
      <c r="AA89" s="2"/>
      <c r="AB89" s="2" t="s">
        <v>102</v>
      </c>
      <c r="AC89" s="2" t="s">
        <v>103</v>
      </c>
      <c r="AD89" s="2"/>
      <c r="AE89" s="2" t="s">
        <v>102</v>
      </c>
      <c r="AF89" s="2" t="s">
        <v>103</v>
      </c>
      <c r="AG89" s="2"/>
      <c r="AH89" s="2" t="s">
        <v>102</v>
      </c>
      <c r="AI89" s="2" t="s">
        <v>103</v>
      </c>
      <c r="AJ89" s="2"/>
      <c r="AK89" s="2" t="s">
        <v>102</v>
      </c>
      <c r="AL89" s="2" t="s">
        <v>103</v>
      </c>
      <c r="AM89" s="2"/>
      <c r="AN89" s="2" t="s">
        <v>102</v>
      </c>
      <c r="AO89" s="2" t="s">
        <v>103</v>
      </c>
      <c r="AP89" s="2"/>
      <c r="AQ89" s="16" t="s">
        <v>102</v>
      </c>
      <c r="AR89" s="16" t="s">
        <v>103</v>
      </c>
      <c r="AS89" s="16"/>
      <c r="AT89" s="1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pans="1:53" x14ac:dyDescent="0.15">
      <c r="A90" s="1" t="s">
        <v>108</v>
      </c>
      <c r="B90" s="1">
        <f>F9</f>
        <v>341.64</v>
      </c>
      <c r="C90" s="6" t="s">
        <v>109</v>
      </c>
      <c r="D90" s="6">
        <v>0</v>
      </c>
      <c r="E90" s="6"/>
      <c r="F90" s="6"/>
      <c r="G90" s="1">
        <v>1</v>
      </c>
      <c r="H90" s="7">
        <f t="shared" ref="H90:H101" si="76">E91</f>
        <v>0</v>
      </c>
      <c r="I90" s="7">
        <f t="shared" ref="I90:I101" si="77">H90+273.15</f>
        <v>273.14999999999998</v>
      </c>
      <c r="J90" s="7">
        <f t="shared" ref="J90:J101" si="78">EXP(($C$16*(I90-$C$14))/($C$17*I90*$C$14))</f>
        <v>1.7426374748752829E-2</v>
      </c>
      <c r="K90" s="7">
        <f t="shared" ref="K90:K101" si="79">$B$90/12</f>
        <v>28.47</v>
      </c>
      <c r="L90" s="7">
        <f t="shared" ref="L90:L101" si="80">K90*$B$75/100</f>
        <v>0.28470000000000001</v>
      </c>
      <c r="M90" s="1" t="s">
        <v>110</v>
      </c>
      <c r="O90" s="7">
        <f>L90</f>
        <v>0.28470000000000001</v>
      </c>
      <c r="P90" s="7">
        <f t="shared" ref="P90:P101" si="81">O90*J90</f>
        <v>4.9612888909699301E-3</v>
      </c>
      <c r="Q90" s="12">
        <f t="shared" ref="Q90:Q101" si="82">P90*$B$76</f>
        <v>1.2899351116521819E-3</v>
      </c>
      <c r="R90" s="7">
        <f t="shared" ref="R90:R101" si="83">L90*$B$76</f>
        <v>7.4022000000000004E-2</v>
      </c>
      <c r="S90" s="13">
        <f t="shared" ref="S90:S101" si="84">Q90/R90</f>
        <v>1.7426374748752829E-2</v>
      </c>
      <c r="T90" s="2">
        <v>0.01</v>
      </c>
      <c r="U90" s="14">
        <f t="shared" ref="U90:U101" si="85">S90*T90</f>
        <v>1.7426374748752828E-4</v>
      </c>
      <c r="V90" s="13"/>
      <c r="W90" s="2"/>
      <c r="X90" s="2"/>
      <c r="Y90" s="2"/>
      <c r="Z90" s="2"/>
      <c r="AA90" s="2"/>
      <c r="AB90" s="2"/>
      <c r="AC90" s="2"/>
      <c r="AD90" s="2"/>
      <c r="AE90" s="13">
        <v>1E-3</v>
      </c>
      <c r="AF90" s="2">
        <v>0.49</v>
      </c>
      <c r="AG90" s="14">
        <f t="shared" ref="AG90:AG101" si="86">AF90*AE90</f>
        <v>4.8999999999999998E-4</v>
      </c>
      <c r="AH90" s="17"/>
      <c r="AI90" s="2"/>
      <c r="AJ90" s="14"/>
      <c r="AK90" s="13"/>
      <c r="AL90" s="2"/>
      <c r="AM90" s="2"/>
      <c r="AN90" s="13"/>
      <c r="AO90" s="2"/>
      <c r="AP90" s="14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5.6642637474875286E-3</v>
      </c>
      <c r="AU90" s="7">
        <f t="shared" ref="AU90:AU101" si="89">$B$90/12</f>
        <v>28.47</v>
      </c>
      <c r="AV90" s="1">
        <f t="shared" ref="AV90:AV101" si="90">$B$76</f>
        <v>0.26</v>
      </c>
      <c r="AW90" s="1">
        <f t="shared" ref="AW90:AW101" si="91">$E$9</f>
        <v>11.95</v>
      </c>
      <c r="AX90" s="1">
        <f t="shared" ref="AX90:AX101" si="92">AW90*10000*AV90*0.67*AU90*AT90</f>
        <v>3356.9663697844321</v>
      </c>
      <c r="AZ90" s="1">
        <f t="shared" ref="AZ90:AZ101" si="93">$E$10</f>
        <v>0.38998385386937501</v>
      </c>
      <c r="BA90" s="1">
        <f t="shared" ref="BA90:BA101" si="94">AZ90*10000*AV90*0.67*AU90*AT90</f>
        <v>109.55336252706431</v>
      </c>
    </row>
    <row r="91" spans="1:53" x14ac:dyDescent="0.15">
      <c r="A91" s="1" t="s">
        <v>111</v>
      </c>
      <c r="B91" s="1">
        <v>1</v>
      </c>
      <c r="C91" s="6">
        <v>1</v>
      </c>
      <c r="D91" s="18">
        <v>-2.22577715009677</v>
      </c>
      <c r="E91" s="9">
        <f t="shared" ref="E91:E102" si="95">D90</f>
        <v>0</v>
      </c>
      <c r="F91" s="6" t="s">
        <v>110</v>
      </c>
      <c r="G91" s="1">
        <v>2</v>
      </c>
      <c r="H91" s="7">
        <f t="shared" si="76"/>
        <v>-2.22577715009677</v>
      </c>
      <c r="I91" s="7">
        <f t="shared" si="77"/>
        <v>270.92422284990323</v>
      </c>
      <c r="J91" s="7">
        <f t="shared" si="78"/>
        <v>1.3002383775392293E-2</v>
      </c>
      <c r="K91" s="7">
        <f t="shared" si="79"/>
        <v>28.47</v>
      </c>
      <c r="L91" s="7">
        <f t="shared" si="80"/>
        <v>0.28470000000000001</v>
      </c>
      <c r="M91" s="1" t="s">
        <v>110</v>
      </c>
      <c r="O91" s="7">
        <f t="shared" ref="O91:O101" si="96">L91+O90-P90-N91</f>
        <v>0.5644387111090301</v>
      </c>
      <c r="P91" s="7">
        <f t="shared" si="81"/>
        <v>7.3390487395273906E-3</v>
      </c>
      <c r="Q91" s="12">
        <f t="shared" si="82"/>
        <v>1.9081526722771215E-3</v>
      </c>
      <c r="R91" s="7">
        <f t="shared" si="83"/>
        <v>7.4022000000000004E-2</v>
      </c>
      <c r="S91" s="13">
        <f t="shared" si="84"/>
        <v>2.5778183138487495E-2</v>
      </c>
      <c r="T91" s="2">
        <v>0.01</v>
      </c>
      <c r="U91" s="14">
        <f t="shared" si="85"/>
        <v>2.5778183138487496E-4</v>
      </c>
      <c r="V91" s="13"/>
      <c r="W91" s="2"/>
      <c r="X91" s="2"/>
      <c r="Y91" s="2"/>
      <c r="Z91" s="2"/>
      <c r="AA91" s="2"/>
      <c r="AB91" s="2"/>
      <c r="AC91" s="2"/>
      <c r="AD91" s="2"/>
      <c r="AE91" s="13">
        <v>1E-3</v>
      </c>
      <c r="AF91" s="2">
        <v>0.49</v>
      </c>
      <c r="AG91" s="14">
        <f t="shared" si="86"/>
        <v>4.8999999999999998E-4</v>
      </c>
      <c r="AH91" s="17"/>
      <c r="AI91" s="2"/>
      <c r="AJ91" s="14"/>
      <c r="AK91" s="13"/>
      <c r="AL91" s="2"/>
      <c r="AM91" s="2"/>
      <c r="AN91" s="13"/>
      <c r="AO91" s="2"/>
      <c r="AP91" s="14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5.7477818313848754E-3</v>
      </c>
      <c r="AU91" s="7">
        <f t="shared" si="89"/>
        <v>28.47</v>
      </c>
      <c r="AV91" s="1">
        <f t="shared" si="90"/>
        <v>0.26</v>
      </c>
      <c r="AW91" s="1">
        <f t="shared" si="91"/>
        <v>11.95</v>
      </c>
      <c r="AX91" s="1">
        <f t="shared" si="92"/>
        <v>3406.4639587758684</v>
      </c>
      <c r="AZ91" s="1">
        <f t="shared" si="93"/>
        <v>0.38998385386937501</v>
      </c>
      <c r="BA91" s="1">
        <f t="shared" si="94"/>
        <v>111.16869813477331</v>
      </c>
    </row>
    <row r="92" spans="1:53" x14ac:dyDescent="0.15">
      <c r="A92" s="1" t="s">
        <v>73</v>
      </c>
      <c r="B92" s="1">
        <f>H9</f>
        <v>0.26</v>
      </c>
      <c r="C92" s="6">
        <v>2</v>
      </c>
      <c r="D92" s="18">
        <v>2.4227035144137901</v>
      </c>
      <c r="E92" s="9">
        <f t="shared" si="95"/>
        <v>-2.22577715009677</v>
      </c>
      <c r="F92" s="6" t="s">
        <v>110</v>
      </c>
      <c r="G92" s="1">
        <v>3</v>
      </c>
      <c r="H92" s="7">
        <f t="shared" si="76"/>
        <v>2.4227035144137901</v>
      </c>
      <c r="I92" s="7">
        <f t="shared" si="77"/>
        <v>275.57270351441377</v>
      </c>
      <c r="J92" s="7">
        <f t="shared" si="78"/>
        <v>2.3840126696991766E-2</v>
      </c>
      <c r="K92" s="7">
        <f t="shared" si="79"/>
        <v>28.47</v>
      </c>
      <c r="L92" s="7">
        <f t="shared" si="80"/>
        <v>0.28470000000000001</v>
      </c>
      <c r="M92" s="1" t="s">
        <v>110</v>
      </c>
      <c r="O92" s="7">
        <f t="shared" si="96"/>
        <v>0.84179966236950265</v>
      </c>
      <c r="P92" s="7">
        <f t="shared" si="81"/>
        <v>2.0068610604373836E-2</v>
      </c>
      <c r="Q92" s="12">
        <f t="shared" si="82"/>
        <v>5.2178387571371974E-3</v>
      </c>
      <c r="R92" s="7">
        <f t="shared" si="83"/>
        <v>7.4022000000000004E-2</v>
      </c>
      <c r="S92" s="13">
        <f t="shared" si="84"/>
        <v>7.0490377957055969E-2</v>
      </c>
      <c r="T92" s="2">
        <v>0.01</v>
      </c>
      <c r="U92" s="14">
        <f t="shared" si="85"/>
        <v>7.0490377957055969E-4</v>
      </c>
      <c r="V92" s="13"/>
      <c r="W92" s="2"/>
      <c r="X92" s="2"/>
      <c r="Y92" s="2"/>
      <c r="Z92" s="2"/>
      <c r="AA92" s="2"/>
      <c r="AB92" s="2"/>
      <c r="AC92" s="2"/>
      <c r="AD92" s="2"/>
      <c r="AE92" s="13">
        <v>1E-3</v>
      </c>
      <c r="AF92" s="2">
        <v>0.49</v>
      </c>
      <c r="AG92" s="14">
        <f t="shared" si="86"/>
        <v>4.8999999999999998E-4</v>
      </c>
      <c r="AH92" s="17"/>
      <c r="AI92" s="2"/>
      <c r="AJ92" s="14"/>
      <c r="AK92" s="13"/>
      <c r="AL92" s="2"/>
      <c r="AM92" s="2"/>
      <c r="AN92" s="13"/>
      <c r="AO92" s="2"/>
      <c r="AP92" s="14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6.1949037795705599E-3</v>
      </c>
      <c r="AU92" s="7">
        <f t="shared" si="89"/>
        <v>28.47</v>
      </c>
      <c r="AV92" s="1">
        <f t="shared" si="90"/>
        <v>0.26</v>
      </c>
      <c r="AW92" s="1">
        <f t="shared" si="91"/>
        <v>11.95</v>
      </c>
      <c r="AX92" s="1">
        <f t="shared" si="92"/>
        <v>3671.4539751601901</v>
      </c>
      <c r="AZ92" s="1">
        <f t="shared" si="93"/>
        <v>0.38998385386937501</v>
      </c>
      <c r="BA92" s="1">
        <f t="shared" si="94"/>
        <v>119.81654983573286</v>
      </c>
    </row>
    <row r="93" spans="1:53" x14ac:dyDescent="0.15">
      <c r="C93" s="6">
        <v>3</v>
      </c>
      <c r="D93" s="18">
        <v>9.5972272636129006</v>
      </c>
      <c r="E93" s="9">
        <f t="shared" si="95"/>
        <v>2.4227035144137901</v>
      </c>
      <c r="F93" s="6" t="s">
        <v>110</v>
      </c>
      <c r="G93" s="1">
        <v>4</v>
      </c>
      <c r="H93" s="7">
        <f t="shared" si="76"/>
        <v>9.5972272636129006</v>
      </c>
      <c r="I93" s="7">
        <f t="shared" si="77"/>
        <v>282.7472272636129</v>
      </c>
      <c r="J93" s="7">
        <f t="shared" si="78"/>
        <v>5.8435272769381263E-2</v>
      </c>
      <c r="K93" s="7">
        <f t="shared" si="79"/>
        <v>28.47</v>
      </c>
      <c r="L93" s="7">
        <f t="shared" si="80"/>
        <v>0.28470000000000001</v>
      </c>
      <c r="M93" s="1" t="s">
        <v>110</v>
      </c>
      <c r="O93" s="7">
        <f t="shared" si="96"/>
        <v>1.1064310517651288</v>
      </c>
      <c r="P93" s="7">
        <f t="shared" si="81"/>
        <v>6.4654600310408705E-2</v>
      </c>
      <c r="Q93" s="12">
        <f t="shared" si="82"/>
        <v>1.6810196080706264E-2</v>
      </c>
      <c r="R93" s="7">
        <f t="shared" si="83"/>
        <v>7.4022000000000004E-2</v>
      </c>
      <c r="S93" s="13">
        <f t="shared" si="84"/>
        <v>0.22709729648896629</v>
      </c>
      <c r="T93" s="2">
        <v>0.01</v>
      </c>
      <c r="U93" s="14">
        <f t="shared" si="85"/>
        <v>2.270972964889663E-3</v>
      </c>
      <c r="V93" s="13"/>
      <c r="W93" s="2"/>
      <c r="X93" s="2"/>
      <c r="Y93" s="2"/>
      <c r="Z93" s="2"/>
      <c r="AA93" s="2"/>
      <c r="AB93" s="2"/>
      <c r="AC93" s="2"/>
      <c r="AD93" s="2"/>
      <c r="AE93" s="13">
        <v>5.0000000000000001E-3</v>
      </c>
      <c r="AF93" s="2">
        <v>0.49</v>
      </c>
      <c r="AG93" s="14">
        <f t="shared" si="86"/>
        <v>2.4499999999999999E-3</v>
      </c>
      <c r="AH93" s="17"/>
      <c r="AI93" s="2"/>
      <c r="AJ93" s="14"/>
      <c r="AK93" s="13"/>
      <c r="AL93" s="2"/>
      <c r="AM93" s="2"/>
      <c r="AN93" s="13"/>
      <c r="AO93" s="2"/>
      <c r="AP93" s="14"/>
      <c r="AQ93" s="2">
        <v>1.4999999999999999E-2</v>
      </c>
      <c r="AR93" s="2">
        <v>0.5</v>
      </c>
      <c r="AS93" s="2">
        <f t="shared" si="87"/>
        <v>7.4999999999999997E-3</v>
      </c>
      <c r="AT93" s="1">
        <f t="shared" si="88"/>
        <v>1.2220972964889661E-2</v>
      </c>
      <c r="AU93" s="7">
        <f t="shared" si="89"/>
        <v>28.47</v>
      </c>
      <c r="AV93" s="1">
        <f t="shared" si="90"/>
        <v>0.26</v>
      </c>
      <c r="AW93" s="1">
        <f t="shared" si="91"/>
        <v>11.95</v>
      </c>
      <c r="AX93" s="1">
        <f t="shared" si="92"/>
        <v>7242.8469220517463</v>
      </c>
      <c r="AZ93" s="1">
        <f t="shared" si="93"/>
        <v>0.38998385386937501</v>
      </c>
      <c r="BA93" s="1">
        <f t="shared" si="94"/>
        <v>236.36764482407372</v>
      </c>
    </row>
    <row r="94" spans="1:53" x14ac:dyDescent="0.15">
      <c r="C94" s="6">
        <v>4</v>
      </c>
      <c r="D94" s="18">
        <v>16.523759318333301</v>
      </c>
      <c r="E94" s="9">
        <f t="shared" si="95"/>
        <v>9.5972272636129006</v>
      </c>
      <c r="F94" s="6" t="s">
        <v>110</v>
      </c>
      <c r="G94" s="1">
        <v>5</v>
      </c>
      <c r="H94" s="7">
        <f t="shared" si="76"/>
        <v>16.523759318333301</v>
      </c>
      <c r="I94" s="7">
        <f t="shared" si="77"/>
        <v>289.67375931833328</v>
      </c>
      <c r="J94" s="7">
        <f t="shared" si="78"/>
        <v>0.13313248976284883</v>
      </c>
      <c r="K94" s="7">
        <f t="shared" si="79"/>
        <v>28.47</v>
      </c>
      <c r="L94" s="7">
        <f t="shared" si="80"/>
        <v>0.28470000000000001</v>
      </c>
      <c r="M94" s="1" t="s">
        <v>112</v>
      </c>
      <c r="N94" s="7">
        <f>(O93-P93)*$C$22/100</f>
        <v>0.98968762888198414</v>
      </c>
      <c r="O94" s="7">
        <f t="shared" si="96"/>
        <v>0.3367888225727359</v>
      </c>
      <c r="P94" s="7">
        <f t="shared" si="81"/>
        <v>4.4837534473406673E-2</v>
      </c>
      <c r="Q94" s="12">
        <f t="shared" si="82"/>
        <v>1.1657758963085735E-2</v>
      </c>
      <c r="R94" s="7">
        <f t="shared" si="83"/>
        <v>7.4022000000000004E-2</v>
      </c>
      <c r="S94" s="13">
        <f t="shared" si="84"/>
        <v>0.15749046179630022</v>
      </c>
      <c r="T94" s="2">
        <v>0.01</v>
      </c>
      <c r="U94" s="14">
        <f t="shared" si="85"/>
        <v>1.5749046179630022E-3</v>
      </c>
      <c r="V94" s="13"/>
      <c r="W94" s="2"/>
      <c r="X94" s="2"/>
      <c r="Y94" s="2"/>
      <c r="Z94" s="2"/>
      <c r="AA94" s="2"/>
      <c r="AB94" s="2"/>
      <c r="AC94" s="2"/>
      <c r="AD94" s="2"/>
      <c r="AE94" s="13">
        <v>5.0000000000000001E-3</v>
      </c>
      <c r="AF94" s="2">
        <v>0.49</v>
      </c>
      <c r="AG94" s="14">
        <f t="shared" si="86"/>
        <v>2.4499999999999999E-3</v>
      </c>
      <c r="AH94" s="17"/>
      <c r="AI94" s="2"/>
      <c r="AJ94" s="14"/>
      <c r="AK94" s="13"/>
      <c r="AL94" s="2"/>
      <c r="AM94" s="2"/>
      <c r="AN94" s="13"/>
      <c r="AO94" s="2"/>
      <c r="AP94" s="14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1.1524904617963003E-2</v>
      </c>
      <c r="AU94" s="7">
        <f t="shared" si="89"/>
        <v>28.47</v>
      </c>
      <c r="AV94" s="1">
        <f t="shared" si="90"/>
        <v>0.26</v>
      </c>
      <c r="AW94" s="1">
        <f t="shared" si="91"/>
        <v>11.95</v>
      </c>
      <c r="AX94" s="1">
        <f t="shared" si="92"/>
        <v>6830.3170442294604</v>
      </c>
      <c r="AZ94" s="1">
        <f t="shared" si="93"/>
        <v>0.38998385386937501</v>
      </c>
      <c r="BA94" s="1">
        <f t="shared" si="94"/>
        <v>222.90488402161367</v>
      </c>
    </row>
    <row r="95" spans="1:53" x14ac:dyDescent="0.15">
      <c r="C95" s="6">
        <v>5</v>
      </c>
      <c r="D95" s="18">
        <v>19.894782786774201</v>
      </c>
      <c r="E95" s="9">
        <f t="shared" si="95"/>
        <v>16.523759318333301</v>
      </c>
      <c r="F95" s="6" t="s">
        <v>112</v>
      </c>
      <c r="G95" s="1">
        <v>6</v>
      </c>
      <c r="H95" s="7">
        <f t="shared" si="76"/>
        <v>19.894782786774201</v>
      </c>
      <c r="I95" s="7">
        <f t="shared" si="77"/>
        <v>293.04478278677419</v>
      </c>
      <c r="J95" s="7">
        <f t="shared" si="78"/>
        <v>0.19597936563884161</v>
      </c>
      <c r="K95" s="7">
        <f t="shared" si="79"/>
        <v>28.47</v>
      </c>
      <c r="L95" s="7">
        <f t="shared" si="80"/>
        <v>0.28470000000000001</v>
      </c>
      <c r="M95" s="1" t="s">
        <v>110</v>
      </c>
      <c r="O95" s="7">
        <f t="shared" si="96"/>
        <v>0.57665128809932931</v>
      </c>
      <c r="P95" s="7">
        <f t="shared" si="81"/>
        <v>0.11301175363652745</v>
      </c>
      <c r="Q95" s="12">
        <f t="shared" si="82"/>
        <v>2.9383055945497137E-2</v>
      </c>
      <c r="R95" s="7">
        <f t="shared" si="83"/>
        <v>7.4022000000000004E-2</v>
      </c>
      <c r="S95" s="13">
        <f t="shared" si="84"/>
        <v>0.39695031133307845</v>
      </c>
      <c r="T95" s="2">
        <v>0.01</v>
      </c>
      <c r="U95" s="14">
        <f t="shared" si="85"/>
        <v>3.969503113330785E-3</v>
      </c>
      <c r="V95" s="13"/>
      <c r="W95" s="2"/>
      <c r="X95" s="2"/>
      <c r="Y95" s="2"/>
      <c r="Z95" s="2"/>
      <c r="AA95" s="2"/>
      <c r="AB95" s="2"/>
      <c r="AC95" s="2"/>
      <c r="AD95" s="2"/>
      <c r="AE95" s="13">
        <v>5.0000000000000001E-3</v>
      </c>
      <c r="AF95" s="2">
        <v>0.49</v>
      </c>
      <c r="AG95" s="14">
        <f t="shared" si="86"/>
        <v>2.4499999999999999E-3</v>
      </c>
      <c r="AH95" s="17"/>
      <c r="AI95" s="2"/>
      <c r="AJ95" s="14"/>
      <c r="AK95" s="13"/>
      <c r="AL95" s="2"/>
      <c r="AM95" s="2"/>
      <c r="AN95" s="13"/>
      <c r="AO95" s="2"/>
      <c r="AP95" s="14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1.3919503113330785E-2</v>
      </c>
      <c r="AU95" s="7">
        <f t="shared" si="89"/>
        <v>28.47</v>
      </c>
      <c r="AV95" s="1">
        <f t="shared" si="90"/>
        <v>0.26</v>
      </c>
      <c r="AW95" s="1">
        <f t="shared" si="91"/>
        <v>11.95</v>
      </c>
      <c r="AX95" s="1">
        <f t="shared" si="92"/>
        <v>8249.4929471262294</v>
      </c>
      <c r="AZ95" s="1">
        <f t="shared" si="93"/>
        <v>0.38998385386937501</v>
      </c>
      <c r="BA95" s="1">
        <f t="shared" si="94"/>
        <v>269.21916753041967</v>
      </c>
    </row>
    <row r="96" spans="1:53" x14ac:dyDescent="0.15">
      <c r="C96" s="6">
        <v>6</v>
      </c>
      <c r="D96" s="18">
        <v>24.631970683666701</v>
      </c>
      <c r="E96" s="9">
        <f t="shared" si="95"/>
        <v>19.894782786774201</v>
      </c>
      <c r="F96" s="6" t="s">
        <v>110</v>
      </c>
      <c r="G96" s="1">
        <v>7</v>
      </c>
      <c r="H96" s="7">
        <f t="shared" si="76"/>
        <v>24.631970683666701</v>
      </c>
      <c r="I96" s="7">
        <f t="shared" si="77"/>
        <v>297.78197068366666</v>
      </c>
      <c r="J96" s="7">
        <f t="shared" si="78"/>
        <v>0.33248048530999669</v>
      </c>
      <c r="K96" s="7">
        <f t="shared" si="79"/>
        <v>28.47</v>
      </c>
      <c r="L96" s="7">
        <f t="shared" si="80"/>
        <v>0.28470000000000001</v>
      </c>
      <c r="M96" s="1" t="s">
        <v>110</v>
      </c>
      <c r="O96" s="7">
        <f t="shared" si="96"/>
        <v>0.74833953446280177</v>
      </c>
      <c r="P96" s="7">
        <f t="shared" si="81"/>
        <v>0.24880829159484932</v>
      </c>
      <c r="Q96" s="12">
        <f t="shared" si="82"/>
        <v>6.4690155814660824E-2</v>
      </c>
      <c r="R96" s="7">
        <f t="shared" si="83"/>
        <v>7.4022000000000004E-2</v>
      </c>
      <c r="S96" s="13">
        <f t="shared" si="84"/>
        <v>0.87393147732648158</v>
      </c>
      <c r="T96" s="2">
        <v>0.01</v>
      </c>
      <c r="U96" s="14">
        <f t="shared" si="85"/>
        <v>8.7393147732648165E-3</v>
      </c>
      <c r="V96" s="13"/>
      <c r="W96" s="2"/>
      <c r="X96" s="2"/>
      <c r="Y96" s="2"/>
      <c r="Z96" s="2"/>
      <c r="AA96" s="2"/>
      <c r="AB96" s="2"/>
      <c r="AC96" s="2"/>
      <c r="AD96" s="2"/>
      <c r="AE96" s="13">
        <v>0.01</v>
      </c>
      <c r="AF96" s="2">
        <v>0.49</v>
      </c>
      <c r="AG96" s="14">
        <f t="shared" si="86"/>
        <v>4.8999999999999998E-3</v>
      </c>
      <c r="AH96" s="17"/>
      <c r="AI96" s="2"/>
      <c r="AJ96" s="14"/>
      <c r="AK96" s="13"/>
      <c r="AL96" s="2"/>
      <c r="AM96" s="2"/>
      <c r="AN96" s="13"/>
      <c r="AO96" s="2"/>
      <c r="AP96" s="14"/>
      <c r="AQ96" s="2">
        <v>0.02</v>
      </c>
      <c r="AR96" s="2">
        <v>0.5</v>
      </c>
      <c r="AS96" s="2">
        <f t="shared" si="87"/>
        <v>0.01</v>
      </c>
      <c r="AT96" s="1">
        <f t="shared" si="88"/>
        <v>2.3639314773264815E-2</v>
      </c>
      <c r="AU96" s="7">
        <f t="shared" si="89"/>
        <v>28.47</v>
      </c>
      <c r="AV96" s="1">
        <f t="shared" si="90"/>
        <v>0.26</v>
      </c>
      <c r="AW96" s="1">
        <f t="shared" si="91"/>
        <v>11.95</v>
      </c>
      <c r="AX96" s="1">
        <f t="shared" si="92"/>
        <v>14010.00875600082</v>
      </c>
      <c r="AZ96" s="1">
        <f t="shared" si="93"/>
        <v>0.38998385386937501</v>
      </c>
      <c r="BA96" s="1">
        <f t="shared" si="94"/>
        <v>457.21148179153874</v>
      </c>
    </row>
    <row r="97" spans="3:54" x14ac:dyDescent="0.15">
      <c r="C97" s="6">
        <v>7</v>
      </c>
      <c r="D97" s="18">
        <v>27.200041993225799</v>
      </c>
      <c r="E97" s="9">
        <f t="shared" si="95"/>
        <v>24.631970683666701</v>
      </c>
      <c r="F97" s="6" t="s">
        <v>110</v>
      </c>
      <c r="G97" s="1">
        <v>8</v>
      </c>
      <c r="H97" s="7">
        <f t="shared" si="76"/>
        <v>27.200041993225799</v>
      </c>
      <c r="I97" s="7">
        <f t="shared" si="77"/>
        <v>300.35004199322577</v>
      </c>
      <c r="J97" s="7">
        <f t="shared" si="78"/>
        <v>0.43972746887730152</v>
      </c>
      <c r="K97" s="7">
        <f t="shared" si="79"/>
        <v>28.47</v>
      </c>
      <c r="L97" s="7">
        <f t="shared" si="80"/>
        <v>0.28470000000000001</v>
      </c>
      <c r="M97" s="1" t="s">
        <v>110</v>
      </c>
      <c r="O97" s="7">
        <f t="shared" si="96"/>
        <v>0.78423124286795254</v>
      </c>
      <c r="P97" s="7">
        <f t="shared" si="81"/>
        <v>0.3448480194408251</v>
      </c>
      <c r="Q97" s="12">
        <f t="shared" si="82"/>
        <v>8.9660485054614533E-2</v>
      </c>
      <c r="R97" s="7">
        <f t="shared" si="83"/>
        <v>7.4022000000000004E-2</v>
      </c>
      <c r="S97" s="13">
        <f t="shared" si="84"/>
        <v>1.2112680696902884</v>
      </c>
      <c r="T97" s="2">
        <v>0.01</v>
      </c>
      <c r="U97" s="14">
        <f t="shared" si="85"/>
        <v>1.2112680696902885E-2</v>
      </c>
      <c r="V97" s="13"/>
      <c r="W97" s="2"/>
      <c r="X97" s="2"/>
      <c r="Y97" s="2"/>
      <c r="Z97" s="2"/>
      <c r="AA97" s="2"/>
      <c r="AB97" s="2"/>
      <c r="AC97" s="2"/>
      <c r="AD97" s="2"/>
      <c r="AE97" s="13">
        <v>0.01</v>
      </c>
      <c r="AF97" s="2">
        <v>0.49</v>
      </c>
      <c r="AG97" s="14">
        <f t="shared" si="86"/>
        <v>4.8999999999999998E-3</v>
      </c>
      <c r="AH97" s="17"/>
      <c r="AI97" s="2"/>
      <c r="AJ97" s="14"/>
      <c r="AK97" s="13"/>
      <c r="AL97" s="2"/>
      <c r="AM97" s="2"/>
      <c r="AN97" s="13"/>
      <c r="AO97" s="2"/>
      <c r="AP97" s="14"/>
      <c r="AQ97" s="2">
        <v>0.02</v>
      </c>
      <c r="AR97" s="2">
        <v>0.5</v>
      </c>
      <c r="AS97" s="2">
        <f t="shared" si="87"/>
        <v>0.01</v>
      </c>
      <c r="AT97" s="1">
        <f t="shared" si="88"/>
        <v>2.7012680696902887E-2</v>
      </c>
      <c r="AU97" s="7">
        <f t="shared" si="89"/>
        <v>28.47</v>
      </c>
      <c r="AV97" s="1">
        <f t="shared" si="90"/>
        <v>0.26</v>
      </c>
      <c r="AW97" s="1">
        <f t="shared" si="91"/>
        <v>11.95</v>
      </c>
      <c r="AX97" s="1">
        <f t="shared" si="92"/>
        <v>16009.258166597714</v>
      </c>
      <c r="AZ97" s="1">
        <f t="shared" si="93"/>
        <v>0.38998385386937501</v>
      </c>
      <c r="BA97" s="1">
        <f t="shared" si="94"/>
        <v>522.45625082841354</v>
      </c>
    </row>
    <row r="98" spans="3:54" x14ac:dyDescent="0.15">
      <c r="C98" s="6">
        <v>8</v>
      </c>
      <c r="D98" s="18">
        <v>26.583250533548402</v>
      </c>
      <c r="E98" s="9">
        <f t="shared" si="95"/>
        <v>27.200041993225799</v>
      </c>
      <c r="F98" s="6" t="s">
        <v>110</v>
      </c>
      <c r="G98" s="1">
        <v>9</v>
      </c>
      <c r="H98" s="7">
        <f t="shared" si="76"/>
        <v>26.583250533548402</v>
      </c>
      <c r="I98" s="7">
        <f t="shared" si="77"/>
        <v>299.73325053354836</v>
      </c>
      <c r="J98" s="7">
        <f t="shared" si="78"/>
        <v>0.41135025800885133</v>
      </c>
      <c r="K98" s="7">
        <f t="shared" si="79"/>
        <v>28.47</v>
      </c>
      <c r="L98" s="7">
        <f t="shared" si="80"/>
        <v>0.28470000000000001</v>
      </c>
      <c r="M98" s="1" t="s">
        <v>110</v>
      </c>
      <c r="O98" s="7">
        <f t="shared" si="96"/>
        <v>0.72408322342712739</v>
      </c>
      <c r="P98" s="7">
        <f t="shared" si="81"/>
        <v>0.29785182077662958</v>
      </c>
      <c r="Q98" s="12">
        <f t="shared" si="82"/>
        <v>7.7441473401923699E-2</v>
      </c>
      <c r="R98" s="7">
        <f t="shared" si="83"/>
        <v>7.4022000000000004E-2</v>
      </c>
      <c r="S98" s="13">
        <f t="shared" si="84"/>
        <v>1.0461953662684567</v>
      </c>
      <c r="T98" s="2">
        <v>0.01</v>
      </c>
      <c r="U98" s="14">
        <f t="shared" si="85"/>
        <v>1.0461953662684566E-2</v>
      </c>
      <c r="V98" s="13"/>
      <c r="W98" s="2"/>
      <c r="X98" s="2"/>
      <c r="Y98" s="2"/>
      <c r="Z98" s="2"/>
      <c r="AA98" s="2"/>
      <c r="AB98" s="2"/>
      <c r="AC98" s="2"/>
      <c r="AD98" s="2"/>
      <c r="AE98" s="13">
        <v>5.0000000000000001E-3</v>
      </c>
      <c r="AF98" s="2">
        <v>0.49</v>
      </c>
      <c r="AG98" s="14">
        <f t="shared" si="86"/>
        <v>2.4499999999999999E-3</v>
      </c>
      <c r="AH98" s="17"/>
      <c r="AI98" s="2"/>
      <c r="AJ98" s="14"/>
      <c r="AK98" s="13"/>
      <c r="AL98" s="2"/>
      <c r="AM98" s="2"/>
      <c r="AN98" s="13"/>
      <c r="AO98" s="2"/>
      <c r="AP98" s="14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2.0411953662684567E-2</v>
      </c>
      <c r="AU98" s="7">
        <f t="shared" si="89"/>
        <v>28.47</v>
      </c>
      <c r="AV98" s="1">
        <f t="shared" si="90"/>
        <v>0.26</v>
      </c>
      <c r="AW98" s="1">
        <f t="shared" si="91"/>
        <v>11.95</v>
      </c>
      <c r="AX98" s="1">
        <f t="shared" si="92"/>
        <v>12097.290140775021</v>
      </c>
      <c r="AZ98" s="1">
        <f t="shared" si="93"/>
        <v>0.38998385386937501</v>
      </c>
      <c r="BA98" s="1">
        <f t="shared" si="94"/>
        <v>394.79061342890691</v>
      </c>
    </row>
    <row r="99" spans="3:54" x14ac:dyDescent="0.15">
      <c r="C99" s="6">
        <v>9</v>
      </c>
      <c r="D99" s="18">
        <v>22.590289809333299</v>
      </c>
      <c r="E99" s="9">
        <f t="shared" si="95"/>
        <v>26.583250533548402</v>
      </c>
      <c r="F99" s="6" t="s">
        <v>110</v>
      </c>
      <c r="G99" s="1">
        <v>10</v>
      </c>
      <c r="H99" s="7">
        <f t="shared" si="76"/>
        <v>22.590289809333299</v>
      </c>
      <c r="I99" s="7">
        <f t="shared" si="77"/>
        <v>295.74028980933326</v>
      </c>
      <c r="J99" s="7">
        <f t="shared" si="78"/>
        <v>0.26529657072589025</v>
      </c>
      <c r="K99" s="7">
        <f t="shared" si="79"/>
        <v>28.47</v>
      </c>
      <c r="L99" s="7">
        <f t="shared" si="80"/>
        <v>0.28470000000000001</v>
      </c>
      <c r="M99" s="1" t="s">
        <v>110</v>
      </c>
      <c r="O99" s="7">
        <f t="shared" si="96"/>
        <v>0.71093140265049781</v>
      </c>
      <c r="P99" s="7">
        <f t="shared" si="81"/>
        <v>0.18860766314452415</v>
      </c>
      <c r="Q99" s="12">
        <f t="shared" si="82"/>
        <v>4.9037992417576282E-2</v>
      </c>
      <c r="R99" s="7">
        <f t="shared" si="83"/>
        <v>7.4022000000000004E-2</v>
      </c>
      <c r="S99" s="13">
        <f t="shared" si="84"/>
        <v>0.66247862010721514</v>
      </c>
      <c r="T99" s="2">
        <v>0.01</v>
      </c>
      <c r="U99" s="14">
        <f t="shared" si="85"/>
        <v>6.6247862010721517E-3</v>
      </c>
      <c r="V99" s="13"/>
      <c r="W99" s="2"/>
      <c r="X99" s="2"/>
      <c r="Y99" s="2"/>
      <c r="Z99" s="2"/>
      <c r="AA99" s="2"/>
      <c r="AB99" s="2"/>
      <c r="AC99" s="2"/>
      <c r="AD99" s="2"/>
      <c r="AE99" s="13">
        <v>5.0000000000000001E-3</v>
      </c>
      <c r="AF99" s="2">
        <v>0.49</v>
      </c>
      <c r="AG99" s="14">
        <f t="shared" si="86"/>
        <v>2.4499999999999999E-3</v>
      </c>
      <c r="AH99" s="17"/>
      <c r="AI99" s="2"/>
      <c r="AJ99" s="14"/>
      <c r="AK99" s="13"/>
      <c r="AL99" s="2"/>
      <c r="AM99" s="2"/>
      <c r="AN99" s="13"/>
      <c r="AO99" s="2"/>
      <c r="AP99" s="14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1.6574786201072153E-2</v>
      </c>
      <c r="AU99" s="7">
        <f t="shared" si="89"/>
        <v>28.47</v>
      </c>
      <c r="AV99" s="1">
        <f t="shared" si="90"/>
        <v>0.26</v>
      </c>
      <c r="AW99" s="1">
        <f t="shared" si="91"/>
        <v>11.95</v>
      </c>
      <c r="AX99" s="1">
        <f t="shared" si="92"/>
        <v>9823.1654357632469</v>
      </c>
      <c r="AZ99" s="1">
        <f t="shared" si="93"/>
        <v>0.38998385386937501</v>
      </c>
      <c r="BA99" s="1">
        <f t="shared" si="94"/>
        <v>320.57539027911213</v>
      </c>
    </row>
    <row r="100" spans="3:54" x14ac:dyDescent="0.15">
      <c r="C100" s="6">
        <v>10</v>
      </c>
      <c r="D100" s="18">
        <v>15.6152668841936</v>
      </c>
      <c r="E100" s="9">
        <f t="shared" si="95"/>
        <v>22.590289809333299</v>
      </c>
      <c r="F100" s="6" t="s">
        <v>110</v>
      </c>
      <c r="G100" s="1">
        <v>11</v>
      </c>
      <c r="H100" s="7">
        <f t="shared" si="76"/>
        <v>15.6152668841936</v>
      </c>
      <c r="I100" s="7">
        <f t="shared" si="77"/>
        <v>288.76526688419358</v>
      </c>
      <c r="J100" s="7">
        <f t="shared" si="78"/>
        <v>0.11977250652047104</v>
      </c>
      <c r="K100" s="7">
        <f t="shared" si="79"/>
        <v>28.47</v>
      </c>
      <c r="L100" s="7">
        <f t="shared" si="80"/>
        <v>0.28470000000000001</v>
      </c>
      <c r="M100" s="1" t="s">
        <v>112</v>
      </c>
      <c r="N100" s="7">
        <f>(O99-P99)*$C$22/100</f>
        <v>0.496207552530675</v>
      </c>
      <c r="O100" s="7">
        <f t="shared" si="96"/>
        <v>0.31081618697529861</v>
      </c>
      <c r="P100" s="7">
        <f t="shared" si="81"/>
        <v>3.72272337811669E-2</v>
      </c>
      <c r="Q100" s="12">
        <f t="shared" si="82"/>
        <v>9.6790807831033943E-3</v>
      </c>
      <c r="R100" s="7">
        <f t="shared" si="83"/>
        <v>7.4022000000000004E-2</v>
      </c>
      <c r="S100" s="13">
        <f t="shared" si="84"/>
        <v>0.13075951451059675</v>
      </c>
      <c r="T100" s="2">
        <v>0.01</v>
      </c>
      <c r="U100" s="14">
        <f t="shared" si="85"/>
        <v>1.3075951451059675E-3</v>
      </c>
      <c r="V100" s="13"/>
      <c r="W100" s="2"/>
      <c r="X100" s="2"/>
      <c r="Y100" s="2"/>
      <c r="Z100" s="2"/>
      <c r="AA100" s="2"/>
      <c r="AB100" s="2"/>
      <c r="AC100" s="2"/>
      <c r="AD100" s="2"/>
      <c r="AE100" s="13">
        <v>1E-3</v>
      </c>
      <c r="AF100" s="2">
        <v>0.49</v>
      </c>
      <c r="AG100" s="14">
        <f t="shared" si="86"/>
        <v>4.8999999999999998E-4</v>
      </c>
      <c r="AH100" s="17"/>
      <c r="AI100" s="2"/>
      <c r="AJ100" s="14"/>
      <c r="AK100" s="13"/>
      <c r="AL100" s="2"/>
      <c r="AM100" s="2"/>
      <c r="AN100" s="13"/>
      <c r="AO100" s="2"/>
      <c r="AP100" s="14"/>
      <c r="AQ100" s="2">
        <v>0.01</v>
      </c>
      <c r="AR100" s="2">
        <v>0.5</v>
      </c>
      <c r="AS100" s="2">
        <f t="shared" si="87"/>
        <v>5.0000000000000001E-3</v>
      </c>
      <c r="AT100" s="1">
        <f t="shared" si="88"/>
        <v>6.7975951451059681E-3</v>
      </c>
      <c r="AU100" s="7">
        <f t="shared" si="89"/>
        <v>28.47</v>
      </c>
      <c r="AV100" s="1">
        <f t="shared" si="90"/>
        <v>0.26</v>
      </c>
      <c r="AW100" s="1">
        <f t="shared" si="91"/>
        <v>11.95</v>
      </c>
      <c r="AX100" s="1">
        <f t="shared" si="92"/>
        <v>4028.6433179691739</v>
      </c>
      <c r="AZ100" s="1">
        <f t="shared" si="93"/>
        <v>0.38998385386937501</v>
      </c>
      <c r="BA100" s="1">
        <f t="shared" si="94"/>
        <v>131.47329263654598</v>
      </c>
    </row>
    <row r="101" spans="3:54" x14ac:dyDescent="0.15">
      <c r="C101" s="6">
        <v>11</v>
      </c>
      <c r="D101" s="18">
        <v>7.4489631313666704</v>
      </c>
      <c r="E101" s="9">
        <f t="shared" si="95"/>
        <v>15.6152668841936</v>
      </c>
      <c r="F101" s="6" t="s">
        <v>112</v>
      </c>
      <c r="G101" s="1">
        <v>12</v>
      </c>
      <c r="H101" s="7">
        <f t="shared" si="76"/>
        <v>7.4489631313666704</v>
      </c>
      <c r="I101" s="7">
        <f t="shared" si="77"/>
        <v>280.59896313136665</v>
      </c>
      <c r="J101" s="7">
        <f t="shared" si="78"/>
        <v>4.4892691350205169E-2</v>
      </c>
      <c r="K101" s="7">
        <f t="shared" si="79"/>
        <v>28.47</v>
      </c>
      <c r="L101" s="7">
        <f t="shared" si="80"/>
        <v>0.28470000000000001</v>
      </c>
      <c r="M101" s="1" t="s">
        <v>110</v>
      </c>
      <c r="O101" s="7">
        <f t="shared" si="96"/>
        <v>0.55828895319413174</v>
      </c>
      <c r="P101" s="7">
        <f t="shared" si="81"/>
        <v>2.5063093659973296E-2</v>
      </c>
      <c r="Q101" s="12">
        <f t="shared" si="82"/>
        <v>6.5164043515930576E-3</v>
      </c>
      <c r="R101" s="7">
        <f t="shared" si="83"/>
        <v>7.4022000000000004E-2</v>
      </c>
      <c r="S101" s="13">
        <f t="shared" si="84"/>
        <v>8.8033346188877051E-2</v>
      </c>
      <c r="T101" s="2">
        <v>0.01</v>
      </c>
      <c r="U101" s="14">
        <f t="shared" si="85"/>
        <v>8.8033346188877057E-4</v>
      </c>
      <c r="V101" s="13"/>
      <c r="W101" s="2"/>
      <c r="X101" s="2"/>
      <c r="Y101" s="2"/>
      <c r="Z101" s="2"/>
      <c r="AA101" s="2"/>
      <c r="AB101" s="2"/>
      <c r="AC101" s="2"/>
      <c r="AD101" s="2"/>
      <c r="AE101" s="13">
        <v>1E-3</v>
      </c>
      <c r="AF101" s="2">
        <v>0.49</v>
      </c>
      <c r="AG101" s="14">
        <f t="shared" si="86"/>
        <v>4.8999999999999998E-4</v>
      </c>
      <c r="AH101" s="17"/>
      <c r="AI101" s="2"/>
      <c r="AJ101" s="14"/>
      <c r="AK101" s="13"/>
      <c r="AL101" s="2"/>
      <c r="AM101" s="2"/>
      <c r="AN101" s="13"/>
      <c r="AO101" s="2"/>
      <c r="AP101" s="14"/>
      <c r="AQ101" s="2">
        <v>0.01</v>
      </c>
      <c r="AR101" s="2">
        <v>0.5</v>
      </c>
      <c r="AS101" s="2">
        <f t="shared" si="87"/>
        <v>5.0000000000000001E-3</v>
      </c>
      <c r="AT101" s="1">
        <f t="shared" si="88"/>
        <v>6.3703334618887709E-3</v>
      </c>
      <c r="AU101" s="7">
        <f t="shared" si="89"/>
        <v>28.47</v>
      </c>
      <c r="AV101" s="1">
        <f t="shared" si="90"/>
        <v>0.26</v>
      </c>
      <c r="AW101" s="1">
        <f t="shared" si="91"/>
        <v>11.95</v>
      </c>
      <c r="AX101" s="1">
        <f t="shared" si="92"/>
        <v>3775.4236294802986</v>
      </c>
      <c r="AY101" s="1">
        <f>SUM(AX90:AX101)</f>
        <v>92501.330663714209</v>
      </c>
      <c r="AZ101" s="1">
        <f t="shared" si="93"/>
        <v>0.38998385386937501</v>
      </c>
      <c r="BA101" s="1">
        <f t="shared" si="94"/>
        <v>123.20956125642094</v>
      </c>
      <c r="BB101" s="1">
        <f>SUM(BA90:BA101)</f>
        <v>3018.7468970946156</v>
      </c>
    </row>
    <row r="102" spans="3:54" x14ac:dyDescent="0.15">
      <c r="C102" s="6">
        <v>12</v>
      </c>
      <c r="D102" s="18">
        <v>2.54217434116129</v>
      </c>
      <c r="E102" s="9">
        <f t="shared" si="95"/>
        <v>7.4489631313666704</v>
      </c>
      <c r="F102" s="6" t="s">
        <v>110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Z102"/>
  <sheetViews>
    <sheetView workbookViewId="0">
      <pane xSplit="4" topLeftCell="E1" activePane="topRight" state="frozen"/>
      <selection activeCell="K16" sqref="K16"/>
      <selection pane="topRight"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8.875" style="1"/>
    <col min="32" max="32" width="23.125" style="1" customWidth="1"/>
    <col min="33" max="33" width="15.62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73</v>
      </c>
    </row>
    <row r="2" spans="1:12" x14ac:dyDescent="0.15">
      <c r="A2" s="28" t="s">
        <v>41</v>
      </c>
      <c r="B2" s="3" t="s">
        <v>42</v>
      </c>
      <c r="C2" s="2"/>
      <c r="D2" s="2"/>
      <c r="E2" s="35">
        <v>594.37390415796403</v>
      </c>
      <c r="F2" s="2">
        <v>769.42</v>
      </c>
      <c r="G2" s="39">
        <f>(F2+F3+F4)/3</f>
        <v>1231.0233333333333</v>
      </c>
      <c r="H2" s="2">
        <v>0.18</v>
      </c>
      <c r="I2" s="28">
        <f>(H2+H3+H4)/3</f>
        <v>0.17333333333333334</v>
      </c>
    </row>
    <row r="3" spans="1:12" x14ac:dyDescent="0.15">
      <c r="A3" s="28"/>
      <c r="B3" s="3" t="s">
        <v>43</v>
      </c>
      <c r="C3" s="2"/>
      <c r="D3" s="2"/>
      <c r="E3" s="36"/>
      <c r="F3" s="2">
        <v>1268.01</v>
      </c>
      <c r="G3" s="40"/>
      <c r="H3" s="2">
        <v>0.24</v>
      </c>
      <c r="I3" s="28"/>
    </row>
    <row r="4" spans="1:12" x14ac:dyDescent="0.15">
      <c r="A4" s="28"/>
      <c r="B4" s="3" t="s">
        <v>44</v>
      </c>
      <c r="C4" s="2"/>
      <c r="D4" s="2"/>
      <c r="E4" s="37"/>
      <c r="F4" s="2">
        <v>1655.64</v>
      </c>
      <c r="G4" s="41"/>
      <c r="H4" s="2">
        <v>0.1</v>
      </c>
      <c r="I4" s="28"/>
    </row>
    <row r="5" spans="1:12" x14ac:dyDescent="0.15">
      <c r="A5" s="28" t="s">
        <v>45</v>
      </c>
      <c r="B5" s="3" t="s">
        <v>46</v>
      </c>
      <c r="C5" s="2"/>
      <c r="D5" s="2"/>
      <c r="E5" s="35">
        <v>3041.0383561643798</v>
      </c>
      <c r="F5" s="2">
        <v>91.103999999999999</v>
      </c>
      <c r="G5" s="39">
        <f>(F5+F6)/2</f>
        <v>92.509250000000009</v>
      </c>
      <c r="H5" s="2">
        <v>0.18</v>
      </c>
      <c r="I5" s="28">
        <f>(H5+H6)/2</f>
        <v>0.155</v>
      </c>
    </row>
    <row r="6" spans="1:12" x14ac:dyDescent="0.15">
      <c r="A6" s="28"/>
      <c r="B6" s="3" t="s">
        <v>47</v>
      </c>
      <c r="C6" s="2"/>
      <c r="D6" s="2"/>
      <c r="E6" s="37"/>
      <c r="F6" s="2">
        <v>93.914500000000004</v>
      </c>
      <c r="G6" s="41"/>
      <c r="H6" s="2">
        <v>0.13</v>
      </c>
      <c r="I6" s="28"/>
    </row>
    <row r="7" spans="1:12" x14ac:dyDescent="0.15">
      <c r="A7" s="28" t="s">
        <v>48</v>
      </c>
      <c r="B7" s="29"/>
      <c r="C7" s="2"/>
      <c r="D7" s="2"/>
      <c r="E7" s="4">
        <v>9015.4549809065102</v>
      </c>
      <c r="F7" s="2">
        <v>108.2955</v>
      </c>
      <c r="G7" s="2"/>
      <c r="H7" s="2">
        <v>0.45</v>
      </c>
    </row>
    <row r="8" spans="1:12" x14ac:dyDescent="0.15">
      <c r="A8" s="28" t="s">
        <v>49</v>
      </c>
      <c r="B8" s="29"/>
      <c r="C8" s="2"/>
      <c r="D8" s="2"/>
      <c r="E8" s="4">
        <v>1.0155951013714799</v>
      </c>
      <c r="F8" s="2">
        <v>625.46400000000006</v>
      </c>
      <c r="G8" s="2"/>
      <c r="H8" s="2">
        <v>0.26</v>
      </c>
    </row>
    <row r="9" spans="1:12" x14ac:dyDescent="0.15">
      <c r="A9" s="28" t="s">
        <v>50</v>
      </c>
      <c r="B9" s="29"/>
      <c r="C9" s="2"/>
      <c r="D9" s="2"/>
      <c r="E9" s="4">
        <v>2.2881999999999998</v>
      </c>
      <c r="F9" s="2">
        <v>341.64</v>
      </c>
      <c r="G9" s="2"/>
      <c r="H9" s="2">
        <v>0.26</v>
      </c>
    </row>
    <row r="10" spans="1:12" x14ac:dyDescent="0.15">
      <c r="A10" s="28" t="s">
        <v>51</v>
      </c>
      <c r="B10" s="29"/>
      <c r="C10" s="2"/>
      <c r="D10" s="2"/>
      <c r="E10" s="4">
        <v>0.36434888687428202</v>
      </c>
      <c r="F10" s="2">
        <v>341.64</v>
      </c>
      <c r="G10" s="2"/>
      <c r="H10" s="2">
        <v>0.26</v>
      </c>
    </row>
    <row r="11" spans="1:12" x14ac:dyDescent="0.15">
      <c r="A11" s="28" t="s">
        <v>52</v>
      </c>
      <c r="B11" s="29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55</v>
      </c>
      <c r="B14" s="2" t="s">
        <v>56</v>
      </c>
      <c r="C14" s="2">
        <v>308.16000000000003</v>
      </c>
      <c r="G14" s="38" t="s">
        <v>57</v>
      </c>
      <c r="H14" s="5" t="s">
        <v>58</v>
      </c>
      <c r="I14" s="5">
        <f>AV38+AV53+AG69+AY85+AY101+BB101</f>
        <v>241287915.42679366</v>
      </c>
      <c r="J14" s="5" t="s">
        <v>35</v>
      </c>
      <c r="K14" s="5">
        <f>I14/(10000*1000)</f>
        <v>24.128791542679366</v>
      </c>
      <c r="L14" s="5" t="s">
        <v>59</v>
      </c>
    </row>
    <row r="15" spans="1:12" x14ac:dyDescent="0.15">
      <c r="A15" s="2" t="s">
        <v>60</v>
      </c>
      <c r="B15" s="2" t="s">
        <v>56</v>
      </c>
      <c r="C15" s="2"/>
      <c r="G15" s="38"/>
      <c r="H15" s="5" t="s">
        <v>61</v>
      </c>
      <c r="I15" s="5">
        <v>161022658.34208101</v>
      </c>
      <c r="J15" s="5" t="s">
        <v>35</v>
      </c>
      <c r="K15" s="5">
        <f>I15/(10000*1000)</f>
        <v>16.102265834208101</v>
      </c>
      <c r="L15" s="5" t="s">
        <v>59</v>
      </c>
    </row>
    <row r="16" spans="1:12" x14ac:dyDescent="0.15">
      <c r="A16" s="2" t="s">
        <v>62</v>
      </c>
      <c r="B16" s="2" t="s">
        <v>63</v>
      </c>
      <c r="C16" s="2">
        <v>19347</v>
      </c>
      <c r="K16" s="1">
        <v>24.128791542679366</v>
      </c>
    </row>
    <row r="17" spans="1:47" x14ac:dyDescent="0.15">
      <c r="A17" s="2" t="s">
        <v>64</v>
      </c>
      <c r="B17" s="2" t="s">
        <v>65</v>
      </c>
      <c r="C17" s="2">
        <v>1.9870000000000001</v>
      </c>
      <c r="AF17" s="1" t="s">
        <v>122</v>
      </c>
    </row>
    <row r="18" spans="1:47" x14ac:dyDescent="0.15">
      <c r="A18" s="2" t="s">
        <v>67</v>
      </c>
      <c r="B18" s="2" t="s">
        <v>68</v>
      </c>
      <c r="C18" s="2">
        <v>1</v>
      </c>
    </row>
    <row r="19" spans="1:47" x14ac:dyDescent="0.15">
      <c r="A19" s="2" t="s">
        <v>70</v>
      </c>
      <c r="B19" s="2" t="s">
        <v>68</v>
      </c>
      <c r="C19" s="2">
        <v>3</v>
      </c>
    </row>
    <row r="20" spans="1:47" x14ac:dyDescent="0.15">
      <c r="A20" s="2" t="s">
        <v>73</v>
      </c>
      <c r="B20" s="2" t="s">
        <v>74</v>
      </c>
      <c r="C20" s="2">
        <v>0.13</v>
      </c>
    </row>
    <row r="21" spans="1:47" x14ac:dyDescent="0.15">
      <c r="A21" s="2" t="s">
        <v>75</v>
      </c>
      <c r="B21" s="2" t="s">
        <v>76</v>
      </c>
      <c r="C21" s="2">
        <v>1</v>
      </c>
    </row>
    <row r="22" spans="1:47" x14ac:dyDescent="0.15">
      <c r="A22" s="2" t="s">
        <v>77</v>
      </c>
      <c r="B22" s="2" t="s">
        <v>72</v>
      </c>
      <c r="C22" s="2">
        <v>95</v>
      </c>
    </row>
    <row r="23" spans="1:47" x14ac:dyDescent="0.15">
      <c r="A23" s="2" t="s">
        <v>78</v>
      </c>
      <c r="B23" s="2" t="s">
        <v>79</v>
      </c>
      <c r="C23" s="2">
        <v>0.66200000000000003</v>
      </c>
    </row>
    <row r="25" spans="1:47" x14ac:dyDescent="0.15">
      <c r="S25" s="30" t="s">
        <v>80</v>
      </c>
      <c r="T25" s="30"/>
      <c r="U25" s="30"/>
      <c r="V25" s="30" t="s">
        <v>81</v>
      </c>
      <c r="W25" s="30"/>
      <c r="X25" s="30"/>
      <c r="Y25" s="30" t="s">
        <v>82</v>
      </c>
      <c r="Z25" s="30"/>
      <c r="AA25" s="30"/>
      <c r="AB25" s="30" t="s">
        <v>83</v>
      </c>
      <c r="AC25" s="30"/>
      <c r="AD25" s="30"/>
      <c r="AE25" s="30" t="s">
        <v>84</v>
      </c>
      <c r="AF25" s="30"/>
      <c r="AG25" s="30"/>
      <c r="AH25" s="30" t="s">
        <v>85</v>
      </c>
      <c r="AI25" s="30"/>
      <c r="AJ25" s="30"/>
      <c r="AK25" s="31" t="s">
        <v>86</v>
      </c>
      <c r="AL25" s="32"/>
      <c r="AM25" s="33"/>
      <c r="AN25" s="30" t="s">
        <v>87</v>
      </c>
      <c r="AO25" s="30"/>
      <c r="AP25" s="30"/>
    </row>
    <row r="26" spans="1:47" x14ac:dyDescent="0.15">
      <c r="A26" s="34" t="s">
        <v>41</v>
      </c>
      <c r="B26" s="34"/>
      <c r="C26" s="6" t="s">
        <v>88</v>
      </c>
      <c r="D26" s="6" t="s">
        <v>89</v>
      </c>
      <c r="E26" s="6" t="s">
        <v>90</v>
      </c>
      <c r="F26" s="6" t="s">
        <v>91</v>
      </c>
      <c r="G26" s="1" t="s">
        <v>88</v>
      </c>
      <c r="H26" s="1" t="s">
        <v>90</v>
      </c>
      <c r="I26" s="1" t="s">
        <v>92</v>
      </c>
      <c r="J26" s="1" t="s">
        <v>93</v>
      </c>
      <c r="K26" s="10" t="s">
        <v>94</v>
      </c>
      <c r="L26" s="10" t="s">
        <v>95</v>
      </c>
      <c r="M26" s="1" t="s">
        <v>96</v>
      </c>
      <c r="N26" s="10" t="s">
        <v>97</v>
      </c>
      <c r="O26" s="1" t="s">
        <v>98</v>
      </c>
      <c r="P26" s="1" t="s">
        <v>99</v>
      </c>
      <c r="Q26" s="10" t="s">
        <v>100</v>
      </c>
      <c r="R26" s="10" t="s">
        <v>101</v>
      </c>
      <c r="S26" s="2" t="s">
        <v>102</v>
      </c>
      <c r="T26" s="2" t="s">
        <v>103</v>
      </c>
      <c r="U26" s="2"/>
      <c r="V26" s="2" t="s">
        <v>102</v>
      </c>
      <c r="W26" s="2" t="s">
        <v>103</v>
      </c>
      <c r="X26" s="2"/>
      <c r="Y26" s="2" t="s">
        <v>102</v>
      </c>
      <c r="Z26" s="2" t="s">
        <v>103</v>
      </c>
      <c r="AA26" s="2"/>
      <c r="AB26" s="2" t="s">
        <v>102</v>
      </c>
      <c r="AC26" s="2" t="s">
        <v>103</v>
      </c>
      <c r="AD26" s="2"/>
      <c r="AE26" s="2" t="s">
        <v>102</v>
      </c>
      <c r="AF26" s="2" t="s">
        <v>103</v>
      </c>
      <c r="AG26" s="2"/>
      <c r="AH26" s="2" t="s">
        <v>102</v>
      </c>
      <c r="AI26" s="2" t="s">
        <v>103</v>
      </c>
      <c r="AJ26" s="2"/>
      <c r="AK26" s="2" t="s">
        <v>102</v>
      </c>
      <c r="AL26" s="2" t="s">
        <v>103</v>
      </c>
      <c r="AM26" s="2"/>
      <c r="AN26" s="16" t="s">
        <v>102</v>
      </c>
      <c r="AO26" s="16" t="s">
        <v>103</v>
      </c>
      <c r="AP26" s="16"/>
      <c r="AQ26" s="1" t="s">
        <v>104</v>
      </c>
      <c r="AR26" s="1" t="s">
        <v>105</v>
      </c>
      <c r="AS26" s="1" t="s">
        <v>73</v>
      </c>
      <c r="AT26" s="1" t="s">
        <v>106</v>
      </c>
      <c r="AU26" s="1" t="s">
        <v>107</v>
      </c>
    </row>
    <row r="27" spans="1:47" x14ac:dyDescent="0.15">
      <c r="A27" s="1" t="s">
        <v>108</v>
      </c>
      <c r="B27" s="1">
        <f>G2</f>
        <v>1231.0233333333333</v>
      </c>
      <c r="C27" s="6" t="s">
        <v>109</v>
      </c>
      <c r="D27" s="6">
        <v>2</v>
      </c>
      <c r="E27" s="6"/>
      <c r="F27" s="6"/>
      <c r="G27" s="1">
        <v>1</v>
      </c>
      <c r="H27" s="7">
        <f t="shared" ref="H27:H38" si="0">E28</f>
        <v>2</v>
      </c>
      <c r="I27" s="7">
        <f t="shared" ref="I27:I38" si="1">H27+273.15</f>
        <v>275.14999999999998</v>
      </c>
      <c r="J27" s="7">
        <f t="shared" ref="J27:J38" si="2">EXP(($C$16*(I27-$C$14))/($C$17*I27*$C$14))</f>
        <v>2.2580560877366793E-2</v>
      </c>
      <c r="K27" s="7">
        <f t="shared" ref="K27:K38" si="3">$B$27/12</f>
        <v>102.58527777777778</v>
      </c>
      <c r="L27" s="7">
        <f t="shared" ref="L27:L38" si="4">K27*$B$28/100</f>
        <v>1.0258527777777777</v>
      </c>
      <c r="M27" s="1" t="s">
        <v>110</v>
      </c>
      <c r="O27" s="7">
        <f>L27</f>
        <v>1.0258527777777777</v>
      </c>
      <c r="P27" s="7">
        <f t="shared" ref="P27:P38" si="5">O27*J27</f>
        <v>2.3164331099826938E-2</v>
      </c>
      <c r="Q27" s="12">
        <f t="shared" ref="Q27:Q38" si="6">P27*$B$29</f>
        <v>4.0151507239700032E-3</v>
      </c>
      <c r="R27" s="7">
        <f t="shared" ref="R27:R38" si="7">L27*$B$29</f>
        <v>0.17781448148148149</v>
      </c>
      <c r="S27" s="13">
        <f t="shared" ref="S27:S38" si="8">Q27/R27</f>
        <v>2.2580560877366793E-2</v>
      </c>
      <c r="T27" s="2">
        <v>0.01</v>
      </c>
      <c r="U27" s="14">
        <f t="shared" ref="U27:U38" si="9">S27*T27</f>
        <v>2.2580560877366793E-4</v>
      </c>
      <c r="V27" s="13"/>
      <c r="W27" s="2"/>
      <c r="X27" s="14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3"/>
      <c r="AF27" s="2"/>
      <c r="AG27" s="14"/>
      <c r="AH27" s="13"/>
      <c r="AI27" s="2"/>
      <c r="AJ27" s="14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2.2125805608773669E-2</v>
      </c>
      <c r="AR27" s="7">
        <f t="shared" ref="AR27:AR38" si="15">$B$27/12</f>
        <v>102.58527777777778</v>
      </c>
      <c r="AS27" s="1">
        <f t="shared" ref="AS27:AS38" si="16">$B$29</f>
        <v>0.17333333333333334</v>
      </c>
      <c r="AT27" s="1">
        <f>$E$2/12</f>
        <v>49.531158679830334</v>
      </c>
      <c r="AU27" s="1">
        <f t="shared" ref="AU27:AU38" si="17">AT27*10000*AS27*0.67*AR27*AQ27</f>
        <v>130562.8165842115</v>
      </c>
    </row>
    <row r="28" spans="1:47" x14ac:dyDescent="0.15">
      <c r="A28" s="1" t="s">
        <v>111</v>
      </c>
      <c r="B28" s="1">
        <v>1</v>
      </c>
      <c r="C28" s="6">
        <v>1</v>
      </c>
      <c r="D28" s="18">
        <v>7.0830388064517403E-3</v>
      </c>
      <c r="E28" s="9">
        <f t="shared" ref="E28:E39" si="18">D27</f>
        <v>2</v>
      </c>
      <c r="F28" s="6" t="s">
        <v>110</v>
      </c>
      <c r="G28" s="1">
        <v>2</v>
      </c>
      <c r="H28" s="7">
        <f t="shared" si="0"/>
        <v>7.0830388064517403E-3</v>
      </c>
      <c r="I28" s="7">
        <f t="shared" si="1"/>
        <v>273.15708303880643</v>
      </c>
      <c r="J28" s="7">
        <f t="shared" si="2"/>
        <v>1.7442489718420693E-2</v>
      </c>
      <c r="K28" s="7">
        <f t="shared" si="3"/>
        <v>102.58527777777778</v>
      </c>
      <c r="L28" s="7">
        <f t="shared" si="4"/>
        <v>1.0258527777777777</v>
      </c>
      <c r="M28" s="1" t="s">
        <v>110</v>
      </c>
      <c r="O28" s="7">
        <f t="shared" ref="O28:O38" si="19">L28+O27-P27-N28</f>
        <v>2.0285412244557284</v>
      </c>
      <c r="P28" s="7">
        <f t="shared" si="5"/>
        <v>3.5382809450961568E-2</v>
      </c>
      <c r="Q28" s="12">
        <f t="shared" si="6"/>
        <v>6.1330203048333386E-3</v>
      </c>
      <c r="R28" s="7">
        <f t="shared" si="7"/>
        <v>0.17781448148148149</v>
      </c>
      <c r="S28" s="13">
        <f t="shared" si="8"/>
        <v>3.4491118235901744E-2</v>
      </c>
      <c r="T28" s="2">
        <v>0.01</v>
      </c>
      <c r="U28" s="14">
        <f t="shared" si="9"/>
        <v>3.4491118235901742E-4</v>
      </c>
      <c r="V28" s="13"/>
      <c r="W28" s="2"/>
      <c r="X28" s="14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3"/>
      <c r="AF28" s="2"/>
      <c r="AG28" s="14"/>
      <c r="AH28" s="13"/>
      <c r="AI28" s="2"/>
      <c r="AJ28" s="14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2.2244911182359016E-2</v>
      </c>
      <c r="AR28" s="7">
        <f t="shared" si="15"/>
        <v>102.58527777777778</v>
      </c>
      <c r="AS28" s="1">
        <f t="shared" si="16"/>
        <v>0.17333333333333334</v>
      </c>
      <c r="AT28" s="1">
        <f t="shared" ref="AT28:AT38" si="20">$E$2/12</f>
        <v>49.531158679830334</v>
      </c>
      <c r="AU28" s="1">
        <f t="shared" si="17"/>
        <v>131265.6501638401</v>
      </c>
    </row>
    <row r="29" spans="1:47" x14ac:dyDescent="0.15">
      <c r="A29" s="1" t="s">
        <v>73</v>
      </c>
      <c r="B29" s="1">
        <f>I2</f>
        <v>0.17333333333333334</v>
      </c>
      <c r="C29" s="6">
        <v>2</v>
      </c>
      <c r="D29" s="18">
        <v>5.0536807206896501</v>
      </c>
      <c r="E29" s="9">
        <f t="shared" si="18"/>
        <v>7.0830388064517403E-3</v>
      </c>
      <c r="F29" s="6" t="s">
        <v>110</v>
      </c>
      <c r="G29" s="1">
        <v>3</v>
      </c>
      <c r="H29" s="7">
        <f t="shared" si="0"/>
        <v>5.0536807206896501</v>
      </c>
      <c r="I29" s="7">
        <f t="shared" si="1"/>
        <v>278.20368072068965</v>
      </c>
      <c r="J29" s="7">
        <f t="shared" si="2"/>
        <v>3.3298563060281561E-2</v>
      </c>
      <c r="K29" s="7">
        <f t="shared" si="3"/>
        <v>102.58527777777778</v>
      </c>
      <c r="L29" s="7">
        <f t="shared" si="4"/>
        <v>1.0258527777777777</v>
      </c>
      <c r="M29" s="1" t="s">
        <v>110</v>
      </c>
      <c r="O29" s="7">
        <f t="shared" si="19"/>
        <v>3.0190111927825445</v>
      </c>
      <c r="P29" s="7">
        <f t="shared" si="5"/>
        <v>0.10052873458256541</v>
      </c>
      <c r="Q29" s="12">
        <f t="shared" si="6"/>
        <v>1.7424980660978005E-2</v>
      </c>
      <c r="R29" s="7">
        <f t="shared" si="7"/>
        <v>0.17781448148148149</v>
      </c>
      <c r="S29" s="13">
        <f t="shared" si="8"/>
        <v>9.799528427493534E-2</v>
      </c>
      <c r="T29" s="2">
        <v>0.01</v>
      </c>
      <c r="U29" s="14">
        <f t="shared" si="9"/>
        <v>9.7995284274935346E-4</v>
      </c>
      <c r="V29" s="13"/>
      <c r="W29" s="2"/>
      <c r="X29" s="14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3"/>
      <c r="AF29" s="2"/>
      <c r="AG29" s="14"/>
      <c r="AH29" s="13"/>
      <c r="AI29" s="2"/>
      <c r="AJ29" s="14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2.2879952842749351E-2</v>
      </c>
      <c r="AR29" s="7">
        <f t="shared" si="15"/>
        <v>102.58527777777778</v>
      </c>
      <c r="AS29" s="1">
        <f t="shared" si="16"/>
        <v>0.17333333333333334</v>
      </c>
      <c r="AT29" s="1">
        <f t="shared" si="20"/>
        <v>49.531158679830334</v>
      </c>
      <c r="AU29" s="1">
        <f t="shared" si="17"/>
        <v>135012.98616122402</v>
      </c>
    </row>
    <row r="30" spans="1:47" x14ac:dyDescent="0.15">
      <c r="C30" s="6">
        <v>3</v>
      </c>
      <c r="D30" s="18">
        <v>11.108478600709701</v>
      </c>
      <c r="E30" s="9">
        <f t="shared" si="18"/>
        <v>5.0536807206896501</v>
      </c>
      <c r="F30" s="6" t="s">
        <v>110</v>
      </c>
      <c r="G30" s="1">
        <v>4</v>
      </c>
      <c r="H30" s="7">
        <f t="shared" si="0"/>
        <v>11.108478600709701</v>
      </c>
      <c r="I30" s="7">
        <f t="shared" si="1"/>
        <v>284.25847860070968</v>
      </c>
      <c r="J30" s="7">
        <f t="shared" si="2"/>
        <v>7.017552469873968E-2</v>
      </c>
      <c r="K30" s="7">
        <f t="shared" si="3"/>
        <v>102.58527777777778</v>
      </c>
      <c r="L30" s="7">
        <f t="shared" si="4"/>
        <v>1.0258527777777777</v>
      </c>
      <c r="M30" s="1" t="s">
        <v>110</v>
      </c>
      <c r="O30" s="7">
        <f t="shared" si="19"/>
        <v>3.9443352359777566</v>
      </c>
      <c r="P30" s="7">
        <f t="shared" si="5"/>
        <v>0.27679579477246624</v>
      </c>
      <c r="Q30" s="12">
        <f t="shared" si="6"/>
        <v>4.7977937760560814E-2</v>
      </c>
      <c r="R30" s="7">
        <f t="shared" si="7"/>
        <v>0.17781448148148149</v>
      </c>
      <c r="S30" s="13">
        <f t="shared" si="8"/>
        <v>0.26982019327575119</v>
      </c>
      <c r="T30" s="2">
        <v>0.01</v>
      </c>
      <c r="U30" s="14">
        <f t="shared" si="9"/>
        <v>2.6982019327575118E-3</v>
      </c>
      <c r="V30" s="13"/>
      <c r="W30" s="2"/>
      <c r="X30" s="14"/>
      <c r="Y30" s="2">
        <v>0.04</v>
      </c>
      <c r="Z30" s="2">
        <v>0.21</v>
      </c>
      <c r="AA30" s="2">
        <f t="shared" si="10"/>
        <v>8.3999999999999995E-3</v>
      </c>
      <c r="AB30" s="2">
        <v>1.4999999999999999E-2</v>
      </c>
      <c r="AC30" s="2">
        <v>0.28999999999999998</v>
      </c>
      <c r="AD30" s="2">
        <f t="shared" si="11"/>
        <v>4.3499999999999997E-3</v>
      </c>
      <c r="AE30" s="13"/>
      <c r="AF30" s="2"/>
      <c r="AG30" s="14"/>
      <c r="AH30" s="13"/>
      <c r="AI30" s="2"/>
      <c r="AJ30" s="14"/>
      <c r="AK30" s="2">
        <v>0.1</v>
      </c>
      <c r="AL30" s="2">
        <v>0.11</v>
      </c>
      <c r="AM30" s="2">
        <f t="shared" si="12"/>
        <v>1.1000000000000001E-2</v>
      </c>
      <c r="AN30" s="2">
        <v>1.4999999999999999E-2</v>
      </c>
      <c r="AO30" s="2">
        <v>0.38</v>
      </c>
      <c r="AP30" s="2">
        <f t="shared" si="13"/>
        <v>5.7000000000000002E-3</v>
      </c>
      <c r="AQ30" s="1">
        <f t="shared" si="14"/>
        <v>3.2148201932757511E-2</v>
      </c>
      <c r="AR30" s="7">
        <f t="shared" si="15"/>
        <v>102.58527777777778</v>
      </c>
      <c r="AS30" s="1">
        <f t="shared" si="16"/>
        <v>0.17333333333333334</v>
      </c>
      <c r="AT30" s="1">
        <f t="shared" si="20"/>
        <v>49.531158679830334</v>
      </c>
      <c r="AU30" s="1">
        <f t="shared" si="17"/>
        <v>189704.26960609335</v>
      </c>
    </row>
    <row r="31" spans="1:47" x14ac:dyDescent="0.15">
      <c r="C31" s="6">
        <v>4</v>
      </c>
      <c r="D31" s="18">
        <v>17.510142679000001</v>
      </c>
      <c r="E31" s="9">
        <f t="shared" si="18"/>
        <v>11.108478600709701</v>
      </c>
      <c r="F31" s="6" t="s">
        <v>110</v>
      </c>
      <c r="G31" s="1">
        <v>5</v>
      </c>
      <c r="H31" s="7">
        <f t="shared" si="0"/>
        <v>17.510142679000001</v>
      </c>
      <c r="I31" s="7">
        <f t="shared" si="1"/>
        <v>290.66014267899999</v>
      </c>
      <c r="J31" s="7">
        <f t="shared" si="2"/>
        <v>0.14921878635180524</v>
      </c>
      <c r="K31" s="7">
        <f t="shared" si="3"/>
        <v>102.58527777777778</v>
      </c>
      <c r="L31" s="7">
        <f t="shared" si="4"/>
        <v>1.0258527777777777</v>
      </c>
      <c r="M31" s="1" t="s">
        <v>112</v>
      </c>
      <c r="N31" s="7">
        <f>(O30-P30)*C22/100</f>
        <v>3.4841624691450255</v>
      </c>
      <c r="O31" s="7">
        <f t="shared" si="19"/>
        <v>1.209229749838042</v>
      </c>
      <c r="P31" s="7">
        <f t="shared" si="5"/>
        <v>0.1804397956913297</v>
      </c>
      <c r="Q31" s="12">
        <f t="shared" si="6"/>
        <v>3.1276231253163818E-2</v>
      </c>
      <c r="R31" s="7">
        <f t="shared" si="7"/>
        <v>0.17781448148148149</v>
      </c>
      <c r="S31" s="13">
        <f t="shared" si="8"/>
        <v>0.17589248632947302</v>
      </c>
      <c r="T31" s="2">
        <v>0.01</v>
      </c>
      <c r="U31" s="14">
        <f t="shared" si="9"/>
        <v>1.7589248632947302E-3</v>
      </c>
      <c r="V31" s="13"/>
      <c r="W31" s="2"/>
      <c r="X31" s="14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3"/>
      <c r="AF31" s="2"/>
      <c r="AG31" s="14"/>
      <c r="AH31" s="13"/>
      <c r="AI31" s="2"/>
      <c r="AJ31" s="14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3.1208924863294726E-2</v>
      </c>
      <c r="AR31" s="7">
        <f t="shared" si="15"/>
        <v>102.58527777777778</v>
      </c>
      <c r="AS31" s="1">
        <f t="shared" si="16"/>
        <v>0.17333333333333334</v>
      </c>
      <c r="AT31" s="1">
        <f t="shared" si="20"/>
        <v>49.531158679830334</v>
      </c>
      <c r="AU31" s="1">
        <f t="shared" si="17"/>
        <v>184161.66194197306</v>
      </c>
    </row>
    <row r="32" spans="1:47" x14ac:dyDescent="0.15">
      <c r="C32" s="6">
        <v>5</v>
      </c>
      <c r="D32" s="18">
        <v>20.120143770967701</v>
      </c>
      <c r="E32" s="9">
        <f t="shared" si="18"/>
        <v>17.510142679000001</v>
      </c>
      <c r="F32" s="6" t="s">
        <v>112</v>
      </c>
      <c r="G32" s="1">
        <v>6</v>
      </c>
      <c r="H32" s="7">
        <f t="shared" si="0"/>
        <v>20.120143770967701</v>
      </c>
      <c r="I32" s="7">
        <f t="shared" si="1"/>
        <v>293.27014377096771</v>
      </c>
      <c r="J32" s="7">
        <f t="shared" si="2"/>
        <v>0.20104762809616972</v>
      </c>
      <c r="K32" s="7">
        <f t="shared" si="3"/>
        <v>102.58527777777778</v>
      </c>
      <c r="L32" s="7">
        <f t="shared" si="4"/>
        <v>1.0258527777777777</v>
      </c>
      <c r="M32" s="1" t="s">
        <v>110</v>
      </c>
      <c r="O32" s="7">
        <f t="shared" si="19"/>
        <v>2.0546427319244902</v>
      </c>
      <c r="P32" s="7">
        <f t="shared" si="5"/>
        <v>0.41308104783845306</v>
      </c>
      <c r="Q32" s="12">
        <f t="shared" si="6"/>
        <v>7.1600714958665199E-2</v>
      </c>
      <c r="R32" s="7">
        <f t="shared" si="7"/>
        <v>0.17781448148148149</v>
      </c>
      <c r="S32" s="13">
        <f t="shared" si="8"/>
        <v>0.40267088688230412</v>
      </c>
      <c r="T32" s="2">
        <v>0.01</v>
      </c>
      <c r="U32" s="14">
        <f t="shared" si="9"/>
        <v>4.0267088688230417E-3</v>
      </c>
      <c r="V32" s="13"/>
      <c r="W32" s="2"/>
      <c r="X32" s="14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3"/>
      <c r="AF32" s="2"/>
      <c r="AG32" s="14"/>
      <c r="AH32" s="13"/>
      <c r="AI32" s="2"/>
      <c r="AJ32" s="14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3.3476708868823035E-2</v>
      </c>
      <c r="AR32" s="7">
        <f t="shared" si="15"/>
        <v>102.58527777777778</v>
      </c>
      <c r="AS32" s="1">
        <f t="shared" si="16"/>
        <v>0.17333333333333334</v>
      </c>
      <c r="AT32" s="1">
        <f t="shared" si="20"/>
        <v>49.531158679830334</v>
      </c>
      <c r="AU32" s="1">
        <f t="shared" si="17"/>
        <v>197543.69522933915</v>
      </c>
    </row>
    <row r="33" spans="1:48" x14ac:dyDescent="0.15">
      <c r="C33" s="6">
        <v>6</v>
      </c>
      <c r="D33" s="18">
        <v>24.954104650333299</v>
      </c>
      <c r="E33" s="9">
        <f t="shared" si="18"/>
        <v>20.120143770967701</v>
      </c>
      <c r="F33" s="6" t="s">
        <v>110</v>
      </c>
      <c r="G33" s="1">
        <v>7</v>
      </c>
      <c r="H33" s="7">
        <f t="shared" si="0"/>
        <v>24.954104650333299</v>
      </c>
      <c r="I33" s="7">
        <f t="shared" si="1"/>
        <v>298.10410465033328</v>
      </c>
      <c r="J33" s="7">
        <f t="shared" si="2"/>
        <v>0.34443817391258613</v>
      </c>
      <c r="K33" s="7">
        <f t="shared" si="3"/>
        <v>102.58527777777778</v>
      </c>
      <c r="L33" s="7">
        <f t="shared" si="4"/>
        <v>1.0258527777777777</v>
      </c>
      <c r="M33" s="1" t="s">
        <v>110</v>
      </c>
      <c r="O33" s="7">
        <f t="shared" si="19"/>
        <v>2.6674144618638147</v>
      </c>
      <c r="P33" s="7">
        <f t="shared" si="5"/>
        <v>0.91875936631239596</v>
      </c>
      <c r="Q33" s="12">
        <f t="shared" si="6"/>
        <v>0.15925162349414865</v>
      </c>
      <c r="R33" s="7">
        <f t="shared" si="7"/>
        <v>0.17781448148148149</v>
      </c>
      <c r="S33" s="13">
        <f t="shared" si="8"/>
        <v>0.89560547694049275</v>
      </c>
      <c r="T33" s="2">
        <v>0.01</v>
      </c>
      <c r="U33" s="14">
        <f t="shared" si="9"/>
        <v>8.9560547694049284E-3</v>
      </c>
      <c r="V33" s="13"/>
      <c r="W33" s="2"/>
      <c r="X33" s="14"/>
      <c r="Y33" s="2">
        <v>0.05</v>
      </c>
      <c r="Z33" s="2">
        <v>0.21</v>
      </c>
      <c r="AA33" s="2">
        <f t="shared" si="10"/>
        <v>1.0500000000000001E-2</v>
      </c>
      <c r="AB33" s="2">
        <v>0.02</v>
      </c>
      <c r="AC33" s="2">
        <v>0.28999999999999998</v>
      </c>
      <c r="AD33" s="2">
        <f t="shared" si="11"/>
        <v>5.7999999999999996E-3</v>
      </c>
      <c r="AE33" s="13"/>
      <c r="AF33" s="2"/>
      <c r="AG33" s="14"/>
      <c r="AH33" s="13"/>
      <c r="AI33" s="2"/>
      <c r="AJ33" s="14"/>
      <c r="AK33" s="1">
        <v>0.1</v>
      </c>
      <c r="AL33" s="2">
        <v>0.11</v>
      </c>
      <c r="AM33" s="2">
        <f t="shared" si="12"/>
        <v>1.1000000000000001E-2</v>
      </c>
      <c r="AN33" s="2">
        <v>0.02</v>
      </c>
      <c r="AO33" s="2">
        <v>0.38</v>
      </c>
      <c r="AP33" s="2">
        <f t="shared" si="13"/>
        <v>7.6E-3</v>
      </c>
      <c r="AQ33" s="1">
        <f t="shared" si="14"/>
        <v>4.3856054769404927E-2</v>
      </c>
      <c r="AR33" s="7">
        <f t="shared" si="15"/>
        <v>102.58527777777778</v>
      </c>
      <c r="AS33" s="1">
        <f t="shared" si="16"/>
        <v>0.17333333333333334</v>
      </c>
      <c r="AT33" s="1">
        <f t="shared" si="20"/>
        <v>49.531158679830334</v>
      </c>
      <c r="AU33" s="1">
        <f t="shared" si="17"/>
        <v>258791.48249835472</v>
      </c>
    </row>
    <row r="34" spans="1:48" x14ac:dyDescent="0.15">
      <c r="C34" s="6">
        <v>7</v>
      </c>
      <c r="D34" s="18">
        <v>27.331277090322601</v>
      </c>
      <c r="E34" s="9">
        <f t="shared" si="18"/>
        <v>24.954104650333299</v>
      </c>
      <c r="F34" s="6" t="s">
        <v>110</v>
      </c>
      <c r="G34" s="1">
        <v>8</v>
      </c>
      <c r="H34" s="7">
        <f t="shared" si="0"/>
        <v>27.331277090322601</v>
      </c>
      <c r="I34" s="7">
        <f t="shared" si="1"/>
        <v>300.48127709032258</v>
      </c>
      <c r="J34" s="7">
        <f t="shared" si="2"/>
        <v>0.44599768304285253</v>
      </c>
      <c r="K34" s="7">
        <f t="shared" si="3"/>
        <v>102.58527777777778</v>
      </c>
      <c r="L34" s="7">
        <f t="shared" si="4"/>
        <v>1.0258527777777777</v>
      </c>
      <c r="M34" s="1" t="s">
        <v>110</v>
      </c>
      <c r="O34" s="7">
        <f t="shared" si="19"/>
        <v>2.7745078733291964</v>
      </c>
      <c r="P34" s="7">
        <f t="shared" si="5"/>
        <v>1.2374240830889738</v>
      </c>
      <c r="Q34" s="12">
        <f t="shared" si="6"/>
        <v>0.21448684106875546</v>
      </c>
      <c r="R34" s="7">
        <f t="shared" si="7"/>
        <v>0.17781448148148149</v>
      </c>
      <c r="S34" s="13">
        <f t="shared" si="8"/>
        <v>1.2062394428267824</v>
      </c>
      <c r="T34" s="2">
        <v>0.01</v>
      </c>
      <c r="U34" s="14">
        <f t="shared" si="9"/>
        <v>1.2062394428267825E-2</v>
      </c>
      <c r="V34" s="13"/>
      <c r="W34" s="2"/>
      <c r="X34" s="14"/>
      <c r="Y34" s="2">
        <v>0.05</v>
      </c>
      <c r="Z34" s="2">
        <v>0.21</v>
      </c>
      <c r="AA34" s="2">
        <f t="shared" si="10"/>
        <v>1.0500000000000001E-2</v>
      </c>
      <c r="AB34" s="2">
        <v>0.02</v>
      </c>
      <c r="AC34" s="2">
        <v>0.28999999999999998</v>
      </c>
      <c r="AD34" s="2">
        <f t="shared" si="11"/>
        <v>5.7999999999999996E-3</v>
      </c>
      <c r="AE34" s="13"/>
      <c r="AF34" s="2"/>
      <c r="AG34" s="14"/>
      <c r="AH34" s="13"/>
      <c r="AI34" s="2"/>
      <c r="AJ34" s="14"/>
      <c r="AK34" s="2">
        <v>0.1</v>
      </c>
      <c r="AL34" s="2">
        <v>0.11</v>
      </c>
      <c r="AM34" s="2">
        <f t="shared" si="12"/>
        <v>1.1000000000000001E-2</v>
      </c>
      <c r="AN34" s="2">
        <v>0.02</v>
      </c>
      <c r="AO34" s="2">
        <v>0.38</v>
      </c>
      <c r="AP34" s="2">
        <f t="shared" si="13"/>
        <v>7.6E-3</v>
      </c>
      <c r="AQ34" s="1">
        <f t="shared" si="14"/>
        <v>4.6962394428267829E-2</v>
      </c>
      <c r="AR34" s="7">
        <f t="shared" si="15"/>
        <v>102.58527777777778</v>
      </c>
      <c r="AS34" s="1">
        <f t="shared" si="16"/>
        <v>0.17333333333333334</v>
      </c>
      <c r="AT34" s="1">
        <f t="shared" si="20"/>
        <v>49.531158679830334</v>
      </c>
      <c r="AU34" s="1">
        <f t="shared" si="17"/>
        <v>277121.77348525351</v>
      </c>
    </row>
    <row r="35" spans="1:48" x14ac:dyDescent="0.15">
      <c r="C35" s="6">
        <v>8</v>
      </c>
      <c r="D35" s="18">
        <v>26.6888198074193</v>
      </c>
      <c r="E35" s="9">
        <f t="shared" si="18"/>
        <v>27.331277090322601</v>
      </c>
      <c r="F35" s="6" t="s">
        <v>110</v>
      </c>
      <c r="G35" s="1">
        <v>9</v>
      </c>
      <c r="H35" s="7">
        <f t="shared" si="0"/>
        <v>26.6888198074193</v>
      </c>
      <c r="I35" s="7">
        <f t="shared" si="1"/>
        <v>299.83881980741927</v>
      </c>
      <c r="J35" s="7">
        <f t="shared" si="2"/>
        <v>0.41608207865682384</v>
      </c>
      <c r="K35" s="7">
        <f t="shared" si="3"/>
        <v>102.58527777777778</v>
      </c>
      <c r="L35" s="7">
        <f t="shared" si="4"/>
        <v>1.0258527777777777</v>
      </c>
      <c r="M35" s="1" t="s">
        <v>110</v>
      </c>
      <c r="O35" s="7">
        <f t="shared" si="19"/>
        <v>2.5629365680180003</v>
      </c>
      <c r="P35" s="7">
        <f t="shared" si="5"/>
        <v>1.0663919746865158</v>
      </c>
      <c r="Q35" s="12">
        <f t="shared" si="6"/>
        <v>0.18484127561232941</v>
      </c>
      <c r="R35" s="7">
        <f t="shared" si="7"/>
        <v>0.17781448148148149</v>
      </c>
      <c r="S35" s="13">
        <f t="shared" si="8"/>
        <v>1.0395175582568044</v>
      </c>
      <c r="T35" s="2">
        <v>0.01</v>
      </c>
      <c r="U35" s="14">
        <f t="shared" si="9"/>
        <v>1.0395175582568044E-2</v>
      </c>
      <c r="V35" s="13"/>
      <c r="W35" s="2"/>
      <c r="X35" s="14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3"/>
      <c r="AF35" s="2"/>
      <c r="AG35" s="14"/>
      <c r="AH35" s="13"/>
      <c r="AI35" s="2"/>
      <c r="AJ35" s="14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3.9845175582568039E-2</v>
      </c>
      <c r="AR35" s="7">
        <f t="shared" si="15"/>
        <v>102.58527777777778</v>
      </c>
      <c r="AS35" s="1">
        <f t="shared" si="16"/>
        <v>0.17333333333333334</v>
      </c>
      <c r="AT35" s="1">
        <f t="shared" si="20"/>
        <v>49.531158679830334</v>
      </c>
      <c r="AU35" s="1">
        <f t="shared" si="17"/>
        <v>235123.56762682745</v>
      </c>
    </row>
    <row r="36" spans="1:48" x14ac:dyDescent="0.15">
      <c r="C36" s="6">
        <v>9</v>
      </c>
      <c r="D36" s="18">
        <v>23.073887755333299</v>
      </c>
      <c r="E36" s="9">
        <f t="shared" si="18"/>
        <v>26.6888198074193</v>
      </c>
      <c r="F36" s="6" t="s">
        <v>110</v>
      </c>
      <c r="G36" s="1">
        <v>10</v>
      </c>
      <c r="H36" s="7">
        <f t="shared" si="0"/>
        <v>23.073887755333299</v>
      </c>
      <c r="I36" s="7">
        <f t="shared" si="1"/>
        <v>296.22388775533329</v>
      </c>
      <c r="J36" s="7">
        <f t="shared" si="2"/>
        <v>0.27994614417952129</v>
      </c>
      <c r="K36" s="7">
        <f t="shared" si="3"/>
        <v>102.58527777777778</v>
      </c>
      <c r="L36" s="7">
        <f t="shared" si="4"/>
        <v>1.0258527777777777</v>
      </c>
      <c r="M36" s="1" t="s">
        <v>110</v>
      </c>
      <c r="O36" s="7">
        <f t="shared" si="19"/>
        <v>2.5223973711092622</v>
      </c>
      <c r="P36" s="7">
        <f t="shared" si="5"/>
        <v>0.70613541813059899</v>
      </c>
      <c r="Q36" s="12">
        <f t="shared" si="6"/>
        <v>0.12239680580930383</v>
      </c>
      <c r="R36" s="7">
        <f t="shared" si="7"/>
        <v>0.17781448148148149</v>
      </c>
      <c r="S36" s="13">
        <f t="shared" si="8"/>
        <v>0.68833991916485648</v>
      </c>
      <c r="T36" s="2">
        <v>0.01</v>
      </c>
      <c r="U36" s="14">
        <f t="shared" si="9"/>
        <v>6.8833991916485652E-3</v>
      </c>
      <c r="V36" s="13"/>
      <c r="W36" s="2"/>
      <c r="X36" s="14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3"/>
      <c r="AF36" s="2"/>
      <c r="AG36" s="14"/>
      <c r="AH36" s="13"/>
      <c r="AI36" s="2"/>
      <c r="AJ36" s="14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3.633339919164856E-2</v>
      </c>
      <c r="AR36" s="7">
        <f t="shared" si="15"/>
        <v>102.58527777777778</v>
      </c>
      <c r="AS36" s="1">
        <f t="shared" si="16"/>
        <v>0.17333333333333334</v>
      </c>
      <c r="AT36" s="1">
        <f t="shared" si="20"/>
        <v>49.531158679830334</v>
      </c>
      <c r="AU36" s="1">
        <f t="shared" si="17"/>
        <v>214400.82311213418</v>
      </c>
    </row>
    <row r="37" spans="1:48" x14ac:dyDescent="0.15">
      <c r="C37" s="6">
        <v>10</v>
      </c>
      <c r="D37" s="18">
        <v>15.3553475612903</v>
      </c>
      <c r="E37" s="9">
        <f t="shared" si="18"/>
        <v>23.073887755333299</v>
      </c>
      <c r="F37" s="6" t="s">
        <v>110</v>
      </c>
      <c r="G37" s="1">
        <v>11</v>
      </c>
      <c r="H37" s="7">
        <f t="shared" si="0"/>
        <v>15.3553475612903</v>
      </c>
      <c r="I37" s="7">
        <f t="shared" si="1"/>
        <v>288.50534756129025</v>
      </c>
      <c r="J37" s="7">
        <f t="shared" si="2"/>
        <v>0.11618879615013114</v>
      </c>
      <c r="K37" s="7">
        <f t="shared" si="3"/>
        <v>102.58527777777778</v>
      </c>
      <c r="L37" s="7">
        <f t="shared" si="4"/>
        <v>1.0258527777777777</v>
      </c>
      <c r="M37" s="1" t="s">
        <v>112</v>
      </c>
      <c r="N37" s="7">
        <f>(O36-P36)*C22/100</f>
        <v>1.72544885532973</v>
      </c>
      <c r="O37" s="7">
        <f t="shared" si="19"/>
        <v>1.1166658754267107</v>
      </c>
      <c r="P37" s="7">
        <f t="shared" si="5"/>
        <v>0.12974406376776182</v>
      </c>
      <c r="Q37" s="12">
        <f t="shared" si="6"/>
        <v>2.2488971053078715E-2</v>
      </c>
      <c r="R37" s="7">
        <f t="shared" si="7"/>
        <v>0.17781448148148149</v>
      </c>
      <c r="S37" s="13">
        <f t="shared" si="8"/>
        <v>0.1264743504899562</v>
      </c>
      <c r="T37" s="2">
        <v>0.01</v>
      </c>
      <c r="U37" s="14">
        <f t="shared" si="9"/>
        <v>1.2647435048995621E-3</v>
      </c>
      <c r="V37" s="13"/>
      <c r="W37" s="2"/>
      <c r="X37" s="14"/>
      <c r="Y37" s="2">
        <v>0.02</v>
      </c>
      <c r="Z37" s="2">
        <v>0.21</v>
      </c>
      <c r="AA37" s="2">
        <f t="shared" si="10"/>
        <v>4.1999999999999997E-3</v>
      </c>
      <c r="AB37" s="2">
        <v>0.01</v>
      </c>
      <c r="AC37" s="2">
        <v>0.28999999999999998</v>
      </c>
      <c r="AD37" s="2">
        <f t="shared" si="11"/>
        <v>2.8999999999999998E-3</v>
      </c>
      <c r="AE37" s="13"/>
      <c r="AF37" s="2"/>
      <c r="AG37" s="14"/>
      <c r="AH37" s="13"/>
      <c r="AI37" s="2"/>
      <c r="AJ37" s="14"/>
      <c r="AK37" s="1">
        <v>0.1</v>
      </c>
      <c r="AL37" s="2">
        <v>0.11</v>
      </c>
      <c r="AM37" s="2">
        <f t="shared" si="12"/>
        <v>1.1000000000000001E-2</v>
      </c>
      <c r="AN37" s="2">
        <v>0.01</v>
      </c>
      <c r="AO37" s="2">
        <v>0.38</v>
      </c>
      <c r="AP37" s="2">
        <f t="shared" si="13"/>
        <v>3.8E-3</v>
      </c>
      <c r="AQ37" s="1">
        <f t="shared" si="14"/>
        <v>2.3164743504899561E-2</v>
      </c>
      <c r="AR37" s="7">
        <f t="shared" si="15"/>
        <v>102.58527777777778</v>
      </c>
      <c r="AS37" s="1">
        <f t="shared" si="16"/>
        <v>0.17333333333333334</v>
      </c>
      <c r="AT37" s="1">
        <f t="shared" si="20"/>
        <v>49.531158679830334</v>
      </c>
      <c r="AU37" s="1">
        <f t="shared" si="17"/>
        <v>136693.5157493747</v>
      </c>
    </row>
    <row r="38" spans="1:48" x14ac:dyDescent="0.15">
      <c r="C38" s="6">
        <v>11</v>
      </c>
      <c r="D38" s="18">
        <v>8.1815798521333303</v>
      </c>
      <c r="E38" s="9">
        <f t="shared" si="18"/>
        <v>15.3553475612903</v>
      </c>
      <c r="F38" s="6" t="s">
        <v>112</v>
      </c>
      <c r="G38" s="1">
        <v>12</v>
      </c>
      <c r="H38" s="7">
        <f t="shared" si="0"/>
        <v>8.1815798521333303</v>
      </c>
      <c r="I38" s="7">
        <f t="shared" si="1"/>
        <v>281.3315798521333</v>
      </c>
      <c r="J38" s="7">
        <f t="shared" si="2"/>
        <v>4.9138235804866093E-2</v>
      </c>
      <c r="K38" s="7">
        <f t="shared" si="3"/>
        <v>102.58527777777778</v>
      </c>
      <c r="L38" s="7">
        <f t="shared" si="4"/>
        <v>1.0258527777777777</v>
      </c>
      <c r="M38" s="1" t="s">
        <v>110</v>
      </c>
      <c r="O38" s="7">
        <f t="shared" si="19"/>
        <v>2.0127745894367268</v>
      </c>
      <c r="P38" s="7">
        <f t="shared" si="5"/>
        <v>9.8904192397784418E-2</v>
      </c>
      <c r="Q38" s="12">
        <f t="shared" si="6"/>
        <v>1.71433933489493E-2</v>
      </c>
      <c r="R38" s="7">
        <f t="shared" si="7"/>
        <v>0.17781448148148149</v>
      </c>
      <c r="S38" s="13">
        <f t="shared" si="8"/>
        <v>9.6411682592537892E-2</v>
      </c>
      <c r="T38" s="2">
        <v>0.01</v>
      </c>
      <c r="U38" s="14">
        <f t="shared" si="9"/>
        <v>9.6411682592537898E-4</v>
      </c>
      <c r="V38" s="13"/>
      <c r="W38" s="2"/>
      <c r="X38" s="14"/>
      <c r="Y38" s="2">
        <v>0.02</v>
      </c>
      <c r="Z38" s="2">
        <v>0.21</v>
      </c>
      <c r="AA38" s="2">
        <f t="shared" si="10"/>
        <v>4.1999999999999997E-3</v>
      </c>
      <c r="AB38" s="2">
        <v>0.01</v>
      </c>
      <c r="AC38" s="2">
        <v>0.28999999999999998</v>
      </c>
      <c r="AD38" s="2">
        <f t="shared" si="11"/>
        <v>2.8999999999999998E-3</v>
      </c>
      <c r="AE38" s="13"/>
      <c r="AF38" s="2"/>
      <c r="AG38" s="14"/>
      <c r="AH38" s="13"/>
      <c r="AI38" s="2"/>
      <c r="AJ38" s="14"/>
      <c r="AK38" s="2">
        <v>0.1</v>
      </c>
      <c r="AL38" s="2">
        <v>0.11</v>
      </c>
      <c r="AM38" s="2">
        <f t="shared" si="12"/>
        <v>1.1000000000000001E-2</v>
      </c>
      <c r="AN38" s="2">
        <v>0.01</v>
      </c>
      <c r="AO38" s="2">
        <v>0.38</v>
      </c>
      <c r="AP38" s="2">
        <f t="shared" si="13"/>
        <v>3.8E-3</v>
      </c>
      <c r="AQ38" s="1">
        <f t="shared" si="14"/>
        <v>2.2864116825925377E-2</v>
      </c>
      <c r="AR38" s="7">
        <f t="shared" si="15"/>
        <v>102.58527777777778</v>
      </c>
      <c r="AS38" s="1">
        <f t="shared" si="16"/>
        <v>0.17333333333333334</v>
      </c>
      <c r="AT38" s="1">
        <f t="shared" si="20"/>
        <v>49.531158679830334</v>
      </c>
      <c r="AU38" s="1">
        <f t="shared" si="17"/>
        <v>134919.53894413408</v>
      </c>
      <c r="AV38" s="1">
        <f>SUM(AU27:AU38)</f>
        <v>2225301.7811027598</v>
      </c>
    </row>
    <row r="39" spans="1:48" x14ac:dyDescent="0.15">
      <c r="C39" s="6">
        <v>12</v>
      </c>
      <c r="D39" s="18">
        <v>4.5513941395161304</v>
      </c>
      <c r="E39" s="9">
        <f t="shared" si="18"/>
        <v>8.1815798521333303</v>
      </c>
      <c r="F39" s="6" t="s">
        <v>110</v>
      </c>
    </row>
    <row r="40" spans="1:48" x14ac:dyDescent="0.15">
      <c r="S40" s="30" t="s">
        <v>80</v>
      </c>
      <c r="T40" s="30"/>
      <c r="U40" s="30"/>
      <c r="V40" s="30" t="s">
        <v>81</v>
      </c>
      <c r="W40" s="30"/>
      <c r="X40" s="30"/>
      <c r="Y40" s="30" t="s">
        <v>82</v>
      </c>
      <c r="Z40" s="30"/>
      <c r="AA40" s="30"/>
      <c r="AB40" s="30" t="s">
        <v>83</v>
      </c>
      <c r="AC40" s="30"/>
      <c r="AD40" s="30"/>
      <c r="AE40" s="30" t="s">
        <v>84</v>
      </c>
      <c r="AF40" s="30"/>
      <c r="AG40" s="30"/>
      <c r="AH40" s="30" t="s">
        <v>85</v>
      </c>
      <c r="AI40" s="30"/>
      <c r="AJ40" s="30"/>
      <c r="AK40" s="31" t="s">
        <v>86</v>
      </c>
      <c r="AL40" s="32"/>
      <c r="AM40" s="33"/>
      <c r="AN40" s="30" t="s">
        <v>87</v>
      </c>
      <c r="AO40" s="30"/>
      <c r="AP40" s="30"/>
    </row>
    <row r="41" spans="1:48" x14ac:dyDescent="0.15">
      <c r="A41" s="34" t="s">
        <v>45</v>
      </c>
      <c r="B41" s="34"/>
      <c r="C41" s="6" t="s">
        <v>88</v>
      </c>
      <c r="D41" s="6" t="s">
        <v>89</v>
      </c>
      <c r="E41" s="6" t="s">
        <v>90</v>
      </c>
      <c r="F41" s="6" t="s">
        <v>91</v>
      </c>
      <c r="G41" s="1" t="s">
        <v>88</v>
      </c>
      <c r="H41" s="1" t="s">
        <v>90</v>
      </c>
      <c r="I41" s="1" t="s">
        <v>92</v>
      </c>
      <c r="J41" s="1" t="s">
        <v>93</v>
      </c>
      <c r="K41" s="10" t="s">
        <v>94</v>
      </c>
      <c r="L41" s="10" t="s">
        <v>95</v>
      </c>
      <c r="M41" s="1" t="s">
        <v>96</v>
      </c>
      <c r="N41" s="10" t="s">
        <v>97</v>
      </c>
      <c r="O41" s="1" t="s">
        <v>98</v>
      </c>
      <c r="P41" s="1" t="s">
        <v>99</v>
      </c>
      <c r="Q41" s="10" t="s">
        <v>100</v>
      </c>
      <c r="R41" s="10" t="s">
        <v>101</v>
      </c>
      <c r="S41" s="2" t="s">
        <v>102</v>
      </c>
      <c r="T41" s="2" t="s">
        <v>103</v>
      </c>
      <c r="U41" s="2"/>
      <c r="V41" s="2" t="s">
        <v>102</v>
      </c>
      <c r="W41" s="2" t="s">
        <v>103</v>
      </c>
      <c r="X41" s="2"/>
      <c r="Y41" s="2" t="s">
        <v>102</v>
      </c>
      <c r="Z41" s="2" t="s">
        <v>103</v>
      </c>
      <c r="AA41" s="2"/>
      <c r="AB41" s="2" t="s">
        <v>102</v>
      </c>
      <c r="AC41" s="2" t="s">
        <v>103</v>
      </c>
      <c r="AD41" s="2"/>
      <c r="AE41" s="2" t="s">
        <v>102</v>
      </c>
      <c r="AF41" s="2" t="s">
        <v>103</v>
      </c>
      <c r="AG41" s="2"/>
      <c r="AH41" s="2" t="s">
        <v>102</v>
      </c>
      <c r="AI41" s="2" t="s">
        <v>103</v>
      </c>
      <c r="AJ41" s="2"/>
      <c r="AK41" s="2" t="s">
        <v>102</v>
      </c>
      <c r="AL41" s="2" t="s">
        <v>103</v>
      </c>
      <c r="AM41" s="2"/>
      <c r="AN41" s="16" t="s">
        <v>102</v>
      </c>
      <c r="AO41" s="16" t="s">
        <v>103</v>
      </c>
      <c r="AP41" s="16"/>
      <c r="AQ41" s="1" t="s">
        <v>104</v>
      </c>
      <c r="AR41" s="1" t="s">
        <v>105</v>
      </c>
      <c r="AS41" s="1" t="s">
        <v>73</v>
      </c>
      <c r="AT41" s="1" t="s">
        <v>106</v>
      </c>
      <c r="AU41" s="1" t="s">
        <v>107</v>
      </c>
    </row>
    <row r="42" spans="1:48" x14ac:dyDescent="0.15">
      <c r="A42" s="1" t="s">
        <v>108</v>
      </c>
      <c r="B42" s="1">
        <f>G5</f>
        <v>92.509250000000009</v>
      </c>
      <c r="C42" s="6" t="s">
        <v>109</v>
      </c>
      <c r="D42" s="6">
        <v>2</v>
      </c>
      <c r="E42" s="6"/>
      <c r="F42" s="6"/>
      <c r="G42" s="1">
        <v>1</v>
      </c>
      <c r="H42" s="7">
        <f t="shared" ref="H42:H53" si="21">E43</f>
        <v>2</v>
      </c>
      <c r="I42" s="7">
        <f t="shared" ref="I42:I53" si="22">H42+273.15</f>
        <v>275.14999999999998</v>
      </c>
      <c r="J42" s="7">
        <f t="shared" ref="J42:J53" si="23">EXP(($C$16*(I42-$C$14))/($C$17*I42*$C$14))</f>
        <v>2.2580560877366793E-2</v>
      </c>
      <c r="K42" s="7">
        <f t="shared" ref="K42:K53" si="24">$B$42/12</f>
        <v>7.7091041666666671</v>
      </c>
      <c r="L42" s="7">
        <f t="shared" ref="L42:L53" si="25">K42*$B$43/100</f>
        <v>7.7091041666666665E-2</v>
      </c>
      <c r="M42" s="1" t="s">
        <v>110</v>
      </c>
      <c r="O42" s="7">
        <f>L42</f>
        <v>7.7091041666666665E-2</v>
      </c>
      <c r="P42" s="7">
        <f t="shared" ref="P42:P53" si="26">O42*J42</f>
        <v>1.7407589594537866E-3</v>
      </c>
      <c r="Q42" s="12">
        <f t="shared" ref="Q42:Q53" si="27">P42*$B$44</f>
        <v>2.6981763871533691E-4</v>
      </c>
      <c r="R42" s="7">
        <f t="shared" ref="R42:R53" si="28">L42*$B$44</f>
        <v>1.1949111458333333E-2</v>
      </c>
      <c r="S42" s="13">
        <f t="shared" ref="S42:S53" si="29">Q42/R42</f>
        <v>2.258056087736679E-2</v>
      </c>
      <c r="T42" s="2">
        <v>0.01</v>
      </c>
      <c r="U42" s="14">
        <f t="shared" ref="U42:U53" si="30">S42*T42</f>
        <v>2.2580560877366791E-4</v>
      </c>
      <c r="V42" s="13"/>
      <c r="W42" s="2"/>
      <c r="X42" s="14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3"/>
      <c r="AF42" s="2"/>
      <c r="AG42" s="14"/>
      <c r="AH42" s="13"/>
      <c r="AI42" s="2"/>
      <c r="AJ42" s="14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1.5025805608773668E-2</v>
      </c>
      <c r="AR42" s="7">
        <f t="shared" ref="AR42:AR53" si="34">$B$42/12</f>
        <v>7.7091041666666671</v>
      </c>
      <c r="AS42" s="1">
        <f t="shared" ref="AS42:AS53" si="35">$B$44</f>
        <v>0.155</v>
      </c>
      <c r="AT42" s="1">
        <f t="shared" ref="AT42:AT53" si="36">$E$5/12</f>
        <v>253.41986301369832</v>
      </c>
      <c r="AU42" s="1">
        <f t="shared" ref="AU42:AU53" si="37">AT42*10000*AS42*0.67*AR42*AQ42</f>
        <v>30485.184843775209</v>
      </c>
    </row>
    <row r="43" spans="1:48" x14ac:dyDescent="0.15">
      <c r="A43" s="1" t="s">
        <v>111</v>
      </c>
      <c r="B43" s="1">
        <v>1</v>
      </c>
      <c r="C43" s="6">
        <v>1</v>
      </c>
      <c r="D43" s="18">
        <v>7.0830388064517403E-3</v>
      </c>
      <c r="E43" s="9">
        <f t="shared" ref="E43:E54" si="38">D42</f>
        <v>2</v>
      </c>
      <c r="F43" s="6" t="s">
        <v>110</v>
      </c>
      <c r="G43" s="1">
        <v>2</v>
      </c>
      <c r="H43" s="7">
        <f t="shared" si="21"/>
        <v>7.0830388064517403E-3</v>
      </c>
      <c r="I43" s="7">
        <f t="shared" si="22"/>
        <v>273.15708303880643</v>
      </c>
      <c r="J43" s="7">
        <f t="shared" si="23"/>
        <v>1.7442489718420693E-2</v>
      </c>
      <c r="K43" s="7">
        <f t="shared" si="24"/>
        <v>7.7091041666666671</v>
      </c>
      <c r="L43" s="7">
        <f t="shared" si="25"/>
        <v>7.7091041666666665E-2</v>
      </c>
      <c r="M43" s="1" t="s">
        <v>110</v>
      </c>
      <c r="O43" s="7">
        <f t="shared" ref="O43:O53" si="39">L43+O42-P42-N43</f>
        <v>0.15244132437387956</v>
      </c>
      <c r="P43" s="7">
        <f t="shared" si="26"/>
        <v>2.6589562330538281E-3</v>
      </c>
      <c r="Q43" s="12">
        <f t="shared" si="27"/>
        <v>4.1213821612334333E-4</v>
      </c>
      <c r="R43" s="7">
        <f t="shared" si="28"/>
        <v>1.1949111458333333E-2</v>
      </c>
      <c r="S43" s="13">
        <f t="shared" si="29"/>
        <v>3.4491118235901744E-2</v>
      </c>
      <c r="T43" s="2">
        <v>0.01</v>
      </c>
      <c r="U43" s="14">
        <f t="shared" si="30"/>
        <v>3.4491118235901742E-4</v>
      </c>
      <c r="V43" s="13"/>
      <c r="W43" s="2"/>
      <c r="X43" s="14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3"/>
      <c r="AF43" s="2"/>
      <c r="AG43" s="14"/>
      <c r="AH43" s="13"/>
      <c r="AI43" s="2"/>
      <c r="AJ43" s="14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1.5144911182359017E-2</v>
      </c>
      <c r="AR43" s="7">
        <f t="shared" si="34"/>
        <v>7.7091041666666671</v>
      </c>
      <c r="AS43" s="1">
        <f t="shared" si="35"/>
        <v>0.155</v>
      </c>
      <c r="AT43" s="1">
        <f t="shared" si="36"/>
        <v>253.41986301369832</v>
      </c>
      <c r="AU43" s="1">
        <f t="shared" si="37"/>
        <v>30726.832814021349</v>
      </c>
    </row>
    <row r="44" spans="1:48" x14ac:dyDescent="0.15">
      <c r="A44" s="1" t="s">
        <v>73</v>
      </c>
      <c r="B44" s="1">
        <f>I5</f>
        <v>0.155</v>
      </c>
      <c r="C44" s="6">
        <v>2</v>
      </c>
      <c r="D44" s="18">
        <v>5.0536807206896501</v>
      </c>
      <c r="E44" s="9">
        <f t="shared" si="38"/>
        <v>7.0830388064517403E-3</v>
      </c>
      <c r="F44" s="6" t="s">
        <v>110</v>
      </c>
      <c r="G44" s="1">
        <v>3</v>
      </c>
      <c r="H44" s="7">
        <f t="shared" si="21"/>
        <v>5.0536807206896501</v>
      </c>
      <c r="I44" s="7">
        <f t="shared" si="22"/>
        <v>278.20368072068965</v>
      </c>
      <c r="J44" s="7">
        <f t="shared" si="23"/>
        <v>3.3298563060281561E-2</v>
      </c>
      <c r="K44" s="7">
        <f t="shared" si="24"/>
        <v>7.7091041666666671</v>
      </c>
      <c r="L44" s="7">
        <f t="shared" si="25"/>
        <v>7.7091041666666665E-2</v>
      </c>
      <c r="M44" s="1" t="s">
        <v>110</v>
      </c>
      <c r="O44" s="7">
        <f t="shared" si="39"/>
        <v>0.2268734098074924</v>
      </c>
      <c r="P44" s="7">
        <f t="shared" si="26"/>
        <v>7.5545585431758874E-3</v>
      </c>
      <c r="Q44" s="12">
        <f t="shared" si="27"/>
        <v>1.1709565741922624E-3</v>
      </c>
      <c r="R44" s="7">
        <f t="shared" si="28"/>
        <v>1.1949111458333333E-2</v>
      </c>
      <c r="S44" s="13">
        <f t="shared" si="29"/>
        <v>9.7995284274935368E-2</v>
      </c>
      <c r="T44" s="2">
        <v>0.01</v>
      </c>
      <c r="U44" s="14">
        <f t="shared" si="30"/>
        <v>9.7995284274935367E-4</v>
      </c>
      <c r="V44" s="13"/>
      <c r="W44" s="2"/>
      <c r="X44" s="14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3"/>
      <c r="AF44" s="2"/>
      <c r="AG44" s="14"/>
      <c r="AH44" s="13"/>
      <c r="AI44" s="2"/>
      <c r="AJ44" s="14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1.5779952842749353E-2</v>
      </c>
      <c r="AR44" s="7">
        <f t="shared" si="34"/>
        <v>7.7091041666666671</v>
      </c>
      <c r="AS44" s="1">
        <f t="shared" si="35"/>
        <v>0.155</v>
      </c>
      <c r="AT44" s="1">
        <f t="shared" si="36"/>
        <v>253.41986301369832</v>
      </c>
      <c r="AU44" s="1">
        <f t="shared" si="37"/>
        <v>32015.240431193852</v>
      </c>
    </row>
    <row r="45" spans="1:48" x14ac:dyDescent="0.15">
      <c r="C45" s="6">
        <v>3</v>
      </c>
      <c r="D45" s="18">
        <v>11.108478600709701</v>
      </c>
      <c r="E45" s="9">
        <f t="shared" si="38"/>
        <v>5.0536807206896501</v>
      </c>
      <c r="F45" s="6" t="s">
        <v>110</v>
      </c>
      <c r="G45" s="1">
        <v>4</v>
      </c>
      <c r="H45" s="7">
        <f t="shared" si="21"/>
        <v>11.108478600709701</v>
      </c>
      <c r="I45" s="7">
        <f t="shared" si="22"/>
        <v>284.25847860070968</v>
      </c>
      <c r="J45" s="7">
        <f t="shared" si="23"/>
        <v>7.017552469873968E-2</v>
      </c>
      <c r="K45" s="7">
        <f t="shared" si="24"/>
        <v>7.7091041666666671</v>
      </c>
      <c r="L45" s="7">
        <f t="shared" si="25"/>
        <v>7.7091041666666665E-2</v>
      </c>
      <c r="M45" s="1" t="s">
        <v>110</v>
      </c>
      <c r="O45" s="7">
        <f t="shared" si="39"/>
        <v>0.29640989293098319</v>
      </c>
      <c r="P45" s="7">
        <f t="shared" si="26"/>
        <v>2.0800719762328994E-2</v>
      </c>
      <c r="Q45" s="12">
        <f t="shared" si="27"/>
        <v>3.224111563160994E-3</v>
      </c>
      <c r="R45" s="7">
        <f t="shared" si="28"/>
        <v>1.1949111458333333E-2</v>
      </c>
      <c r="S45" s="13">
        <f t="shared" si="29"/>
        <v>0.26982019327575124</v>
      </c>
      <c r="T45" s="2">
        <v>0.01</v>
      </c>
      <c r="U45" s="14">
        <f t="shared" si="30"/>
        <v>2.6982019327575126E-3</v>
      </c>
      <c r="V45" s="13"/>
      <c r="W45" s="2"/>
      <c r="X45" s="14"/>
      <c r="Y45" s="2">
        <v>0.04</v>
      </c>
      <c r="Z45" s="2">
        <v>0.49</v>
      </c>
      <c r="AA45" s="2">
        <f t="shared" si="31"/>
        <v>1.9599999999999999E-2</v>
      </c>
      <c r="AB45" s="2"/>
      <c r="AC45" s="2"/>
      <c r="AD45" s="2"/>
      <c r="AE45" s="13"/>
      <c r="AF45" s="2"/>
      <c r="AG45" s="14"/>
      <c r="AH45" s="13"/>
      <c r="AI45" s="2"/>
      <c r="AJ45" s="14"/>
      <c r="AK45" s="2"/>
      <c r="AL45" s="2"/>
      <c r="AM45" s="2"/>
      <c r="AN45" s="2">
        <v>1.4999999999999999E-2</v>
      </c>
      <c r="AO45" s="2">
        <v>0.5</v>
      </c>
      <c r="AP45" s="2">
        <f t="shared" si="32"/>
        <v>7.4999999999999997E-3</v>
      </c>
      <c r="AQ45" s="1">
        <f t="shared" si="33"/>
        <v>2.9798201932757513E-2</v>
      </c>
      <c r="AR45" s="7">
        <f t="shared" si="34"/>
        <v>7.7091041666666671</v>
      </c>
      <c r="AS45" s="1">
        <f t="shared" si="35"/>
        <v>0.155</v>
      </c>
      <c r="AT45" s="1">
        <f t="shared" si="36"/>
        <v>253.41986301369832</v>
      </c>
      <c r="AU45" s="1">
        <f t="shared" si="37"/>
        <v>60456.238925507561</v>
      </c>
    </row>
    <row r="46" spans="1:48" x14ac:dyDescent="0.15">
      <c r="C46" s="6">
        <v>4</v>
      </c>
      <c r="D46" s="18">
        <v>17.510142679000001</v>
      </c>
      <c r="E46" s="9">
        <f t="shared" si="38"/>
        <v>11.108478600709701</v>
      </c>
      <c r="F46" s="6" t="s">
        <v>110</v>
      </c>
      <c r="G46" s="1">
        <v>5</v>
      </c>
      <c r="H46" s="7">
        <f t="shared" si="21"/>
        <v>17.510142679000001</v>
      </c>
      <c r="I46" s="7">
        <f t="shared" si="22"/>
        <v>290.66014267899999</v>
      </c>
      <c r="J46" s="7">
        <f t="shared" si="23"/>
        <v>0.14921878635180524</v>
      </c>
      <c r="K46" s="7">
        <f t="shared" si="24"/>
        <v>7.7091041666666671</v>
      </c>
      <c r="L46" s="7">
        <f t="shared" si="25"/>
        <v>7.7091041666666665E-2</v>
      </c>
      <c r="M46" s="1" t="s">
        <v>112</v>
      </c>
      <c r="N46" s="7">
        <f>(O45-P45)*$C$22/100</f>
        <v>0.26182871451022149</v>
      </c>
      <c r="O46" s="7">
        <f t="shared" si="39"/>
        <v>9.0871500325099386E-2</v>
      </c>
      <c r="P46" s="7">
        <f t="shared" si="26"/>
        <v>1.3559734992479006E-2</v>
      </c>
      <c r="Q46" s="12">
        <f t="shared" si="27"/>
        <v>2.1017589238342457E-3</v>
      </c>
      <c r="R46" s="7">
        <f t="shared" si="28"/>
        <v>1.1949111458333333E-2</v>
      </c>
      <c r="S46" s="13">
        <f t="shared" si="29"/>
        <v>0.17589248632947305</v>
      </c>
      <c r="T46" s="2">
        <v>0.01</v>
      </c>
      <c r="U46" s="14">
        <f t="shared" si="30"/>
        <v>1.7589248632947304E-3</v>
      </c>
      <c r="V46" s="13"/>
      <c r="W46" s="2"/>
      <c r="X46" s="14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3"/>
      <c r="AF46" s="2"/>
      <c r="AG46" s="14"/>
      <c r="AH46" s="13"/>
      <c r="AI46" s="2"/>
      <c r="AJ46" s="14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2.8858924863294728E-2</v>
      </c>
      <c r="AR46" s="7">
        <f t="shared" si="34"/>
        <v>7.7091041666666671</v>
      </c>
      <c r="AS46" s="1">
        <f t="shared" si="35"/>
        <v>0.155</v>
      </c>
      <c r="AT46" s="1">
        <f t="shared" si="36"/>
        <v>253.41986301369832</v>
      </c>
      <c r="AU46" s="1">
        <f t="shared" si="37"/>
        <v>58550.581696362198</v>
      </c>
    </row>
    <row r="47" spans="1:48" x14ac:dyDescent="0.15">
      <c r="C47" s="6">
        <v>5</v>
      </c>
      <c r="D47" s="18">
        <v>20.120143770967701</v>
      </c>
      <c r="E47" s="9">
        <f t="shared" si="38"/>
        <v>17.510142679000001</v>
      </c>
      <c r="F47" s="6" t="s">
        <v>112</v>
      </c>
      <c r="G47" s="1">
        <v>6</v>
      </c>
      <c r="H47" s="7">
        <f t="shared" si="21"/>
        <v>20.120143770967701</v>
      </c>
      <c r="I47" s="7">
        <f t="shared" si="22"/>
        <v>293.27014377096771</v>
      </c>
      <c r="J47" s="7">
        <f t="shared" si="23"/>
        <v>0.20104762809616972</v>
      </c>
      <c r="K47" s="7">
        <f t="shared" si="24"/>
        <v>7.7091041666666671</v>
      </c>
      <c r="L47" s="7">
        <f t="shared" si="25"/>
        <v>7.7091041666666665E-2</v>
      </c>
      <c r="M47" s="1" t="s">
        <v>110</v>
      </c>
      <c r="O47" s="7">
        <f t="shared" si="39"/>
        <v>0.15440280699928705</v>
      </c>
      <c r="P47" s="7">
        <f t="shared" si="26"/>
        <v>3.1042318118597333E-2</v>
      </c>
      <c r="Q47" s="12">
        <f t="shared" si="27"/>
        <v>4.8115593083825868E-3</v>
      </c>
      <c r="R47" s="7">
        <f t="shared" si="28"/>
        <v>1.1949111458333333E-2</v>
      </c>
      <c r="S47" s="13">
        <f t="shared" si="29"/>
        <v>0.40267088688230424</v>
      </c>
      <c r="T47" s="2">
        <v>0.01</v>
      </c>
      <c r="U47" s="14">
        <f t="shared" si="30"/>
        <v>4.0267088688230425E-3</v>
      </c>
      <c r="V47" s="13"/>
      <c r="W47" s="2"/>
      <c r="X47" s="14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3"/>
      <c r="AF47" s="2"/>
      <c r="AG47" s="14"/>
      <c r="AH47" s="13"/>
      <c r="AI47" s="2"/>
      <c r="AJ47" s="14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3.1126708868823041E-2</v>
      </c>
      <c r="AR47" s="7">
        <f t="shared" si="34"/>
        <v>7.7091041666666671</v>
      </c>
      <c r="AS47" s="1">
        <f t="shared" si="35"/>
        <v>0.155</v>
      </c>
      <c r="AT47" s="1">
        <f t="shared" si="36"/>
        <v>253.41986301369832</v>
      </c>
      <c r="AU47" s="1">
        <f t="shared" si="37"/>
        <v>63151.587219415138</v>
      </c>
    </row>
    <row r="48" spans="1:48" x14ac:dyDescent="0.15">
      <c r="C48" s="6">
        <v>6</v>
      </c>
      <c r="D48" s="18">
        <v>24.954104650333299</v>
      </c>
      <c r="E48" s="9">
        <f t="shared" si="38"/>
        <v>20.120143770967701</v>
      </c>
      <c r="F48" s="6" t="s">
        <v>110</v>
      </c>
      <c r="G48" s="1">
        <v>7</v>
      </c>
      <c r="H48" s="7">
        <f t="shared" si="21"/>
        <v>24.954104650333299</v>
      </c>
      <c r="I48" s="7">
        <f t="shared" si="22"/>
        <v>298.10410465033328</v>
      </c>
      <c r="J48" s="7">
        <f t="shared" si="23"/>
        <v>0.34443817391258613</v>
      </c>
      <c r="K48" s="7">
        <f t="shared" si="24"/>
        <v>7.7091041666666671</v>
      </c>
      <c r="L48" s="7">
        <f t="shared" si="25"/>
        <v>7.7091041666666665E-2</v>
      </c>
      <c r="M48" s="1" t="s">
        <v>110</v>
      </c>
      <c r="O48" s="7">
        <f t="shared" si="39"/>
        <v>0.20045153054735637</v>
      </c>
      <c r="P48" s="7">
        <f t="shared" si="26"/>
        <v>6.90431591397144E-2</v>
      </c>
      <c r="Q48" s="12">
        <f t="shared" si="27"/>
        <v>1.0701689666655733E-2</v>
      </c>
      <c r="R48" s="7">
        <f t="shared" si="28"/>
        <v>1.1949111458333333E-2</v>
      </c>
      <c r="S48" s="13">
        <f t="shared" si="29"/>
        <v>0.89560547694049286</v>
      </c>
      <c r="T48" s="2">
        <v>0.01</v>
      </c>
      <c r="U48" s="14">
        <f t="shared" si="30"/>
        <v>8.9560547694049284E-3</v>
      </c>
      <c r="V48" s="13"/>
      <c r="W48" s="2"/>
      <c r="X48" s="14"/>
      <c r="Y48" s="2">
        <v>0.05</v>
      </c>
      <c r="Z48" s="2">
        <v>0.49</v>
      </c>
      <c r="AA48" s="2">
        <f t="shared" si="31"/>
        <v>2.4500000000000001E-2</v>
      </c>
      <c r="AB48" s="2"/>
      <c r="AC48" s="2"/>
      <c r="AD48" s="2"/>
      <c r="AE48" s="13"/>
      <c r="AF48" s="2"/>
      <c r="AG48" s="14"/>
      <c r="AH48" s="13"/>
      <c r="AI48" s="2"/>
      <c r="AJ48" s="14"/>
      <c r="AL48" s="2"/>
      <c r="AM48" s="2"/>
      <c r="AN48" s="2">
        <v>0.02</v>
      </c>
      <c r="AO48" s="2">
        <v>0.5</v>
      </c>
      <c r="AP48" s="2">
        <f t="shared" si="32"/>
        <v>0.01</v>
      </c>
      <c r="AQ48" s="1">
        <f t="shared" si="33"/>
        <v>4.345605476940493E-2</v>
      </c>
      <c r="AR48" s="7">
        <f t="shared" si="34"/>
        <v>7.7091041666666671</v>
      </c>
      <c r="AS48" s="1">
        <f t="shared" si="35"/>
        <v>0.155</v>
      </c>
      <c r="AT48" s="1">
        <f t="shared" si="36"/>
        <v>253.41986301369832</v>
      </c>
      <c r="AU48" s="1">
        <f t="shared" si="37"/>
        <v>88166.045583139246</v>
      </c>
    </row>
    <row r="49" spans="1:78" x14ac:dyDescent="0.15">
      <c r="C49" s="6">
        <v>7</v>
      </c>
      <c r="D49" s="18">
        <v>27.331277090322601</v>
      </c>
      <c r="E49" s="9">
        <f t="shared" si="38"/>
        <v>24.954104650333299</v>
      </c>
      <c r="F49" s="6" t="s">
        <v>110</v>
      </c>
      <c r="G49" s="1">
        <v>8</v>
      </c>
      <c r="H49" s="7">
        <f t="shared" si="21"/>
        <v>27.331277090322601</v>
      </c>
      <c r="I49" s="7">
        <f t="shared" si="22"/>
        <v>300.48127709032258</v>
      </c>
      <c r="J49" s="7">
        <f t="shared" si="23"/>
        <v>0.44599768304285253</v>
      </c>
      <c r="K49" s="7">
        <f t="shared" si="24"/>
        <v>7.7091041666666671</v>
      </c>
      <c r="L49" s="7">
        <f t="shared" si="25"/>
        <v>7.7091041666666665E-2</v>
      </c>
      <c r="M49" s="1" t="s">
        <v>110</v>
      </c>
      <c r="O49" s="7">
        <f t="shared" si="39"/>
        <v>0.20849941307430861</v>
      </c>
      <c r="P49" s="7">
        <f t="shared" si="26"/>
        <v>9.2990255146936276E-2</v>
      </c>
      <c r="Q49" s="12">
        <f t="shared" si="27"/>
        <v>1.4413489547775122E-2</v>
      </c>
      <c r="R49" s="7">
        <f t="shared" si="28"/>
        <v>1.1949111458333333E-2</v>
      </c>
      <c r="S49" s="13">
        <f t="shared" si="29"/>
        <v>1.2062394428267824</v>
      </c>
      <c r="T49" s="2">
        <v>0.01</v>
      </c>
      <c r="U49" s="14">
        <f t="shared" si="30"/>
        <v>1.2062394428267825E-2</v>
      </c>
      <c r="V49" s="13"/>
      <c r="W49" s="2"/>
      <c r="X49" s="14"/>
      <c r="Y49" s="2">
        <v>0.05</v>
      </c>
      <c r="Z49" s="2">
        <v>0.49</v>
      </c>
      <c r="AA49" s="2">
        <f t="shared" si="31"/>
        <v>2.4500000000000001E-2</v>
      </c>
      <c r="AB49" s="2"/>
      <c r="AC49" s="2"/>
      <c r="AD49" s="2"/>
      <c r="AE49" s="13"/>
      <c r="AF49" s="2"/>
      <c r="AG49" s="14"/>
      <c r="AH49" s="13"/>
      <c r="AI49" s="2"/>
      <c r="AJ49" s="14"/>
      <c r="AK49" s="2"/>
      <c r="AL49" s="2"/>
      <c r="AM49" s="2"/>
      <c r="AN49" s="2">
        <v>0.02</v>
      </c>
      <c r="AO49" s="2">
        <v>0.5</v>
      </c>
      <c r="AP49" s="2">
        <f t="shared" si="32"/>
        <v>0.01</v>
      </c>
      <c r="AQ49" s="1">
        <f t="shared" si="33"/>
        <v>4.6562394428267831E-2</v>
      </c>
      <c r="AR49" s="7">
        <f t="shared" si="34"/>
        <v>7.7091041666666671</v>
      </c>
      <c r="AS49" s="1">
        <f t="shared" si="35"/>
        <v>0.155</v>
      </c>
      <c r="AT49" s="1">
        <f t="shared" si="36"/>
        <v>253.41986301369832</v>
      </c>
      <c r="AU49" s="1">
        <f t="shared" si="37"/>
        <v>94468.359159769752</v>
      </c>
    </row>
    <row r="50" spans="1:78" x14ac:dyDescent="0.15">
      <c r="C50" s="6">
        <v>8</v>
      </c>
      <c r="D50" s="18">
        <v>26.6888198074193</v>
      </c>
      <c r="E50" s="9">
        <f t="shared" si="38"/>
        <v>27.331277090322601</v>
      </c>
      <c r="F50" s="6" t="s">
        <v>110</v>
      </c>
      <c r="G50" s="1">
        <v>9</v>
      </c>
      <c r="H50" s="7">
        <f t="shared" si="21"/>
        <v>26.6888198074193</v>
      </c>
      <c r="I50" s="7">
        <f t="shared" si="22"/>
        <v>299.83881980741927</v>
      </c>
      <c r="J50" s="7">
        <f t="shared" si="23"/>
        <v>0.41608207865682384</v>
      </c>
      <c r="K50" s="7">
        <f t="shared" si="24"/>
        <v>7.7091041666666671</v>
      </c>
      <c r="L50" s="7">
        <f t="shared" si="25"/>
        <v>7.7091041666666665E-2</v>
      </c>
      <c r="M50" s="1" t="s">
        <v>110</v>
      </c>
      <c r="O50" s="7">
        <f t="shared" si="39"/>
        <v>0.19260019959403901</v>
      </c>
      <c r="P50" s="7">
        <f t="shared" si="26"/>
        <v>8.0137491396806912E-2</v>
      </c>
      <c r="Q50" s="12">
        <f t="shared" si="27"/>
        <v>1.2421311166505071E-2</v>
      </c>
      <c r="R50" s="7">
        <f t="shared" si="28"/>
        <v>1.1949111458333333E-2</v>
      </c>
      <c r="S50" s="13">
        <f t="shared" si="29"/>
        <v>1.0395175582568046</v>
      </c>
      <c r="T50" s="2">
        <v>0.01</v>
      </c>
      <c r="U50" s="14">
        <f t="shared" si="30"/>
        <v>1.0395175582568045E-2</v>
      </c>
      <c r="V50" s="13"/>
      <c r="W50" s="2"/>
      <c r="X50" s="14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3"/>
      <c r="AF50" s="2"/>
      <c r="AG50" s="14"/>
      <c r="AH50" s="13"/>
      <c r="AI50" s="2"/>
      <c r="AJ50" s="14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3.7495175582568041E-2</v>
      </c>
      <c r="AR50" s="7">
        <f t="shared" si="34"/>
        <v>7.7091041666666671</v>
      </c>
      <c r="AS50" s="1">
        <f t="shared" si="35"/>
        <v>0.155</v>
      </c>
      <c r="AT50" s="1">
        <f t="shared" si="36"/>
        <v>253.41986301369832</v>
      </c>
      <c r="AU50" s="1">
        <f t="shared" si="37"/>
        <v>76072.2844515545</v>
      </c>
    </row>
    <row r="51" spans="1:78" x14ac:dyDescent="0.15">
      <c r="C51" s="6">
        <v>9</v>
      </c>
      <c r="D51" s="18">
        <v>23.073887755333299</v>
      </c>
      <c r="E51" s="9">
        <f t="shared" si="38"/>
        <v>26.6888198074193</v>
      </c>
      <c r="F51" s="6" t="s">
        <v>110</v>
      </c>
      <c r="G51" s="1">
        <v>10</v>
      </c>
      <c r="H51" s="7">
        <f t="shared" si="21"/>
        <v>23.073887755333299</v>
      </c>
      <c r="I51" s="7">
        <f t="shared" si="22"/>
        <v>296.22388775533329</v>
      </c>
      <c r="J51" s="7">
        <f t="shared" si="23"/>
        <v>0.27994614417952129</v>
      </c>
      <c r="K51" s="7">
        <f t="shared" si="24"/>
        <v>7.7091041666666671</v>
      </c>
      <c r="L51" s="7">
        <f t="shared" si="25"/>
        <v>7.7091041666666665E-2</v>
      </c>
      <c r="M51" s="1" t="s">
        <v>110</v>
      </c>
      <c r="O51" s="7">
        <f t="shared" si="39"/>
        <v>0.18955374986389872</v>
      </c>
      <c r="P51" s="7">
        <f t="shared" si="26"/>
        <v>5.3064841389167908E-2</v>
      </c>
      <c r="Q51" s="12">
        <f t="shared" si="27"/>
        <v>8.2250504153210252E-3</v>
      </c>
      <c r="R51" s="7">
        <f t="shared" si="28"/>
        <v>1.1949111458333333E-2</v>
      </c>
      <c r="S51" s="13">
        <f t="shared" si="29"/>
        <v>0.68833991916485637</v>
      </c>
      <c r="T51" s="2">
        <v>0.01</v>
      </c>
      <c r="U51" s="14">
        <f t="shared" si="30"/>
        <v>6.8833991916485635E-3</v>
      </c>
      <c r="V51" s="13"/>
      <c r="W51" s="2"/>
      <c r="X51" s="14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3"/>
      <c r="AF51" s="2"/>
      <c r="AG51" s="14"/>
      <c r="AH51" s="13"/>
      <c r="AI51" s="2"/>
      <c r="AJ51" s="14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3.3983399191648563E-2</v>
      </c>
      <c r="AR51" s="7">
        <f t="shared" si="34"/>
        <v>7.7091041666666671</v>
      </c>
      <c r="AS51" s="1">
        <f t="shared" si="35"/>
        <v>0.155</v>
      </c>
      <c r="AT51" s="1">
        <f t="shared" si="36"/>
        <v>253.41986301369832</v>
      </c>
      <c r="AU51" s="1">
        <f t="shared" si="37"/>
        <v>68947.398425831212</v>
      </c>
    </row>
    <row r="52" spans="1:78" x14ac:dyDescent="0.15">
      <c r="C52" s="6">
        <v>10</v>
      </c>
      <c r="D52" s="18">
        <v>15.3553475612903</v>
      </c>
      <c r="E52" s="9">
        <f t="shared" si="38"/>
        <v>23.073887755333299</v>
      </c>
      <c r="F52" s="6" t="s">
        <v>110</v>
      </c>
      <c r="G52" s="1">
        <v>11</v>
      </c>
      <c r="H52" s="7">
        <f t="shared" si="21"/>
        <v>15.3553475612903</v>
      </c>
      <c r="I52" s="7">
        <f t="shared" si="22"/>
        <v>288.50534756129025</v>
      </c>
      <c r="J52" s="7">
        <f t="shared" si="23"/>
        <v>0.11618879615013114</v>
      </c>
      <c r="K52" s="7">
        <f t="shared" si="24"/>
        <v>7.7091041666666671</v>
      </c>
      <c r="L52" s="7">
        <f t="shared" si="25"/>
        <v>7.7091041666666665E-2</v>
      </c>
      <c r="M52" s="1" t="s">
        <v>112</v>
      </c>
      <c r="N52" s="7">
        <f>(O51-P51)*$C$22/100</f>
        <v>0.1296644630509943</v>
      </c>
      <c r="O52" s="7">
        <f t="shared" si="39"/>
        <v>8.3915487090403224E-2</v>
      </c>
      <c r="P52" s="7">
        <f t="shared" si="26"/>
        <v>9.7500394233858215E-3</v>
      </c>
      <c r="Q52" s="12">
        <f t="shared" si="27"/>
        <v>1.5112561106248024E-3</v>
      </c>
      <c r="R52" s="7">
        <f t="shared" si="28"/>
        <v>1.1949111458333333E-2</v>
      </c>
      <c r="S52" s="13">
        <f t="shared" si="29"/>
        <v>0.12647435048995626</v>
      </c>
      <c r="T52" s="2">
        <v>0.01</v>
      </c>
      <c r="U52" s="14">
        <f t="shared" si="30"/>
        <v>1.2647435048995625E-3</v>
      </c>
      <c r="V52" s="13"/>
      <c r="W52" s="2"/>
      <c r="X52" s="14"/>
      <c r="Y52" s="2">
        <v>0.02</v>
      </c>
      <c r="Z52" s="2">
        <v>0.49</v>
      </c>
      <c r="AA52" s="2">
        <f t="shared" si="31"/>
        <v>9.7999999999999997E-3</v>
      </c>
      <c r="AB52" s="2"/>
      <c r="AC52" s="2"/>
      <c r="AD52" s="2"/>
      <c r="AE52" s="13"/>
      <c r="AF52" s="2"/>
      <c r="AG52" s="14"/>
      <c r="AH52" s="13"/>
      <c r="AI52" s="2"/>
      <c r="AJ52" s="14"/>
      <c r="AL52" s="2"/>
      <c r="AM52" s="2"/>
      <c r="AN52" s="2">
        <v>0.01</v>
      </c>
      <c r="AO52" s="2">
        <v>0.5</v>
      </c>
      <c r="AP52" s="2">
        <f t="shared" si="32"/>
        <v>5.0000000000000001E-3</v>
      </c>
      <c r="AQ52" s="1">
        <f t="shared" si="33"/>
        <v>1.6064743504899563E-2</v>
      </c>
      <c r="AR52" s="7">
        <f t="shared" si="34"/>
        <v>7.7091041666666671</v>
      </c>
      <c r="AS52" s="1">
        <f t="shared" si="35"/>
        <v>0.155</v>
      </c>
      <c r="AT52" s="1">
        <f t="shared" si="36"/>
        <v>253.41986301369832</v>
      </c>
      <c r="AU52" s="1">
        <f t="shared" si="37"/>
        <v>32593.03946596646</v>
      </c>
    </row>
    <row r="53" spans="1:78" x14ac:dyDescent="0.15">
      <c r="C53" s="6">
        <v>11</v>
      </c>
      <c r="D53" s="18">
        <v>8.1815798521333303</v>
      </c>
      <c r="E53" s="9">
        <f t="shared" si="38"/>
        <v>15.3553475612903</v>
      </c>
      <c r="F53" s="6" t="s">
        <v>112</v>
      </c>
      <c r="G53" s="1">
        <v>12</v>
      </c>
      <c r="H53" s="7">
        <f t="shared" si="21"/>
        <v>8.1815798521333303</v>
      </c>
      <c r="I53" s="7">
        <f t="shared" si="22"/>
        <v>281.3315798521333</v>
      </c>
      <c r="J53" s="7">
        <f t="shared" si="23"/>
        <v>4.9138235804866093E-2</v>
      </c>
      <c r="K53" s="7">
        <f t="shared" si="24"/>
        <v>7.7091041666666671</v>
      </c>
      <c r="L53" s="7">
        <f t="shared" si="25"/>
        <v>7.7091041666666665E-2</v>
      </c>
      <c r="M53" s="1" t="s">
        <v>110</v>
      </c>
      <c r="O53" s="7">
        <f t="shared" si="39"/>
        <v>0.15125648933368407</v>
      </c>
      <c r="P53" s="7">
        <f t="shared" si="26"/>
        <v>7.4324770398947809E-3</v>
      </c>
      <c r="Q53" s="12">
        <f t="shared" si="27"/>
        <v>1.1520339411836911E-3</v>
      </c>
      <c r="R53" s="7">
        <f t="shared" si="28"/>
        <v>1.1949111458333333E-2</v>
      </c>
      <c r="S53" s="13">
        <f t="shared" si="29"/>
        <v>9.6411682592537906E-2</v>
      </c>
      <c r="T53" s="2">
        <v>0.01</v>
      </c>
      <c r="U53" s="14">
        <f t="shared" si="30"/>
        <v>9.6411682592537908E-4</v>
      </c>
      <c r="V53" s="13"/>
      <c r="W53" s="2"/>
      <c r="X53" s="14"/>
      <c r="Y53" s="2">
        <v>0.02</v>
      </c>
      <c r="Z53" s="2">
        <v>0.49</v>
      </c>
      <c r="AA53" s="2">
        <f t="shared" si="31"/>
        <v>9.7999999999999997E-3</v>
      </c>
      <c r="AB53" s="2"/>
      <c r="AC53" s="2"/>
      <c r="AD53" s="2"/>
      <c r="AE53" s="13"/>
      <c r="AF53" s="2"/>
      <c r="AG53" s="14"/>
      <c r="AH53" s="13"/>
      <c r="AI53" s="2"/>
      <c r="AJ53" s="14"/>
      <c r="AK53" s="2"/>
      <c r="AL53" s="2"/>
      <c r="AM53" s="2"/>
      <c r="AN53" s="2">
        <v>0.01</v>
      </c>
      <c r="AO53" s="2">
        <v>0.5</v>
      </c>
      <c r="AP53" s="2">
        <f t="shared" si="32"/>
        <v>5.0000000000000001E-3</v>
      </c>
      <c r="AQ53" s="1">
        <f t="shared" si="33"/>
        <v>1.5764116825925378E-2</v>
      </c>
      <c r="AR53" s="7">
        <f t="shared" si="34"/>
        <v>7.7091041666666671</v>
      </c>
      <c r="AS53" s="1">
        <f t="shared" si="35"/>
        <v>0.155</v>
      </c>
      <c r="AT53" s="1">
        <f t="shared" si="36"/>
        <v>253.41986301369832</v>
      </c>
      <c r="AU53" s="1">
        <f t="shared" si="37"/>
        <v>31983.111445059083</v>
      </c>
      <c r="AV53" s="1">
        <f>SUM(AU42:AU53)</f>
        <v>667615.90446159546</v>
      </c>
    </row>
    <row r="54" spans="1:78" x14ac:dyDescent="0.15">
      <c r="C54" s="6">
        <v>12</v>
      </c>
      <c r="D54" s="18">
        <v>4.5513941395161304</v>
      </c>
      <c r="E54" s="9">
        <f t="shared" si="38"/>
        <v>8.1815798521333303</v>
      </c>
      <c r="F54" s="6" t="s">
        <v>110</v>
      </c>
    </row>
    <row r="56" spans="1:78" x14ac:dyDescent="0.15">
      <c r="S56" s="30" t="s">
        <v>80</v>
      </c>
      <c r="T56" s="30"/>
      <c r="U56" s="30"/>
      <c r="V56" s="11" t="s">
        <v>81</v>
      </c>
      <c r="W56" s="11" t="s">
        <v>82</v>
      </c>
      <c r="X56" s="11" t="s">
        <v>83</v>
      </c>
      <c r="Y56" s="11" t="s">
        <v>84</v>
      </c>
      <c r="Z56" s="11" t="s">
        <v>85</v>
      </c>
      <c r="AA56" s="11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</row>
    <row r="57" spans="1:78" x14ac:dyDescent="0.15">
      <c r="A57" s="34" t="s">
        <v>48</v>
      </c>
      <c r="B57" s="34"/>
      <c r="C57" s="6" t="s">
        <v>88</v>
      </c>
      <c r="D57" s="6" t="s">
        <v>89</v>
      </c>
      <c r="E57" s="6" t="s">
        <v>90</v>
      </c>
      <c r="F57" s="6" t="s">
        <v>91</v>
      </c>
      <c r="G57" s="1" t="s">
        <v>88</v>
      </c>
      <c r="H57" s="1" t="s">
        <v>90</v>
      </c>
      <c r="I57" s="1" t="s">
        <v>92</v>
      </c>
      <c r="J57" s="1" t="s">
        <v>93</v>
      </c>
      <c r="K57" s="10" t="s">
        <v>94</v>
      </c>
      <c r="L57" s="10" t="s">
        <v>95</v>
      </c>
      <c r="M57" s="1" t="s">
        <v>96</v>
      </c>
      <c r="N57" s="10" t="s">
        <v>97</v>
      </c>
      <c r="O57" s="1" t="s">
        <v>98</v>
      </c>
      <c r="P57" s="1" t="s">
        <v>99</v>
      </c>
      <c r="Q57" s="10" t="s">
        <v>100</v>
      </c>
      <c r="R57" s="10" t="s">
        <v>101</v>
      </c>
      <c r="S57" s="2" t="s">
        <v>102</v>
      </c>
      <c r="T57" s="2" t="s">
        <v>103</v>
      </c>
      <c r="U57" s="2"/>
      <c r="V57" s="2" t="s">
        <v>113</v>
      </c>
      <c r="W57" s="2" t="s">
        <v>113</v>
      </c>
      <c r="X57" s="2" t="s">
        <v>113</v>
      </c>
      <c r="Y57" s="2" t="s">
        <v>113</v>
      </c>
      <c r="Z57" s="2" t="s">
        <v>113</v>
      </c>
      <c r="AA57" s="2" t="s">
        <v>113</v>
      </c>
      <c r="AB57" s="1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</row>
    <row r="58" spans="1:78" x14ac:dyDescent="0.15">
      <c r="A58" s="1" t="s">
        <v>108</v>
      </c>
      <c r="B58" s="1">
        <f>F7</f>
        <v>108.2955</v>
      </c>
      <c r="C58" s="6" t="s">
        <v>109</v>
      </c>
      <c r="D58" s="6">
        <v>2</v>
      </c>
      <c r="E58" s="6"/>
      <c r="F58" s="6"/>
      <c r="G58" s="1">
        <v>1</v>
      </c>
      <c r="H58" s="7">
        <f t="shared" ref="H58:H69" si="40">E59</f>
        <v>2</v>
      </c>
      <c r="I58" s="7">
        <f t="shared" ref="I58:I69" si="41">H58+273.15</f>
        <v>275.14999999999998</v>
      </c>
      <c r="J58" s="7">
        <f t="shared" ref="J58:J69" si="42">EXP(($C$16*(I58-$C$14))/($C$17*I58*$C$14))</f>
        <v>2.2580560877366793E-2</v>
      </c>
      <c r="K58" s="7">
        <f t="shared" ref="K58:K69" si="43">$B$58/12</f>
        <v>9.0246250000000003</v>
      </c>
      <c r="L58" s="7">
        <f t="shared" ref="L58:L69" si="44">K58*$B$59/100</f>
        <v>2.4366487499999998</v>
      </c>
      <c r="M58" s="1" t="s">
        <v>110</v>
      </c>
      <c r="O58" s="7">
        <f>L58</f>
        <v>2.4366487499999998</v>
      </c>
      <c r="P58" s="7">
        <f t="shared" ref="P58:P69" si="45">O58*J58</f>
        <v>5.5020895436134698E-2</v>
      </c>
      <c r="Q58" s="12">
        <f t="shared" ref="Q58:Q69" si="46">P58*$B$60</f>
        <v>2.4759402946260615E-2</v>
      </c>
      <c r="R58" s="7">
        <f t="shared" ref="R58:R69" si="47">L58*$B$60</f>
        <v>1.0964919375</v>
      </c>
      <c r="S58" s="13">
        <f t="shared" ref="S58:S69" si="48">Q58/R58</f>
        <v>2.2580560877366793E-2</v>
      </c>
      <c r="T58" s="2">
        <v>0.27</v>
      </c>
      <c r="U58" s="14">
        <f t="shared" ref="U58:U69" si="49">S58*T58</f>
        <v>6.0967514368890346E-3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0.22823817055822207</v>
      </c>
      <c r="AC58" s="7">
        <f t="shared" ref="AC58:AC69" si="51">$B$58/12</f>
        <v>9.0246250000000003</v>
      </c>
      <c r="AD58" s="1">
        <f t="shared" ref="AD58:AD69" si="52">$B$60</f>
        <v>0.45</v>
      </c>
      <c r="AE58" s="15">
        <f t="shared" ref="AE58:AE69" si="53">$E$7/12</f>
        <v>751.28791507554251</v>
      </c>
      <c r="AF58" s="1">
        <f t="shared" ref="AF58:AF69" si="54">AE58*10000*AC58*AB58</f>
        <v>15474757.25959331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</row>
    <row r="59" spans="1:78" x14ac:dyDescent="0.15">
      <c r="A59" s="1" t="s">
        <v>111</v>
      </c>
      <c r="B59" s="1">
        <v>27</v>
      </c>
      <c r="C59" s="6">
        <v>1</v>
      </c>
      <c r="D59" s="18">
        <v>7.0830388064517403E-3</v>
      </c>
      <c r="E59" s="9">
        <f t="shared" ref="E59:E70" si="55">D58</f>
        <v>2</v>
      </c>
      <c r="F59" s="6" t="s">
        <v>110</v>
      </c>
      <c r="G59" s="1">
        <v>2</v>
      </c>
      <c r="H59" s="7">
        <f t="shared" si="40"/>
        <v>7.0830388064517403E-3</v>
      </c>
      <c r="I59" s="7">
        <f t="shared" si="41"/>
        <v>273.15708303880643</v>
      </c>
      <c r="J59" s="7">
        <f t="shared" si="42"/>
        <v>1.7442489718420693E-2</v>
      </c>
      <c r="K59" s="7">
        <f t="shared" si="43"/>
        <v>9.0246250000000003</v>
      </c>
      <c r="L59" s="7">
        <f t="shared" si="44"/>
        <v>2.4366487499999998</v>
      </c>
      <c r="M59" s="1" t="s">
        <v>110</v>
      </c>
      <c r="O59" s="7">
        <f t="shared" ref="O59:O69" si="56">L59+O58-P58-N59</f>
        <v>4.8182766045638648</v>
      </c>
      <c r="P59" s="7">
        <f t="shared" si="45"/>
        <v>8.4042740135612179E-2</v>
      </c>
      <c r="Q59" s="12">
        <f t="shared" si="46"/>
        <v>3.7819233061025484E-2</v>
      </c>
      <c r="R59" s="7">
        <f t="shared" si="47"/>
        <v>1.0964919375</v>
      </c>
      <c r="S59" s="13">
        <f t="shared" si="48"/>
        <v>3.4491118235901744E-2</v>
      </c>
      <c r="T59" s="2">
        <v>0.27</v>
      </c>
      <c r="U59" s="14">
        <f t="shared" si="49"/>
        <v>9.3126019236934709E-3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0.22920774947999359</v>
      </c>
      <c r="AC59" s="7">
        <f t="shared" si="51"/>
        <v>9.0246250000000003</v>
      </c>
      <c r="AD59" s="1">
        <f t="shared" si="52"/>
        <v>0.45</v>
      </c>
      <c r="AE59" s="15">
        <f t="shared" si="53"/>
        <v>751.28791507554251</v>
      </c>
      <c r="AF59" s="1">
        <f t="shared" si="54"/>
        <v>15540495.599598996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</row>
    <row r="60" spans="1:78" x14ac:dyDescent="0.15">
      <c r="A60" s="1" t="s">
        <v>73</v>
      </c>
      <c r="B60" s="1">
        <f>H7</f>
        <v>0.45</v>
      </c>
      <c r="C60" s="6">
        <v>2</v>
      </c>
      <c r="D60" s="18">
        <v>5.0536807206896501</v>
      </c>
      <c r="E60" s="9">
        <f t="shared" si="55"/>
        <v>7.0830388064517403E-3</v>
      </c>
      <c r="F60" s="6" t="s">
        <v>110</v>
      </c>
      <c r="G60" s="1">
        <v>3</v>
      </c>
      <c r="H60" s="7">
        <f t="shared" si="40"/>
        <v>5.0536807206896501</v>
      </c>
      <c r="I60" s="7">
        <f t="shared" si="41"/>
        <v>278.20368072068965</v>
      </c>
      <c r="J60" s="7">
        <f t="shared" si="42"/>
        <v>3.3298563060281561E-2</v>
      </c>
      <c r="K60" s="7">
        <f t="shared" si="43"/>
        <v>9.0246250000000003</v>
      </c>
      <c r="L60" s="7">
        <f t="shared" si="44"/>
        <v>2.4366487499999998</v>
      </c>
      <c r="M60" s="1" t="s">
        <v>110</v>
      </c>
      <c r="O60" s="7">
        <f t="shared" si="56"/>
        <v>7.170882614428252</v>
      </c>
      <c r="P60" s="7">
        <f t="shared" si="45"/>
        <v>0.23878008693441585</v>
      </c>
      <c r="Q60" s="12">
        <f t="shared" si="46"/>
        <v>0.10745103912048713</v>
      </c>
      <c r="R60" s="7">
        <f t="shared" si="47"/>
        <v>1.0964919375</v>
      </c>
      <c r="S60" s="13">
        <f t="shared" si="48"/>
        <v>9.799528427493534E-2</v>
      </c>
      <c r="T60" s="2">
        <v>0.27</v>
      </c>
      <c r="U60" s="14">
        <f t="shared" si="49"/>
        <v>2.6458726754232543E-2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0.23437730611640112</v>
      </c>
      <c r="AC60" s="7">
        <f t="shared" si="51"/>
        <v>9.0246250000000003</v>
      </c>
      <c r="AD60" s="1">
        <f t="shared" si="52"/>
        <v>0.45</v>
      </c>
      <c r="AE60" s="15">
        <f t="shared" si="53"/>
        <v>751.28791507554251</v>
      </c>
      <c r="AF60" s="1">
        <f t="shared" si="54"/>
        <v>15890996.280061292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</row>
    <row r="61" spans="1:78" x14ac:dyDescent="0.15">
      <c r="C61" s="6">
        <v>3</v>
      </c>
      <c r="D61" s="18">
        <v>11.108478600709701</v>
      </c>
      <c r="E61" s="9">
        <f t="shared" si="55"/>
        <v>5.0536807206896501</v>
      </c>
      <c r="F61" s="6" t="s">
        <v>110</v>
      </c>
      <c r="G61" s="1">
        <v>4</v>
      </c>
      <c r="H61" s="7">
        <f t="shared" si="40"/>
        <v>11.108478600709701</v>
      </c>
      <c r="I61" s="7">
        <f t="shared" si="41"/>
        <v>284.25847860070968</v>
      </c>
      <c r="J61" s="7">
        <f t="shared" si="42"/>
        <v>7.017552469873968E-2</v>
      </c>
      <c r="K61" s="7">
        <f t="shared" si="43"/>
        <v>9.0246250000000003</v>
      </c>
      <c r="L61" s="7">
        <f t="shared" si="44"/>
        <v>2.4366487499999998</v>
      </c>
      <c r="M61" s="1" t="s">
        <v>110</v>
      </c>
      <c r="O61" s="7">
        <f t="shared" si="56"/>
        <v>9.3687512774938355</v>
      </c>
      <c r="P61" s="7">
        <f t="shared" si="45"/>
        <v>0.65745703667011757</v>
      </c>
      <c r="Q61" s="12">
        <f t="shared" si="46"/>
        <v>0.29585566650155293</v>
      </c>
      <c r="R61" s="7">
        <f t="shared" si="47"/>
        <v>1.0964919375</v>
      </c>
      <c r="S61" s="13">
        <f t="shared" si="48"/>
        <v>0.26982019327575124</v>
      </c>
      <c r="T61" s="2">
        <v>0.27</v>
      </c>
      <c r="U61" s="14">
        <f t="shared" si="49"/>
        <v>7.2851452184452839E-2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0.29716471283361251</v>
      </c>
      <c r="AC61" s="7">
        <f t="shared" si="51"/>
        <v>9.0246250000000003</v>
      </c>
      <c r="AD61" s="1">
        <f t="shared" si="52"/>
        <v>0.45</v>
      </c>
      <c r="AE61" s="15">
        <f t="shared" si="53"/>
        <v>751.28791507554251</v>
      </c>
      <c r="AF61" s="1">
        <f t="shared" si="54"/>
        <v>20148040.031909764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</row>
    <row r="62" spans="1:78" x14ac:dyDescent="0.15">
      <c r="C62" s="6">
        <v>4</v>
      </c>
      <c r="D62" s="18">
        <v>17.510142679000001</v>
      </c>
      <c r="E62" s="9">
        <f t="shared" si="55"/>
        <v>11.108478600709701</v>
      </c>
      <c r="F62" s="6" t="s">
        <v>110</v>
      </c>
      <c r="G62" s="1">
        <v>5</v>
      </c>
      <c r="H62" s="7">
        <f t="shared" si="40"/>
        <v>17.510142679000001</v>
      </c>
      <c r="I62" s="7">
        <f t="shared" si="41"/>
        <v>290.66014267899999</v>
      </c>
      <c r="J62" s="7">
        <f t="shared" si="42"/>
        <v>0.14921878635180524</v>
      </c>
      <c r="K62" s="7">
        <f t="shared" si="43"/>
        <v>9.0246250000000003</v>
      </c>
      <c r="L62" s="7">
        <f t="shared" si="44"/>
        <v>2.4366487499999998</v>
      </c>
      <c r="M62" s="1" t="s">
        <v>112</v>
      </c>
      <c r="N62" s="7">
        <f>(O61-P61)*$C$22/100</f>
        <v>8.2757295287825325</v>
      </c>
      <c r="O62" s="7">
        <f t="shared" si="56"/>
        <v>2.8722134620411861</v>
      </c>
      <c r="P62" s="7">
        <f t="shared" si="45"/>
        <v>0.42858820694910266</v>
      </c>
      <c r="Q62" s="12">
        <f t="shared" si="46"/>
        <v>0.1928646931270962</v>
      </c>
      <c r="R62" s="7">
        <f t="shared" si="47"/>
        <v>1.0964919375</v>
      </c>
      <c r="S62" s="13">
        <f t="shared" si="48"/>
        <v>0.17589248632947307</v>
      </c>
      <c r="T62" s="2">
        <v>0.27</v>
      </c>
      <c r="U62" s="14">
        <f t="shared" si="49"/>
        <v>4.7490971308957734E-2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0.28951852784965076</v>
      </c>
      <c r="AC62" s="7">
        <f t="shared" si="51"/>
        <v>9.0246250000000003</v>
      </c>
      <c r="AD62" s="1">
        <f t="shared" si="52"/>
        <v>0.45</v>
      </c>
      <c r="AE62" s="15">
        <f t="shared" si="53"/>
        <v>751.28791507554251</v>
      </c>
      <c r="AF62" s="1">
        <f t="shared" si="54"/>
        <v>19629621.67840052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</row>
    <row r="63" spans="1:78" x14ac:dyDescent="0.15">
      <c r="C63" s="6">
        <v>5</v>
      </c>
      <c r="D63" s="18">
        <v>20.120143770967701</v>
      </c>
      <c r="E63" s="9">
        <f t="shared" si="55"/>
        <v>17.510142679000001</v>
      </c>
      <c r="F63" s="6" t="s">
        <v>112</v>
      </c>
      <c r="G63" s="1">
        <v>6</v>
      </c>
      <c r="H63" s="7">
        <f t="shared" si="40"/>
        <v>20.120143770967701</v>
      </c>
      <c r="I63" s="7">
        <f t="shared" si="41"/>
        <v>293.27014377096771</v>
      </c>
      <c r="J63" s="7">
        <f t="shared" si="42"/>
        <v>0.20104762809616972</v>
      </c>
      <c r="K63" s="7">
        <f t="shared" si="43"/>
        <v>9.0246250000000003</v>
      </c>
      <c r="L63" s="7">
        <f t="shared" si="44"/>
        <v>2.4366487499999998</v>
      </c>
      <c r="M63" s="1" t="s">
        <v>110</v>
      </c>
      <c r="O63" s="7">
        <f t="shared" si="56"/>
        <v>4.8802740050920832</v>
      </c>
      <c r="P63" s="7">
        <f t="shared" si="45"/>
        <v>0.98116751318315787</v>
      </c>
      <c r="Q63" s="12">
        <f t="shared" si="46"/>
        <v>0.44152538093242105</v>
      </c>
      <c r="R63" s="7">
        <f t="shared" si="47"/>
        <v>1.0964919375</v>
      </c>
      <c r="S63" s="13">
        <f t="shared" si="48"/>
        <v>0.40267088688230418</v>
      </c>
      <c r="T63" s="2">
        <v>0.27</v>
      </c>
      <c r="U63" s="14">
        <f t="shared" si="49"/>
        <v>0.10872113945822214</v>
      </c>
      <c r="V63" s="2">
        <v>229.1</v>
      </c>
      <c r="W63" s="2">
        <v>15.1</v>
      </c>
      <c r="X63" s="2">
        <v>6</v>
      </c>
      <c r="Y63" s="2">
        <v>3</v>
      </c>
      <c r="Z63" s="2">
        <v>7</v>
      </c>
      <c r="AA63" s="2">
        <v>30.2</v>
      </c>
      <c r="AB63" s="1">
        <f t="shared" si="50"/>
        <v>0.32317942354665397</v>
      </c>
      <c r="AC63" s="7">
        <f t="shared" si="51"/>
        <v>9.0246250000000003</v>
      </c>
      <c r="AD63" s="1">
        <f t="shared" si="52"/>
        <v>0.45</v>
      </c>
      <c r="AE63" s="15">
        <f t="shared" si="53"/>
        <v>751.28791507554251</v>
      </c>
      <c r="AF63" s="1">
        <f t="shared" si="54"/>
        <v>21911861.273896825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</row>
    <row r="64" spans="1:78" x14ac:dyDescent="0.15">
      <c r="C64" s="6">
        <v>6</v>
      </c>
      <c r="D64" s="18">
        <v>24.954104650333299</v>
      </c>
      <c r="E64" s="9">
        <f t="shared" si="55"/>
        <v>20.120143770967701</v>
      </c>
      <c r="F64" s="6" t="s">
        <v>110</v>
      </c>
      <c r="G64" s="1">
        <v>7</v>
      </c>
      <c r="H64" s="7">
        <f t="shared" si="40"/>
        <v>24.954104650333299</v>
      </c>
      <c r="I64" s="7">
        <f t="shared" si="41"/>
        <v>298.10410465033328</v>
      </c>
      <c r="J64" s="7">
        <f t="shared" si="42"/>
        <v>0.34443817391258613</v>
      </c>
      <c r="K64" s="7">
        <f t="shared" si="43"/>
        <v>9.0246250000000003</v>
      </c>
      <c r="L64" s="7">
        <f t="shared" si="44"/>
        <v>2.4366487499999998</v>
      </c>
      <c r="M64" s="1" t="s">
        <v>110</v>
      </c>
      <c r="O64" s="7">
        <f t="shared" si="56"/>
        <v>6.3357552419089256</v>
      </c>
      <c r="P64" s="7">
        <f t="shared" si="45"/>
        <v>2.1822759658802058</v>
      </c>
      <c r="Q64" s="12">
        <f t="shared" si="46"/>
        <v>0.98202418464609265</v>
      </c>
      <c r="R64" s="7">
        <f t="shared" si="47"/>
        <v>1.0964919375</v>
      </c>
      <c r="S64" s="13">
        <f t="shared" si="48"/>
        <v>0.89560547694049297</v>
      </c>
      <c r="T64" s="2">
        <v>0.27</v>
      </c>
      <c r="U64" s="14">
        <f t="shared" si="49"/>
        <v>0.24181347877393311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0.36330676385034083</v>
      </c>
      <c r="AC64" s="7">
        <f t="shared" si="51"/>
        <v>9.0246250000000003</v>
      </c>
      <c r="AD64" s="1">
        <f t="shared" si="52"/>
        <v>0.45</v>
      </c>
      <c r="AE64" s="15">
        <f t="shared" si="53"/>
        <v>751.28791507554251</v>
      </c>
      <c r="AF64" s="1">
        <f t="shared" si="54"/>
        <v>24632531.743494049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</row>
    <row r="65" spans="1:78" x14ac:dyDescent="0.15">
      <c r="C65" s="6">
        <v>7</v>
      </c>
      <c r="D65" s="18">
        <v>27.331277090322601</v>
      </c>
      <c r="E65" s="9">
        <f t="shared" si="55"/>
        <v>24.954104650333299</v>
      </c>
      <c r="F65" s="6" t="s">
        <v>110</v>
      </c>
      <c r="G65" s="1">
        <v>8</v>
      </c>
      <c r="H65" s="7">
        <f t="shared" si="40"/>
        <v>27.331277090322601</v>
      </c>
      <c r="I65" s="7">
        <f t="shared" si="41"/>
        <v>300.48127709032258</v>
      </c>
      <c r="J65" s="7">
        <f t="shared" si="42"/>
        <v>0.44599768304285253</v>
      </c>
      <c r="K65" s="7">
        <f t="shared" si="43"/>
        <v>9.0246250000000003</v>
      </c>
      <c r="L65" s="7">
        <f t="shared" si="44"/>
        <v>2.4366487499999998</v>
      </c>
      <c r="M65" s="1" t="s">
        <v>110</v>
      </c>
      <c r="O65" s="7">
        <f t="shared" si="56"/>
        <v>6.5901280260287196</v>
      </c>
      <c r="P65" s="7">
        <f t="shared" si="45"/>
        <v>2.9391818305645763</v>
      </c>
      <c r="Q65" s="12">
        <f t="shared" si="46"/>
        <v>1.3226318237540593</v>
      </c>
      <c r="R65" s="7">
        <f t="shared" si="47"/>
        <v>1.0964919375</v>
      </c>
      <c r="S65" s="13">
        <f t="shared" si="48"/>
        <v>1.2062394428267826</v>
      </c>
      <c r="T65" s="2">
        <v>0.27</v>
      </c>
      <c r="U65" s="14">
        <f t="shared" si="49"/>
        <v>0.32568464956323134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0.38859392184331426</v>
      </c>
      <c r="AC65" s="7">
        <f t="shared" si="51"/>
        <v>9.0246250000000003</v>
      </c>
      <c r="AD65" s="1">
        <f t="shared" si="52"/>
        <v>0.45</v>
      </c>
      <c r="AE65" s="15">
        <f t="shared" si="53"/>
        <v>751.28791507554251</v>
      </c>
      <c r="AF65" s="1">
        <f t="shared" si="54"/>
        <v>26347024.243890371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</row>
    <row r="66" spans="1:78" x14ac:dyDescent="0.15">
      <c r="C66" s="6">
        <v>8</v>
      </c>
      <c r="D66" s="18">
        <v>26.6888198074193</v>
      </c>
      <c r="E66" s="9">
        <f t="shared" si="55"/>
        <v>27.331277090322601</v>
      </c>
      <c r="F66" s="6" t="s">
        <v>110</v>
      </c>
      <c r="G66" s="1">
        <v>9</v>
      </c>
      <c r="H66" s="7">
        <f t="shared" si="40"/>
        <v>26.6888198074193</v>
      </c>
      <c r="I66" s="7">
        <f t="shared" si="41"/>
        <v>299.83881980741927</v>
      </c>
      <c r="J66" s="7">
        <f t="shared" si="42"/>
        <v>0.41608207865682384</v>
      </c>
      <c r="K66" s="7">
        <f t="shared" si="43"/>
        <v>9.0246250000000003</v>
      </c>
      <c r="L66" s="7">
        <f t="shared" si="44"/>
        <v>2.4366487499999998</v>
      </c>
      <c r="M66" s="1" t="s">
        <v>110</v>
      </c>
      <c r="O66" s="7">
        <f t="shared" si="56"/>
        <v>6.0875949454641418</v>
      </c>
      <c r="P66" s="7">
        <f t="shared" si="45"/>
        <v>2.5329391589294943</v>
      </c>
      <c r="Q66" s="12">
        <f t="shared" si="46"/>
        <v>1.1398226215182725</v>
      </c>
      <c r="R66" s="7">
        <f t="shared" si="47"/>
        <v>1.0964919375</v>
      </c>
      <c r="S66" s="13">
        <f t="shared" si="48"/>
        <v>1.0395175582568044</v>
      </c>
      <c r="T66" s="2">
        <v>0.27</v>
      </c>
      <c r="U66" s="14">
        <f t="shared" si="49"/>
        <v>0.2806697407293372</v>
      </c>
      <c r="V66" s="2">
        <v>220.1</v>
      </c>
      <c r="W66" s="2">
        <v>12.1</v>
      </c>
      <c r="X66" s="2">
        <v>4.5</v>
      </c>
      <c r="Y66" s="2">
        <v>1.5</v>
      </c>
      <c r="Z66" s="2">
        <v>6.8</v>
      </c>
      <c r="AA66" s="2">
        <v>30.2</v>
      </c>
      <c r="AB66" s="1">
        <f t="shared" si="50"/>
        <v>0.35982192682989517</v>
      </c>
      <c r="AC66" s="7">
        <f t="shared" si="51"/>
        <v>9.0246250000000003</v>
      </c>
      <c r="AD66" s="1">
        <f t="shared" si="52"/>
        <v>0.45</v>
      </c>
      <c r="AE66" s="15">
        <f t="shared" si="53"/>
        <v>751.28791507554251</v>
      </c>
      <c r="AF66" s="1">
        <f t="shared" si="54"/>
        <v>24396256.597891774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</row>
    <row r="67" spans="1:78" x14ac:dyDescent="0.15">
      <c r="C67" s="6">
        <v>9</v>
      </c>
      <c r="D67" s="18">
        <v>23.073887755333299</v>
      </c>
      <c r="E67" s="9">
        <f t="shared" si="55"/>
        <v>26.6888198074193</v>
      </c>
      <c r="F67" s="6" t="s">
        <v>110</v>
      </c>
      <c r="G67" s="1">
        <v>10</v>
      </c>
      <c r="H67" s="7">
        <f t="shared" si="40"/>
        <v>23.073887755333299</v>
      </c>
      <c r="I67" s="7">
        <f t="shared" si="41"/>
        <v>296.22388775533329</v>
      </c>
      <c r="J67" s="7">
        <f t="shared" si="42"/>
        <v>0.27994614417952129</v>
      </c>
      <c r="K67" s="7">
        <f t="shared" si="43"/>
        <v>9.0246250000000003</v>
      </c>
      <c r="L67" s="7">
        <f t="shared" si="44"/>
        <v>2.4366487499999998</v>
      </c>
      <c r="M67" s="1" t="s">
        <v>110</v>
      </c>
      <c r="O67" s="7">
        <f t="shared" si="56"/>
        <v>5.9913045365346473</v>
      </c>
      <c r="P67" s="7">
        <f t="shared" si="45"/>
        <v>1.6772426036081485</v>
      </c>
      <c r="Q67" s="12">
        <f t="shared" si="46"/>
        <v>0.75475917162366679</v>
      </c>
      <c r="R67" s="7">
        <f t="shared" si="47"/>
        <v>1.0964919375</v>
      </c>
      <c r="S67" s="13">
        <f t="shared" si="48"/>
        <v>0.68833991916485648</v>
      </c>
      <c r="T67" s="2">
        <v>0.27</v>
      </c>
      <c r="U67" s="14">
        <f t="shared" si="49"/>
        <v>0.18585177817451126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0"/>
        <v>0.33123431111961515</v>
      </c>
      <c r="AC67" s="7">
        <f t="shared" si="51"/>
        <v>9.0246250000000003</v>
      </c>
      <c r="AD67" s="1">
        <f t="shared" si="52"/>
        <v>0.45</v>
      </c>
      <c r="AE67" s="15">
        <f t="shared" si="53"/>
        <v>751.28791507554251</v>
      </c>
      <c r="AF67" s="1">
        <f t="shared" si="54"/>
        <v>22457990.037722908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</row>
    <row r="68" spans="1:78" x14ac:dyDescent="0.15">
      <c r="C68" s="6">
        <v>10</v>
      </c>
      <c r="D68" s="18">
        <v>15.3553475612903</v>
      </c>
      <c r="E68" s="9">
        <f t="shared" si="55"/>
        <v>23.073887755333299</v>
      </c>
      <c r="F68" s="6" t="s">
        <v>110</v>
      </c>
      <c r="G68" s="1">
        <v>11</v>
      </c>
      <c r="H68" s="7">
        <f t="shared" si="40"/>
        <v>15.3553475612903</v>
      </c>
      <c r="I68" s="7">
        <f t="shared" si="41"/>
        <v>288.50534756129025</v>
      </c>
      <c r="J68" s="7">
        <f t="shared" si="42"/>
        <v>0.11618879615013114</v>
      </c>
      <c r="K68" s="7">
        <f t="shared" si="43"/>
        <v>9.0246250000000003</v>
      </c>
      <c r="L68" s="7">
        <f t="shared" si="44"/>
        <v>2.4366487499999998</v>
      </c>
      <c r="M68" s="1" t="s">
        <v>112</v>
      </c>
      <c r="N68" s="7">
        <f>(O67-P67)*$C$22/100</f>
        <v>4.0983588362801742</v>
      </c>
      <c r="O68" s="7">
        <f t="shared" si="56"/>
        <v>2.652351846646325</v>
      </c>
      <c r="P68" s="7">
        <f t="shared" si="45"/>
        <v>0.30817356802841372</v>
      </c>
      <c r="Q68" s="12">
        <f t="shared" si="46"/>
        <v>0.13867810561278618</v>
      </c>
      <c r="R68" s="7">
        <f t="shared" si="47"/>
        <v>1.0964919375</v>
      </c>
      <c r="S68" s="13">
        <f t="shared" si="48"/>
        <v>0.12647435048995623</v>
      </c>
      <c r="T68" s="2">
        <v>0.27</v>
      </c>
      <c r="U68" s="14">
        <f t="shared" si="49"/>
        <v>3.4148074632288181E-2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0.23669564450163491</v>
      </c>
      <c r="AC68" s="7">
        <f t="shared" si="51"/>
        <v>9.0246250000000003</v>
      </c>
      <c r="AD68" s="1">
        <f t="shared" si="52"/>
        <v>0.45</v>
      </c>
      <c r="AE68" s="15">
        <f t="shared" si="53"/>
        <v>751.28791507554251</v>
      </c>
      <c r="AF68" s="1">
        <f t="shared" si="54"/>
        <v>16048181.748510089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</row>
    <row r="69" spans="1:78" x14ac:dyDescent="0.15">
      <c r="C69" s="6">
        <v>11</v>
      </c>
      <c r="D69" s="18">
        <v>8.1815798521333303</v>
      </c>
      <c r="E69" s="9">
        <f t="shared" si="55"/>
        <v>15.3553475612903</v>
      </c>
      <c r="F69" s="6" t="s">
        <v>112</v>
      </c>
      <c r="G69" s="1">
        <v>12</v>
      </c>
      <c r="H69" s="7">
        <f t="shared" si="40"/>
        <v>8.1815798521333303</v>
      </c>
      <c r="I69" s="7">
        <f t="shared" si="41"/>
        <v>281.3315798521333</v>
      </c>
      <c r="J69" s="7">
        <f t="shared" si="42"/>
        <v>4.9138235804866093E-2</v>
      </c>
      <c r="K69" s="7">
        <f t="shared" si="43"/>
        <v>9.0246250000000003</v>
      </c>
      <c r="L69" s="7">
        <f t="shared" si="44"/>
        <v>2.4366487499999998</v>
      </c>
      <c r="M69" s="1" t="s">
        <v>110</v>
      </c>
      <c r="O69" s="7">
        <f t="shared" si="56"/>
        <v>4.7808270286179111</v>
      </c>
      <c r="P69" s="7">
        <f t="shared" si="45"/>
        <v>0.23492140587450422</v>
      </c>
      <c r="Q69" s="12">
        <f t="shared" si="46"/>
        <v>0.1057146326435269</v>
      </c>
      <c r="R69" s="7">
        <f t="shared" si="47"/>
        <v>1.0964919375</v>
      </c>
      <c r="S69" s="13">
        <f t="shared" si="48"/>
        <v>9.6411682592537906E-2</v>
      </c>
      <c r="T69" s="2">
        <v>0.27</v>
      </c>
      <c r="U69" s="14">
        <f t="shared" si="49"/>
        <v>2.6031154299985235E-2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0.23424839302144557</v>
      </c>
      <c r="AC69" s="7">
        <f t="shared" si="51"/>
        <v>9.0246250000000003</v>
      </c>
      <c r="AD69" s="1">
        <f t="shared" si="52"/>
        <v>0.45</v>
      </c>
      <c r="AE69" s="15">
        <f t="shared" si="53"/>
        <v>751.28791507554251</v>
      </c>
      <c r="AF69" s="1">
        <f t="shared" si="54"/>
        <v>15882255.854009239</v>
      </c>
      <c r="AG69" s="1">
        <f>SUM(AF58:AF69)</f>
        <v>238360012.34897915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</row>
    <row r="70" spans="1:78" x14ac:dyDescent="0.15">
      <c r="C70" s="6">
        <v>12</v>
      </c>
      <c r="D70" s="18">
        <v>4.5513941395161304</v>
      </c>
      <c r="E70" s="9">
        <f t="shared" si="55"/>
        <v>8.1815798521333303</v>
      </c>
      <c r="F70" s="6" t="s">
        <v>110</v>
      </c>
    </row>
    <row r="72" spans="1:78" x14ac:dyDescent="0.15">
      <c r="S72" s="30" t="s">
        <v>80</v>
      </c>
      <c r="T72" s="30"/>
      <c r="U72" s="30"/>
      <c r="V72" s="30" t="s">
        <v>81</v>
      </c>
      <c r="W72" s="30"/>
      <c r="X72" s="30"/>
      <c r="Y72" s="30" t="s">
        <v>82</v>
      </c>
      <c r="Z72" s="30"/>
      <c r="AA72" s="30"/>
      <c r="AB72" s="30" t="s">
        <v>83</v>
      </c>
      <c r="AC72" s="30"/>
      <c r="AD72" s="30"/>
      <c r="AE72" s="30" t="s">
        <v>84</v>
      </c>
      <c r="AF72" s="30"/>
      <c r="AG72" s="30"/>
      <c r="AH72" s="30" t="s">
        <v>85</v>
      </c>
      <c r="AI72" s="30"/>
      <c r="AJ72" s="30"/>
      <c r="AK72" s="31" t="s">
        <v>115</v>
      </c>
      <c r="AL72" s="32"/>
      <c r="AM72" s="33"/>
      <c r="AN72" s="32" t="s">
        <v>116</v>
      </c>
      <c r="AO72" s="32"/>
      <c r="AP72" s="33"/>
      <c r="AQ72" s="30" t="s">
        <v>87</v>
      </c>
      <c r="AR72" s="30"/>
      <c r="AS72" s="30"/>
    </row>
    <row r="73" spans="1:78" x14ac:dyDescent="0.15">
      <c r="A73" s="34" t="s">
        <v>49</v>
      </c>
      <c r="B73" s="34"/>
      <c r="C73" s="6" t="s">
        <v>88</v>
      </c>
      <c r="D73" s="6" t="s">
        <v>89</v>
      </c>
      <c r="E73" s="6" t="s">
        <v>90</v>
      </c>
      <c r="F73" s="6" t="s">
        <v>91</v>
      </c>
      <c r="G73" s="1" t="s">
        <v>88</v>
      </c>
      <c r="H73" s="1" t="s">
        <v>90</v>
      </c>
      <c r="I73" s="1" t="s">
        <v>92</v>
      </c>
      <c r="J73" s="1" t="s">
        <v>93</v>
      </c>
      <c r="K73" s="10" t="s">
        <v>94</v>
      </c>
      <c r="L73" s="10" t="s">
        <v>95</v>
      </c>
      <c r="M73" s="1" t="s">
        <v>96</v>
      </c>
      <c r="N73" s="10" t="s">
        <v>97</v>
      </c>
      <c r="O73" s="1" t="s">
        <v>98</v>
      </c>
      <c r="P73" s="1" t="s">
        <v>99</v>
      </c>
      <c r="Q73" s="10" t="s">
        <v>100</v>
      </c>
      <c r="R73" s="10" t="s">
        <v>101</v>
      </c>
      <c r="S73" s="2" t="s">
        <v>102</v>
      </c>
      <c r="T73" s="2" t="s">
        <v>103</v>
      </c>
      <c r="U73" s="2"/>
      <c r="V73" s="2" t="s">
        <v>102</v>
      </c>
      <c r="W73" s="2" t="s">
        <v>103</v>
      </c>
      <c r="X73" s="2"/>
      <c r="Y73" s="2" t="s">
        <v>102</v>
      </c>
      <c r="Z73" s="2" t="s">
        <v>103</v>
      </c>
      <c r="AA73" s="2"/>
      <c r="AB73" s="2" t="s">
        <v>102</v>
      </c>
      <c r="AC73" s="2" t="s">
        <v>103</v>
      </c>
      <c r="AD73" s="2"/>
      <c r="AE73" s="2" t="s">
        <v>102</v>
      </c>
      <c r="AF73" s="2" t="s">
        <v>103</v>
      </c>
      <c r="AG73" s="2"/>
      <c r="AH73" s="2" t="s">
        <v>102</v>
      </c>
      <c r="AI73" s="2" t="s">
        <v>103</v>
      </c>
      <c r="AJ73" s="2"/>
      <c r="AK73" s="2" t="s">
        <v>102</v>
      </c>
      <c r="AL73" s="2" t="s">
        <v>103</v>
      </c>
      <c r="AM73" s="2"/>
      <c r="AN73" s="2" t="s">
        <v>102</v>
      </c>
      <c r="AO73" s="2" t="s">
        <v>103</v>
      </c>
      <c r="AP73" s="2"/>
      <c r="AQ73" s="16" t="s">
        <v>102</v>
      </c>
      <c r="AR73" s="16" t="s">
        <v>103</v>
      </c>
      <c r="AS73" s="16"/>
      <c r="AT73" s="1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pans="1:78" x14ac:dyDescent="0.15">
      <c r="A74" s="1" t="s">
        <v>108</v>
      </c>
      <c r="B74" s="1">
        <f>F8</f>
        <v>625.46400000000006</v>
      </c>
      <c r="C74" s="6" t="s">
        <v>109</v>
      </c>
      <c r="D74" s="6">
        <v>2</v>
      </c>
      <c r="E74" s="6"/>
      <c r="F74" s="6"/>
      <c r="G74" s="1">
        <v>1</v>
      </c>
      <c r="H74" s="7">
        <f t="shared" ref="H74:H85" si="57">E75</f>
        <v>2</v>
      </c>
      <c r="I74" s="7">
        <f t="shared" ref="I74:I85" si="58">H74+273.15</f>
        <v>275.14999999999998</v>
      </c>
      <c r="J74" s="7">
        <f t="shared" ref="J74:J85" si="59">EXP(($C$16*(I74-$C$14))/($C$17*I74*$C$14))</f>
        <v>2.2580560877366793E-2</v>
      </c>
      <c r="K74" s="7">
        <f t="shared" ref="K74:K85" si="60">$B$74/12</f>
        <v>52.122000000000007</v>
      </c>
      <c r="L74" s="7">
        <f t="shared" ref="L74:L85" si="61">K74*$B$75/100</f>
        <v>0.52122000000000002</v>
      </c>
      <c r="M74" s="1" t="s">
        <v>110</v>
      </c>
      <c r="O74" s="7">
        <f>L74</f>
        <v>0.52122000000000002</v>
      </c>
      <c r="P74" s="7">
        <f t="shared" ref="P74:P85" si="62">O74*J74</f>
        <v>1.1769439940501121E-2</v>
      </c>
      <c r="Q74" s="12">
        <f t="shared" ref="Q74:Q85" si="63">P74*$B$76</f>
        <v>3.0600543845302917E-3</v>
      </c>
      <c r="R74" s="7">
        <f t="shared" ref="R74:R85" si="64">L74*$B$76</f>
        <v>0.1355172</v>
      </c>
      <c r="S74" s="13">
        <f t="shared" ref="S74:S85" si="65">Q74/R74</f>
        <v>2.2580560877366797E-2</v>
      </c>
      <c r="T74" s="2">
        <v>0.01</v>
      </c>
      <c r="U74" s="14">
        <f t="shared" ref="U74:U85" si="66">S74*T74</f>
        <v>2.2580560877366796E-4</v>
      </c>
      <c r="V74" s="13"/>
      <c r="W74" s="2"/>
      <c r="X74" s="2"/>
      <c r="Y74" s="2"/>
      <c r="Z74" s="2"/>
      <c r="AA74" s="2"/>
      <c r="AB74" s="2"/>
      <c r="AC74" s="2"/>
      <c r="AD74" s="2"/>
      <c r="AE74" s="13">
        <v>1E-3</v>
      </c>
      <c r="AF74" s="2">
        <v>0.49</v>
      </c>
      <c r="AG74" s="14">
        <f t="shared" ref="AG74:AG85" si="67">AF74*AE74</f>
        <v>4.8999999999999998E-4</v>
      </c>
      <c r="AH74" s="17"/>
      <c r="AI74" s="2"/>
      <c r="AJ74" s="14"/>
      <c r="AK74" s="13"/>
      <c r="AL74" s="2"/>
      <c r="AM74" s="2"/>
      <c r="AN74" s="13"/>
      <c r="AO74" s="2"/>
      <c r="AP74" s="14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5.7158056087736678E-3</v>
      </c>
      <c r="AU74" s="7">
        <f t="shared" ref="AU74:AU85" si="70">$B$74/12</f>
        <v>52.122000000000007</v>
      </c>
      <c r="AV74" s="1">
        <f t="shared" ref="AV74:AV85" si="71">$B$76</f>
        <v>0.26</v>
      </c>
      <c r="AW74" s="1">
        <f t="shared" ref="AW74:AW85" si="72">$E$8</f>
        <v>1.0155951013714799</v>
      </c>
      <c r="AX74" s="1">
        <f t="shared" ref="AX74:AX85" si="73">AW74*10000*AV74*0.67*AU74*AT74</f>
        <v>527.06875325496685</v>
      </c>
    </row>
    <row r="75" spans="1:78" x14ac:dyDescent="0.15">
      <c r="A75" s="1" t="s">
        <v>111</v>
      </c>
      <c r="B75" s="1">
        <v>1</v>
      </c>
      <c r="C75" s="6">
        <v>1</v>
      </c>
      <c r="D75" s="18">
        <v>7.0830388064517403E-3</v>
      </c>
      <c r="E75" s="9">
        <f t="shared" ref="E75:E86" si="74">D74</f>
        <v>2</v>
      </c>
      <c r="F75" s="6" t="s">
        <v>110</v>
      </c>
      <c r="G75" s="1">
        <v>2</v>
      </c>
      <c r="H75" s="7">
        <f t="shared" si="57"/>
        <v>7.0830388064517403E-3</v>
      </c>
      <c r="I75" s="7">
        <f t="shared" si="58"/>
        <v>273.15708303880643</v>
      </c>
      <c r="J75" s="7">
        <f t="shared" si="59"/>
        <v>1.7442489718420693E-2</v>
      </c>
      <c r="K75" s="7">
        <f t="shared" si="60"/>
        <v>52.122000000000007</v>
      </c>
      <c r="L75" s="7">
        <f t="shared" si="61"/>
        <v>0.52122000000000002</v>
      </c>
      <c r="M75" s="1" t="s">
        <v>110</v>
      </c>
      <c r="O75" s="7">
        <f t="shared" ref="O75:O85" si="75">L75+O74-P74-N75</f>
        <v>1.030670560059499</v>
      </c>
      <c r="P75" s="7">
        <f t="shared" si="62"/>
        <v>1.7977460646916708E-2</v>
      </c>
      <c r="Q75" s="12">
        <f t="shared" si="63"/>
        <v>4.6741397681983442E-3</v>
      </c>
      <c r="R75" s="7">
        <f t="shared" si="64"/>
        <v>0.1355172</v>
      </c>
      <c r="S75" s="13">
        <f t="shared" si="65"/>
        <v>3.4491118235901744E-2</v>
      </c>
      <c r="T75" s="2">
        <v>0.01</v>
      </c>
      <c r="U75" s="14">
        <f t="shared" si="66"/>
        <v>3.4491118235901742E-4</v>
      </c>
      <c r="V75" s="13"/>
      <c r="W75" s="2"/>
      <c r="X75" s="2"/>
      <c r="Y75" s="2"/>
      <c r="Z75" s="2"/>
      <c r="AA75" s="2"/>
      <c r="AB75" s="2"/>
      <c r="AC75" s="2"/>
      <c r="AD75" s="2"/>
      <c r="AE75" s="13">
        <v>1E-3</v>
      </c>
      <c r="AF75" s="2">
        <v>0.49</v>
      </c>
      <c r="AG75" s="14">
        <f t="shared" si="67"/>
        <v>4.8999999999999998E-4</v>
      </c>
      <c r="AH75" s="17"/>
      <c r="AI75" s="2"/>
      <c r="AJ75" s="14"/>
      <c r="AK75" s="13"/>
      <c r="AL75" s="2"/>
      <c r="AM75" s="2"/>
      <c r="AN75" s="13"/>
      <c r="AO75" s="2"/>
      <c r="AP75" s="14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5.8349111823590176E-3</v>
      </c>
      <c r="AU75" s="7">
        <f t="shared" si="70"/>
        <v>52.122000000000007</v>
      </c>
      <c r="AV75" s="1">
        <f t="shared" si="71"/>
        <v>0.26</v>
      </c>
      <c r="AW75" s="1">
        <f t="shared" si="72"/>
        <v>1.0155951013714799</v>
      </c>
      <c r="AX75" s="1">
        <f t="shared" si="73"/>
        <v>538.05177655425234</v>
      </c>
    </row>
    <row r="76" spans="1:78" x14ac:dyDescent="0.15">
      <c r="A76" s="1" t="s">
        <v>73</v>
      </c>
      <c r="B76" s="1">
        <f>H8</f>
        <v>0.26</v>
      </c>
      <c r="C76" s="6">
        <v>2</v>
      </c>
      <c r="D76" s="18">
        <v>5.0536807206896501</v>
      </c>
      <c r="E76" s="9">
        <f t="shared" si="74"/>
        <v>7.0830388064517403E-3</v>
      </c>
      <c r="F76" s="6" t="s">
        <v>110</v>
      </c>
      <c r="G76" s="1">
        <v>3</v>
      </c>
      <c r="H76" s="7">
        <f t="shared" si="57"/>
        <v>5.0536807206896501</v>
      </c>
      <c r="I76" s="7">
        <f t="shared" si="58"/>
        <v>278.20368072068965</v>
      </c>
      <c r="J76" s="7">
        <f t="shared" si="59"/>
        <v>3.3298563060281561E-2</v>
      </c>
      <c r="K76" s="7">
        <f t="shared" si="60"/>
        <v>52.122000000000007</v>
      </c>
      <c r="L76" s="7">
        <f t="shared" si="61"/>
        <v>0.52122000000000002</v>
      </c>
      <c r="M76" s="1" t="s">
        <v>110</v>
      </c>
      <c r="O76" s="7">
        <f t="shared" si="75"/>
        <v>1.5339130994125822</v>
      </c>
      <c r="P76" s="7">
        <f t="shared" si="62"/>
        <v>5.1077102069781811E-2</v>
      </c>
      <c r="Q76" s="12">
        <f t="shared" si="63"/>
        <v>1.3280046538143271E-2</v>
      </c>
      <c r="R76" s="7">
        <f t="shared" si="64"/>
        <v>0.1355172</v>
      </c>
      <c r="S76" s="13">
        <f t="shared" si="65"/>
        <v>9.7995284274935368E-2</v>
      </c>
      <c r="T76" s="2">
        <v>0.01</v>
      </c>
      <c r="U76" s="14">
        <f t="shared" si="66"/>
        <v>9.7995284274935367E-4</v>
      </c>
      <c r="V76" s="13"/>
      <c r="W76" s="2"/>
      <c r="X76" s="2"/>
      <c r="Y76" s="2"/>
      <c r="Z76" s="2"/>
      <c r="AA76" s="2"/>
      <c r="AB76" s="2"/>
      <c r="AC76" s="2"/>
      <c r="AD76" s="2"/>
      <c r="AE76" s="13">
        <v>1E-3</v>
      </c>
      <c r="AF76" s="2">
        <v>0.49</v>
      </c>
      <c r="AG76" s="14">
        <f t="shared" si="67"/>
        <v>4.8999999999999998E-4</v>
      </c>
      <c r="AH76" s="17"/>
      <c r="AI76" s="2"/>
      <c r="AJ76" s="14"/>
      <c r="AK76" s="13"/>
      <c r="AL76" s="2"/>
      <c r="AM76" s="2"/>
      <c r="AN76" s="13"/>
      <c r="AO76" s="2"/>
      <c r="AP76" s="14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6.469952842749354E-3</v>
      </c>
      <c r="AU76" s="7">
        <f t="shared" si="70"/>
        <v>52.122000000000007</v>
      </c>
      <c r="AV76" s="1">
        <f t="shared" si="71"/>
        <v>0.26</v>
      </c>
      <c r="AW76" s="1">
        <f t="shared" si="72"/>
        <v>1.0155951013714799</v>
      </c>
      <c r="AX76" s="1">
        <f t="shared" si="73"/>
        <v>596.61055883563768</v>
      </c>
    </row>
    <row r="77" spans="1:78" x14ac:dyDescent="0.15">
      <c r="C77" s="6">
        <v>3</v>
      </c>
      <c r="D77" s="18">
        <v>11.108478600709701</v>
      </c>
      <c r="E77" s="9">
        <f t="shared" si="74"/>
        <v>5.0536807206896501</v>
      </c>
      <c r="F77" s="6" t="s">
        <v>110</v>
      </c>
      <c r="G77" s="1">
        <v>4</v>
      </c>
      <c r="H77" s="7">
        <f t="shared" si="57"/>
        <v>11.108478600709701</v>
      </c>
      <c r="I77" s="7">
        <f t="shared" si="58"/>
        <v>284.25847860070968</v>
      </c>
      <c r="J77" s="7">
        <f t="shared" si="59"/>
        <v>7.017552469873968E-2</v>
      </c>
      <c r="K77" s="7">
        <f t="shared" si="60"/>
        <v>52.122000000000007</v>
      </c>
      <c r="L77" s="7">
        <f t="shared" si="61"/>
        <v>0.52122000000000002</v>
      </c>
      <c r="M77" s="1" t="s">
        <v>110</v>
      </c>
      <c r="O77" s="7">
        <f t="shared" si="75"/>
        <v>2.0040559973428005</v>
      </c>
      <c r="P77" s="7">
        <f t="shared" si="62"/>
        <v>0.14063568113918709</v>
      </c>
      <c r="Q77" s="12">
        <f t="shared" si="63"/>
        <v>3.6565277096188648E-2</v>
      </c>
      <c r="R77" s="7">
        <f t="shared" si="64"/>
        <v>0.1355172</v>
      </c>
      <c r="S77" s="13">
        <f t="shared" si="65"/>
        <v>0.2698201932757513</v>
      </c>
      <c r="T77" s="2">
        <v>0.01</v>
      </c>
      <c r="U77" s="14">
        <f t="shared" si="66"/>
        <v>2.6982019327575131E-3</v>
      </c>
      <c r="V77" s="13"/>
      <c r="W77" s="2"/>
      <c r="X77" s="2"/>
      <c r="Y77" s="2"/>
      <c r="Z77" s="2"/>
      <c r="AA77" s="2"/>
      <c r="AB77" s="2"/>
      <c r="AC77" s="2"/>
      <c r="AD77" s="2"/>
      <c r="AE77" s="13">
        <v>1E-3</v>
      </c>
      <c r="AF77" s="2">
        <v>0.49</v>
      </c>
      <c r="AG77" s="14">
        <f t="shared" si="67"/>
        <v>4.8999999999999998E-4</v>
      </c>
      <c r="AH77" s="17"/>
      <c r="AI77" s="2"/>
      <c r="AJ77" s="14"/>
      <c r="AK77" s="13"/>
      <c r="AL77" s="2"/>
      <c r="AM77" s="2"/>
      <c r="AN77" s="13"/>
      <c r="AO77" s="2"/>
      <c r="AP77" s="14"/>
      <c r="AQ77" s="2">
        <v>1.4999999999999999E-2</v>
      </c>
      <c r="AR77" s="2">
        <v>0.5</v>
      </c>
      <c r="AS77" s="2">
        <f t="shared" si="68"/>
        <v>7.4999999999999997E-3</v>
      </c>
      <c r="AT77" s="1">
        <f t="shared" si="69"/>
        <v>1.0688201932757511E-2</v>
      </c>
      <c r="AU77" s="7">
        <f t="shared" si="70"/>
        <v>52.122000000000007</v>
      </c>
      <c r="AV77" s="1">
        <f t="shared" si="71"/>
        <v>0.26</v>
      </c>
      <c r="AW77" s="1">
        <f t="shared" si="72"/>
        <v>1.0155951013714799</v>
      </c>
      <c r="AX77" s="1">
        <f t="shared" si="73"/>
        <v>985.58587412221038</v>
      </c>
    </row>
    <row r="78" spans="1:78" x14ac:dyDescent="0.15">
      <c r="C78" s="6">
        <v>4</v>
      </c>
      <c r="D78" s="18">
        <v>17.510142679000001</v>
      </c>
      <c r="E78" s="9">
        <f t="shared" si="74"/>
        <v>11.108478600709701</v>
      </c>
      <c r="F78" s="6" t="s">
        <v>110</v>
      </c>
      <c r="G78" s="1">
        <v>5</v>
      </c>
      <c r="H78" s="7">
        <f t="shared" si="57"/>
        <v>17.510142679000001</v>
      </c>
      <c r="I78" s="7">
        <f t="shared" si="58"/>
        <v>290.66014267899999</v>
      </c>
      <c r="J78" s="7">
        <f t="shared" si="59"/>
        <v>0.14921878635180524</v>
      </c>
      <c r="K78" s="7">
        <f t="shared" si="60"/>
        <v>52.122000000000007</v>
      </c>
      <c r="L78" s="7">
        <f t="shared" si="61"/>
        <v>0.52122000000000002</v>
      </c>
      <c r="M78" s="1" t="s">
        <v>112</v>
      </c>
      <c r="N78" s="7">
        <f>(O77-P77)*$C$22/100</f>
        <v>1.7702493003934328</v>
      </c>
      <c r="O78" s="7">
        <f t="shared" si="75"/>
        <v>0.61439101581018085</v>
      </c>
      <c r="P78" s="7">
        <f t="shared" si="62"/>
        <v>9.1678681724647978E-2</v>
      </c>
      <c r="Q78" s="12">
        <f t="shared" si="63"/>
        <v>2.3836457248408476E-2</v>
      </c>
      <c r="R78" s="7">
        <f t="shared" si="64"/>
        <v>0.1355172</v>
      </c>
      <c r="S78" s="13">
        <f t="shared" si="65"/>
        <v>0.17589248632947313</v>
      </c>
      <c r="T78" s="2">
        <v>0.01</v>
      </c>
      <c r="U78" s="14">
        <f t="shared" si="66"/>
        <v>1.7589248632947313E-3</v>
      </c>
      <c r="V78" s="13"/>
      <c r="W78" s="2"/>
      <c r="X78" s="2"/>
      <c r="Y78" s="2"/>
      <c r="Z78" s="2"/>
      <c r="AA78" s="2"/>
      <c r="AB78" s="2"/>
      <c r="AC78" s="2"/>
      <c r="AD78" s="2"/>
      <c r="AE78" s="13">
        <v>5.0000000000000001E-3</v>
      </c>
      <c r="AF78" s="2">
        <v>0.49</v>
      </c>
      <c r="AG78" s="14">
        <f t="shared" si="67"/>
        <v>2.4499999999999999E-3</v>
      </c>
      <c r="AH78" s="17"/>
      <c r="AI78" s="2"/>
      <c r="AJ78" s="14"/>
      <c r="AK78" s="13"/>
      <c r="AL78" s="2"/>
      <c r="AM78" s="2"/>
      <c r="AN78" s="13"/>
      <c r="AO78" s="2"/>
      <c r="AP78" s="14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1.170892486329473E-2</v>
      </c>
      <c r="AU78" s="7">
        <f t="shared" si="70"/>
        <v>52.122000000000007</v>
      </c>
      <c r="AV78" s="1">
        <f t="shared" si="71"/>
        <v>0.26</v>
      </c>
      <c r="AW78" s="1">
        <f t="shared" si="72"/>
        <v>1.0155951013714799</v>
      </c>
      <c r="AX78" s="1">
        <f t="shared" si="73"/>
        <v>1079.7092924538626</v>
      </c>
    </row>
    <row r="79" spans="1:78" x14ac:dyDescent="0.15">
      <c r="C79" s="6">
        <v>5</v>
      </c>
      <c r="D79" s="18">
        <v>20.120143770967701</v>
      </c>
      <c r="E79" s="9">
        <f t="shared" si="74"/>
        <v>17.510142679000001</v>
      </c>
      <c r="F79" s="6" t="s">
        <v>112</v>
      </c>
      <c r="G79" s="1">
        <v>6</v>
      </c>
      <c r="H79" s="7">
        <f t="shared" si="57"/>
        <v>20.120143770967701</v>
      </c>
      <c r="I79" s="7">
        <f t="shared" si="58"/>
        <v>293.27014377096771</v>
      </c>
      <c r="J79" s="7">
        <f t="shared" si="59"/>
        <v>0.20104762809616972</v>
      </c>
      <c r="K79" s="7">
        <f t="shared" si="60"/>
        <v>52.122000000000007</v>
      </c>
      <c r="L79" s="7">
        <f t="shared" si="61"/>
        <v>0.52122000000000002</v>
      </c>
      <c r="M79" s="1" t="s">
        <v>110</v>
      </c>
      <c r="O79" s="7">
        <f t="shared" si="75"/>
        <v>1.0439323340855329</v>
      </c>
      <c r="P79" s="7">
        <f t="shared" si="62"/>
        <v>0.20988011966079462</v>
      </c>
      <c r="Q79" s="12">
        <f t="shared" si="63"/>
        <v>5.4568831111806604E-2</v>
      </c>
      <c r="R79" s="7">
        <f t="shared" si="64"/>
        <v>0.1355172</v>
      </c>
      <c r="S79" s="13">
        <f t="shared" si="65"/>
        <v>0.40267088688230424</v>
      </c>
      <c r="T79" s="2">
        <v>0.01</v>
      </c>
      <c r="U79" s="14">
        <f t="shared" si="66"/>
        <v>4.0267088688230425E-3</v>
      </c>
      <c r="V79" s="13"/>
      <c r="W79" s="2"/>
      <c r="X79" s="2"/>
      <c r="Y79" s="2"/>
      <c r="Z79" s="2"/>
      <c r="AA79" s="2"/>
      <c r="AB79" s="2"/>
      <c r="AC79" s="2"/>
      <c r="AD79" s="2"/>
      <c r="AE79" s="13">
        <v>5.0000000000000001E-3</v>
      </c>
      <c r="AF79" s="2">
        <v>0.49</v>
      </c>
      <c r="AG79" s="14">
        <f t="shared" si="67"/>
        <v>2.4499999999999999E-3</v>
      </c>
      <c r="AH79" s="17"/>
      <c r="AI79" s="2"/>
      <c r="AJ79" s="14"/>
      <c r="AK79" s="13"/>
      <c r="AL79" s="2"/>
      <c r="AM79" s="2"/>
      <c r="AN79" s="13"/>
      <c r="AO79" s="2"/>
      <c r="AP79" s="14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1.3976708868823042E-2</v>
      </c>
      <c r="AU79" s="7">
        <f t="shared" si="70"/>
        <v>52.122000000000007</v>
      </c>
      <c r="AV79" s="1">
        <f t="shared" si="71"/>
        <v>0.26</v>
      </c>
      <c r="AW79" s="1">
        <f t="shared" si="72"/>
        <v>1.0155951013714799</v>
      </c>
      <c r="AX79" s="1">
        <f t="shared" si="73"/>
        <v>1288.8273363933959</v>
      </c>
    </row>
    <row r="80" spans="1:78" x14ac:dyDescent="0.15">
      <c r="C80" s="6">
        <v>6</v>
      </c>
      <c r="D80" s="18">
        <v>24.954104650333299</v>
      </c>
      <c r="E80" s="9">
        <f t="shared" si="74"/>
        <v>20.120143770967701</v>
      </c>
      <c r="F80" s="6" t="s">
        <v>110</v>
      </c>
      <c r="G80" s="1">
        <v>7</v>
      </c>
      <c r="H80" s="7">
        <f t="shared" si="57"/>
        <v>24.954104650333299</v>
      </c>
      <c r="I80" s="7">
        <f t="shared" si="58"/>
        <v>298.10410465033328</v>
      </c>
      <c r="J80" s="7">
        <f t="shared" si="59"/>
        <v>0.34443817391258613</v>
      </c>
      <c r="K80" s="7">
        <f t="shared" si="60"/>
        <v>52.122000000000007</v>
      </c>
      <c r="L80" s="7">
        <f t="shared" si="61"/>
        <v>0.52122000000000002</v>
      </c>
      <c r="M80" s="1" t="s">
        <v>110</v>
      </c>
      <c r="O80" s="7">
        <f t="shared" si="75"/>
        <v>1.3552722144247382</v>
      </c>
      <c r="P80" s="7">
        <f t="shared" si="62"/>
        <v>0.4668074866909237</v>
      </c>
      <c r="Q80" s="12">
        <f t="shared" si="63"/>
        <v>0.12136994653964017</v>
      </c>
      <c r="R80" s="7">
        <f t="shared" si="64"/>
        <v>0.1355172</v>
      </c>
      <c r="S80" s="13">
        <f t="shared" si="65"/>
        <v>0.89560547694049297</v>
      </c>
      <c r="T80" s="2">
        <v>0.01</v>
      </c>
      <c r="U80" s="14">
        <f t="shared" si="66"/>
        <v>8.9560547694049301E-3</v>
      </c>
      <c r="V80" s="13"/>
      <c r="W80" s="2"/>
      <c r="X80" s="2"/>
      <c r="Y80" s="2"/>
      <c r="Z80" s="2"/>
      <c r="AA80" s="2"/>
      <c r="AB80" s="2"/>
      <c r="AC80" s="2"/>
      <c r="AD80" s="2"/>
      <c r="AE80" s="13">
        <v>5.0000000000000001E-3</v>
      </c>
      <c r="AF80" s="2">
        <v>0.49</v>
      </c>
      <c r="AG80" s="14">
        <f t="shared" si="67"/>
        <v>2.4499999999999999E-3</v>
      </c>
      <c r="AH80" s="17"/>
      <c r="AI80" s="2"/>
      <c r="AJ80" s="14"/>
      <c r="AK80" s="13"/>
      <c r="AL80" s="2"/>
      <c r="AM80" s="2"/>
      <c r="AN80" s="13"/>
      <c r="AO80" s="2"/>
      <c r="AP80" s="14"/>
      <c r="AQ80" s="2">
        <v>0.02</v>
      </c>
      <c r="AR80" s="2">
        <v>0.5</v>
      </c>
      <c r="AS80" s="2">
        <f t="shared" si="68"/>
        <v>0.01</v>
      </c>
      <c r="AT80" s="1">
        <f t="shared" si="69"/>
        <v>2.1406054769404929E-2</v>
      </c>
      <c r="AU80" s="7">
        <f t="shared" si="70"/>
        <v>52.122000000000007</v>
      </c>
      <c r="AV80" s="1">
        <f t="shared" si="71"/>
        <v>0.26</v>
      </c>
      <c r="AW80" s="1">
        <f t="shared" si="72"/>
        <v>1.0155951013714799</v>
      </c>
      <c r="AX80" s="1">
        <f t="shared" si="73"/>
        <v>1973.9059323675033</v>
      </c>
    </row>
    <row r="81" spans="1:53" x14ac:dyDescent="0.15">
      <c r="C81" s="6">
        <v>7</v>
      </c>
      <c r="D81" s="18">
        <v>27.331277090322601</v>
      </c>
      <c r="E81" s="9">
        <f t="shared" si="74"/>
        <v>24.954104650333299</v>
      </c>
      <c r="F81" s="6" t="s">
        <v>110</v>
      </c>
      <c r="G81" s="1">
        <v>8</v>
      </c>
      <c r="H81" s="7">
        <f t="shared" si="57"/>
        <v>27.331277090322601</v>
      </c>
      <c r="I81" s="7">
        <f t="shared" si="58"/>
        <v>300.48127709032258</v>
      </c>
      <c r="J81" s="7">
        <f t="shared" si="59"/>
        <v>0.44599768304285253</v>
      </c>
      <c r="K81" s="7">
        <f t="shared" si="60"/>
        <v>52.122000000000007</v>
      </c>
      <c r="L81" s="7">
        <f t="shared" si="61"/>
        <v>0.52122000000000002</v>
      </c>
      <c r="M81" s="1" t="s">
        <v>110</v>
      </c>
      <c r="O81" s="7">
        <f t="shared" si="75"/>
        <v>1.4096847277338145</v>
      </c>
      <c r="P81" s="7">
        <f t="shared" si="62"/>
        <v>0.62871612239017571</v>
      </c>
      <c r="Q81" s="12">
        <f t="shared" si="63"/>
        <v>0.1634661918214457</v>
      </c>
      <c r="R81" s="7">
        <f t="shared" si="64"/>
        <v>0.1355172</v>
      </c>
      <c r="S81" s="13">
        <f t="shared" si="65"/>
        <v>1.2062394428267829</v>
      </c>
      <c r="T81" s="2">
        <v>0.01</v>
      </c>
      <c r="U81" s="14">
        <f t="shared" si="66"/>
        <v>1.2062394428267828E-2</v>
      </c>
      <c r="V81" s="13"/>
      <c r="W81" s="2"/>
      <c r="X81" s="2"/>
      <c r="Y81" s="2"/>
      <c r="Z81" s="2"/>
      <c r="AA81" s="2"/>
      <c r="AB81" s="2"/>
      <c r="AC81" s="2"/>
      <c r="AD81" s="2"/>
      <c r="AE81" s="13">
        <v>5.0000000000000001E-3</v>
      </c>
      <c r="AF81" s="2">
        <v>0.49</v>
      </c>
      <c r="AG81" s="14">
        <f t="shared" si="67"/>
        <v>2.4499999999999999E-3</v>
      </c>
      <c r="AH81" s="17"/>
      <c r="AI81" s="2"/>
      <c r="AJ81" s="14"/>
      <c r="AK81" s="13"/>
      <c r="AL81" s="2"/>
      <c r="AM81" s="2"/>
      <c r="AN81" s="13"/>
      <c r="AO81" s="2"/>
      <c r="AP81" s="14"/>
      <c r="AQ81" s="2">
        <v>0.02</v>
      </c>
      <c r="AR81" s="2">
        <v>0.5</v>
      </c>
      <c r="AS81" s="2">
        <f t="shared" si="68"/>
        <v>0.01</v>
      </c>
      <c r="AT81" s="1">
        <f t="shared" si="69"/>
        <v>2.4512394428267831E-2</v>
      </c>
      <c r="AU81" s="7">
        <f t="shared" si="70"/>
        <v>52.122000000000007</v>
      </c>
      <c r="AV81" s="1">
        <f t="shared" si="71"/>
        <v>0.26</v>
      </c>
      <c r="AW81" s="1">
        <f t="shared" si="72"/>
        <v>1.0155951013714799</v>
      </c>
      <c r="AX81" s="1">
        <f t="shared" si="73"/>
        <v>2260.3492936795415</v>
      </c>
    </row>
    <row r="82" spans="1:53" x14ac:dyDescent="0.15">
      <c r="C82" s="6">
        <v>8</v>
      </c>
      <c r="D82" s="18">
        <v>26.6888198074193</v>
      </c>
      <c r="E82" s="9">
        <f t="shared" si="74"/>
        <v>27.331277090322601</v>
      </c>
      <c r="F82" s="6" t="s">
        <v>110</v>
      </c>
      <c r="G82" s="1">
        <v>9</v>
      </c>
      <c r="H82" s="7">
        <f t="shared" si="57"/>
        <v>26.6888198074193</v>
      </c>
      <c r="I82" s="7">
        <f t="shared" si="58"/>
        <v>299.83881980741927</v>
      </c>
      <c r="J82" s="7">
        <f t="shared" si="59"/>
        <v>0.41608207865682384</v>
      </c>
      <c r="K82" s="7">
        <f t="shared" si="60"/>
        <v>52.122000000000007</v>
      </c>
      <c r="L82" s="7">
        <f t="shared" si="61"/>
        <v>0.52122000000000002</v>
      </c>
      <c r="M82" s="1" t="s">
        <v>110</v>
      </c>
      <c r="O82" s="7">
        <f t="shared" si="75"/>
        <v>1.3021886053436389</v>
      </c>
      <c r="P82" s="7">
        <f t="shared" si="62"/>
        <v>0.54181734171461171</v>
      </c>
      <c r="Q82" s="12">
        <f t="shared" si="63"/>
        <v>0.14087250884579905</v>
      </c>
      <c r="R82" s="7">
        <f t="shared" si="64"/>
        <v>0.1355172</v>
      </c>
      <c r="S82" s="13">
        <f t="shared" si="65"/>
        <v>1.0395175582568046</v>
      </c>
      <c r="T82" s="2">
        <v>0.01</v>
      </c>
      <c r="U82" s="14">
        <f t="shared" si="66"/>
        <v>1.0395175582568045E-2</v>
      </c>
      <c r="V82" s="13"/>
      <c r="W82" s="2"/>
      <c r="X82" s="2"/>
      <c r="Y82" s="2"/>
      <c r="Z82" s="2"/>
      <c r="AA82" s="2"/>
      <c r="AB82" s="2"/>
      <c r="AC82" s="2"/>
      <c r="AD82" s="2"/>
      <c r="AE82" s="13">
        <v>5.0000000000000001E-3</v>
      </c>
      <c r="AF82" s="2">
        <v>0.49</v>
      </c>
      <c r="AG82" s="14">
        <f t="shared" si="67"/>
        <v>2.4499999999999999E-3</v>
      </c>
      <c r="AH82" s="17"/>
      <c r="AI82" s="2"/>
      <c r="AJ82" s="14"/>
      <c r="AK82" s="13"/>
      <c r="AL82" s="2"/>
      <c r="AM82" s="2"/>
      <c r="AN82" s="13"/>
      <c r="AO82" s="2"/>
      <c r="AP82" s="14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2.0345175582568046E-2</v>
      </c>
      <c r="AU82" s="7">
        <f t="shared" si="70"/>
        <v>52.122000000000007</v>
      </c>
      <c r="AV82" s="1">
        <f t="shared" si="71"/>
        <v>0.26</v>
      </c>
      <c r="AW82" s="1">
        <f t="shared" si="72"/>
        <v>1.0155951013714799</v>
      </c>
      <c r="AX82" s="1">
        <f t="shared" si="73"/>
        <v>1876.0796050511995</v>
      </c>
    </row>
    <row r="83" spans="1:53" x14ac:dyDescent="0.15">
      <c r="C83" s="6">
        <v>9</v>
      </c>
      <c r="D83" s="18">
        <v>23.073887755333299</v>
      </c>
      <c r="E83" s="9">
        <f t="shared" si="74"/>
        <v>26.6888198074193</v>
      </c>
      <c r="F83" s="6" t="s">
        <v>110</v>
      </c>
      <c r="G83" s="1">
        <v>10</v>
      </c>
      <c r="H83" s="7">
        <f t="shared" si="57"/>
        <v>23.073887755333299</v>
      </c>
      <c r="I83" s="7">
        <f t="shared" si="58"/>
        <v>296.22388775533329</v>
      </c>
      <c r="J83" s="7">
        <f t="shared" si="59"/>
        <v>0.27994614417952129</v>
      </c>
      <c r="K83" s="7">
        <f t="shared" si="60"/>
        <v>52.122000000000007</v>
      </c>
      <c r="L83" s="7">
        <f t="shared" si="61"/>
        <v>0.52122000000000002</v>
      </c>
      <c r="M83" s="1" t="s">
        <v>110</v>
      </c>
      <c r="O83" s="7">
        <f t="shared" si="75"/>
        <v>1.2815912636290272</v>
      </c>
      <c r="P83" s="7">
        <f t="shared" si="62"/>
        <v>0.35877653266710652</v>
      </c>
      <c r="Q83" s="12">
        <f t="shared" si="63"/>
        <v>9.3281898493447701E-2</v>
      </c>
      <c r="R83" s="7">
        <f t="shared" si="64"/>
        <v>0.1355172</v>
      </c>
      <c r="S83" s="13">
        <f t="shared" si="65"/>
        <v>0.6883399191648566</v>
      </c>
      <c r="T83" s="2">
        <v>0.01</v>
      </c>
      <c r="U83" s="14">
        <f t="shared" si="66"/>
        <v>6.8833991916485661E-3</v>
      </c>
      <c r="V83" s="13"/>
      <c r="W83" s="2"/>
      <c r="X83" s="2"/>
      <c r="Y83" s="2"/>
      <c r="Z83" s="2"/>
      <c r="AA83" s="2"/>
      <c r="AB83" s="2"/>
      <c r="AC83" s="2"/>
      <c r="AD83" s="2"/>
      <c r="AE83" s="13">
        <v>5.0000000000000001E-3</v>
      </c>
      <c r="AF83" s="2">
        <v>0.49</v>
      </c>
      <c r="AG83" s="14">
        <f t="shared" si="67"/>
        <v>2.4499999999999999E-3</v>
      </c>
      <c r="AH83" s="17"/>
      <c r="AI83" s="2"/>
      <c r="AJ83" s="14"/>
      <c r="AK83" s="13"/>
      <c r="AL83" s="2"/>
      <c r="AM83" s="2"/>
      <c r="AN83" s="13"/>
      <c r="AO83" s="2"/>
      <c r="AP83" s="14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1.6833399191648567E-2</v>
      </c>
      <c r="AU83" s="7">
        <f t="shared" si="70"/>
        <v>52.122000000000007</v>
      </c>
      <c r="AV83" s="1">
        <f t="shared" si="71"/>
        <v>0.26</v>
      </c>
      <c r="AW83" s="1">
        <f t="shared" si="72"/>
        <v>1.0155951013714799</v>
      </c>
      <c r="AX83" s="1">
        <f t="shared" si="73"/>
        <v>1552.2499070588494</v>
      </c>
    </row>
    <row r="84" spans="1:53" x14ac:dyDescent="0.15">
      <c r="C84" s="6">
        <v>10</v>
      </c>
      <c r="D84" s="18">
        <v>15.3553475612903</v>
      </c>
      <c r="E84" s="9">
        <f t="shared" si="74"/>
        <v>23.073887755333299</v>
      </c>
      <c r="F84" s="6" t="s">
        <v>110</v>
      </c>
      <c r="G84" s="1">
        <v>11</v>
      </c>
      <c r="H84" s="7">
        <f t="shared" si="57"/>
        <v>15.3553475612903</v>
      </c>
      <c r="I84" s="7">
        <f t="shared" si="58"/>
        <v>288.50534756129025</v>
      </c>
      <c r="J84" s="7">
        <f t="shared" si="59"/>
        <v>0.11618879615013114</v>
      </c>
      <c r="K84" s="7">
        <f t="shared" si="60"/>
        <v>52.122000000000007</v>
      </c>
      <c r="L84" s="7">
        <f t="shared" si="61"/>
        <v>0.52122000000000002</v>
      </c>
      <c r="M84" s="1" t="s">
        <v>112</v>
      </c>
      <c r="N84" s="7">
        <f>(O83-P83)*$C$22/100</f>
        <v>0.87667399441382476</v>
      </c>
      <c r="O84" s="7">
        <f t="shared" si="75"/>
        <v>0.56736073654809582</v>
      </c>
      <c r="P84" s="7">
        <f t="shared" si="62"/>
        <v>6.5920960962374958E-2</v>
      </c>
      <c r="Q84" s="12">
        <f t="shared" si="63"/>
        <v>1.7139449850217491E-2</v>
      </c>
      <c r="R84" s="7">
        <f t="shared" si="64"/>
        <v>0.1355172</v>
      </c>
      <c r="S84" s="13">
        <f t="shared" si="65"/>
        <v>0.1264743504899562</v>
      </c>
      <c r="T84" s="2">
        <v>0.01</v>
      </c>
      <c r="U84" s="14">
        <f t="shared" si="66"/>
        <v>1.2647435048995621E-3</v>
      </c>
      <c r="V84" s="13"/>
      <c r="W84" s="2"/>
      <c r="X84" s="2"/>
      <c r="Y84" s="2"/>
      <c r="Z84" s="2"/>
      <c r="AA84" s="2"/>
      <c r="AB84" s="2"/>
      <c r="AC84" s="2"/>
      <c r="AD84" s="2"/>
      <c r="AE84" s="13">
        <v>5.0000000000000001E-3</v>
      </c>
      <c r="AF84" s="2">
        <v>0.49</v>
      </c>
      <c r="AG84" s="14">
        <f t="shared" si="67"/>
        <v>2.4499999999999999E-3</v>
      </c>
      <c r="AH84" s="17"/>
      <c r="AI84" s="2"/>
      <c r="AJ84" s="14"/>
      <c r="AK84" s="13"/>
      <c r="AL84" s="2"/>
      <c r="AM84" s="2"/>
      <c r="AN84" s="13"/>
      <c r="AO84" s="2"/>
      <c r="AP84" s="14"/>
      <c r="AQ84" s="2">
        <v>0.01</v>
      </c>
      <c r="AR84" s="2">
        <v>0.5</v>
      </c>
      <c r="AS84" s="2">
        <f t="shared" si="68"/>
        <v>5.0000000000000001E-3</v>
      </c>
      <c r="AT84" s="1">
        <f t="shared" si="69"/>
        <v>8.7147435048995619E-3</v>
      </c>
      <c r="AU84" s="7">
        <f t="shared" si="70"/>
        <v>52.122000000000007</v>
      </c>
      <c r="AV84" s="1">
        <f t="shared" si="71"/>
        <v>0.26</v>
      </c>
      <c r="AW84" s="1">
        <f t="shared" si="72"/>
        <v>1.0155951013714799</v>
      </c>
      <c r="AX84" s="1">
        <f t="shared" si="73"/>
        <v>803.60832898404374</v>
      </c>
    </row>
    <row r="85" spans="1:53" x14ac:dyDescent="0.15">
      <c r="C85" s="6">
        <v>11</v>
      </c>
      <c r="D85" s="18">
        <v>8.1815798521333303</v>
      </c>
      <c r="E85" s="9">
        <f t="shared" si="74"/>
        <v>15.3553475612903</v>
      </c>
      <c r="F85" s="6" t="s">
        <v>112</v>
      </c>
      <c r="G85" s="1">
        <v>12</v>
      </c>
      <c r="H85" s="7">
        <f t="shared" si="57"/>
        <v>8.1815798521333303</v>
      </c>
      <c r="I85" s="7">
        <f t="shared" si="58"/>
        <v>281.3315798521333</v>
      </c>
      <c r="J85" s="7">
        <f t="shared" si="59"/>
        <v>4.9138235804866093E-2</v>
      </c>
      <c r="K85" s="7">
        <f t="shared" si="60"/>
        <v>52.122000000000007</v>
      </c>
      <c r="L85" s="7">
        <f t="shared" si="61"/>
        <v>0.52122000000000002</v>
      </c>
      <c r="M85" s="1" t="s">
        <v>110</v>
      </c>
      <c r="O85" s="7">
        <f t="shared" si="75"/>
        <v>1.0226597755857207</v>
      </c>
      <c r="P85" s="7">
        <f t="shared" si="62"/>
        <v>5.0251697200882586E-2</v>
      </c>
      <c r="Q85" s="12">
        <f t="shared" si="63"/>
        <v>1.3065441272229472E-2</v>
      </c>
      <c r="R85" s="7">
        <f t="shared" si="64"/>
        <v>0.1355172</v>
      </c>
      <c r="S85" s="13">
        <f t="shared" si="65"/>
        <v>9.6411682592537865E-2</v>
      </c>
      <c r="T85" s="2">
        <v>0.01</v>
      </c>
      <c r="U85" s="14">
        <f t="shared" si="66"/>
        <v>9.6411682592537865E-4</v>
      </c>
      <c r="V85" s="13"/>
      <c r="W85" s="2"/>
      <c r="X85" s="2"/>
      <c r="Y85" s="2"/>
      <c r="Z85" s="2"/>
      <c r="AA85" s="2"/>
      <c r="AB85" s="2"/>
      <c r="AC85" s="2"/>
      <c r="AD85" s="2"/>
      <c r="AE85" s="13">
        <v>5.0000000000000001E-3</v>
      </c>
      <c r="AF85" s="2">
        <v>0.49</v>
      </c>
      <c r="AG85" s="14">
        <f t="shared" si="67"/>
        <v>2.4499999999999999E-3</v>
      </c>
      <c r="AH85" s="17"/>
      <c r="AI85" s="2"/>
      <c r="AJ85" s="14"/>
      <c r="AK85" s="13"/>
      <c r="AL85" s="2"/>
      <c r="AM85" s="2"/>
      <c r="AN85" s="13"/>
      <c r="AO85" s="2"/>
      <c r="AP85" s="14"/>
      <c r="AQ85" s="2">
        <v>0.01</v>
      </c>
      <c r="AR85" s="2">
        <v>0.5</v>
      </c>
      <c r="AS85" s="2">
        <f t="shared" si="68"/>
        <v>5.0000000000000001E-3</v>
      </c>
      <c r="AT85" s="1">
        <f t="shared" si="69"/>
        <v>8.4141168259253794E-3</v>
      </c>
      <c r="AU85" s="7">
        <f t="shared" si="70"/>
        <v>52.122000000000007</v>
      </c>
      <c r="AV85" s="1">
        <f t="shared" si="71"/>
        <v>0.26</v>
      </c>
      <c r="AW85" s="1">
        <f t="shared" si="72"/>
        <v>1.0155951013714799</v>
      </c>
      <c r="AX85" s="1">
        <f t="shared" si="73"/>
        <v>775.88678984721867</v>
      </c>
      <c r="AY85" s="1">
        <f>SUM(AX74:AX85)</f>
        <v>14257.933448602682</v>
      </c>
    </row>
    <row r="86" spans="1:53" x14ac:dyDescent="0.15">
      <c r="C86" s="6">
        <v>12</v>
      </c>
      <c r="D86" s="18">
        <v>4.5513941395161304</v>
      </c>
      <c r="E86" s="9">
        <f t="shared" si="74"/>
        <v>8.1815798521333303</v>
      </c>
      <c r="F86" s="6" t="s">
        <v>110</v>
      </c>
    </row>
    <row r="88" spans="1:53" x14ac:dyDescent="0.15">
      <c r="S88" s="30" t="s">
        <v>80</v>
      </c>
      <c r="T88" s="30"/>
      <c r="U88" s="30"/>
      <c r="V88" s="30" t="s">
        <v>81</v>
      </c>
      <c r="W88" s="30"/>
      <c r="X88" s="30"/>
      <c r="Y88" s="30" t="s">
        <v>82</v>
      </c>
      <c r="Z88" s="30"/>
      <c r="AA88" s="30"/>
      <c r="AB88" s="30" t="s">
        <v>83</v>
      </c>
      <c r="AC88" s="30"/>
      <c r="AD88" s="30"/>
      <c r="AE88" s="30" t="s">
        <v>84</v>
      </c>
      <c r="AF88" s="30"/>
      <c r="AG88" s="30"/>
      <c r="AH88" s="30" t="s">
        <v>85</v>
      </c>
      <c r="AI88" s="30"/>
      <c r="AJ88" s="30"/>
      <c r="AK88" s="31" t="s">
        <v>115</v>
      </c>
      <c r="AL88" s="32"/>
      <c r="AM88" s="33"/>
      <c r="AN88" s="32" t="s">
        <v>116</v>
      </c>
      <c r="AO88" s="32"/>
      <c r="AP88" s="33"/>
      <c r="AQ88" s="30" t="s">
        <v>87</v>
      </c>
      <c r="AR88" s="30"/>
      <c r="AS88" s="30"/>
    </row>
    <row r="89" spans="1:53" x14ac:dyDescent="0.15">
      <c r="A89" s="34" t="s">
        <v>117</v>
      </c>
      <c r="B89" s="34"/>
      <c r="C89" s="6" t="s">
        <v>88</v>
      </c>
      <c r="D89" s="6" t="s">
        <v>89</v>
      </c>
      <c r="E89" s="6" t="s">
        <v>90</v>
      </c>
      <c r="F89" s="6" t="s">
        <v>91</v>
      </c>
      <c r="G89" s="1" t="s">
        <v>88</v>
      </c>
      <c r="H89" s="1" t="s">
        <v>90</v>
      </c>
      <c r="I89" s="1" t="s">
        <v>92</v>
      </c>
      <c r="J89" s="1" t="s">
        <v>93</v>
      </c>
      <c r="K89" s="10" t="s">
        <v>94</v>
      </c>
      <c r="L89" s="10" t="s">
        <v>95</v>
      </c>
      <c r="M89" s="1" t="s">
        <v>96</v>
      </c>
      <c r="N89" s="10" t="s">
        <v>97</v>
      </c>
      <c r="O89" s="1" t="s">
        <v>98</v>
      </c>
      <c r="P89" s="1" t="s">
        <v>99</v>
      </c>
      <c r="Q89" s="10" t="s">
        <v>100</v>
      </c>
      <c r="R89" s="10" t="s">
        <v>101</v>
      </c>
      <c r="S89" s="2" t="s">
        <v>102</v>
      </c>
      <c r="T89" s="2" t="s">
        <v>103</v>
      </c>
      <c r="U89" s="2"/>
      <c r="V89" s="2" t="s">
        <v>102</v>
      </c>
      <c r="W89" s="2" t="s">
        <v>103</v>
      </c>
      <c r="X89" s="2"/>
      <c r="Y89" s="2" t="s">
        <v>102</v>
      </c>
      <c r="Z89" s="2" t="s">
        <v>103</v>
      </c>
      <c r="AA89" s="2"/>
      <c r="AB89" s="2" t="s">
        <v>102</v>
      </c>
      <c r="AC89" s="2" t="s">
        <v>103</v>
      </c>
      <c r="AD89" s="2"/>
      <c r="AE89" s="2" t="s">
        <v>102</v>
      </c>
      <c r="AF89" s="2" t="s">
        <v>103</v>
      </c>
      <c r="AG89" s="2"/>
      <c r="AH89" s="2" t="s">
        <v>102</v>
      </c>
      <c r="AI89" s="2" t="s">
        <v>103</v>
      </c>
      <c r="AJ89" s="2"/>
      <c r="AK89" s="2" t="s">
        <v>102</v>
      </c>
      <c r="AL89" s="2" t="s">
        <v>103</v>
      </c>
      <c r="AM89" s="2"/>
      <c r="AN89" s="2" t="s">
        <v>102</v>
      </c>
      <c r="AO89" s="2" t="s">
        <v>103</v>
      </c>
      <c r="AP89" s="2"/>
      <c r="AQ89" s="16" t="s">
        <v>102</v>
      </c>
      <c r="AR89" s="16" t="s">
        <v>103</v>
      </c>
      <c r="AS89" s="16"/>
      <c r="AT89" s="1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pans="1:53" x14ac:dyDescent="0.15">
      <c r="A90" s="1" t="s">
        <v>108</v>
      </c>
      <c r="B90" s="1">
        <f>F9</f>
        <v>341.64</v>
      </c>
      <c r="C90" s="6" t="s">
        <v>109</v>
      </c>
      <c r="D90" s="6">
        <v>2</v>
      </c>
      <c r="E90" s="6"/>
      <c r="F90" s="6"/>
      <c r="G90" s="1">
        <v>1</v>
      </c>
      <c r="H90" s="7">
        <f t="shared" ref="H90:H101" si="76">E91</f>
        <v>2</v>
      </c>
      <c r="I90" s="7">
        <f t="shared" ref="I90:I101" si="77">H90+273.15</f>
        <v>275.14999999999998</v>
      </c>
      <c r="J90" s="7">
        <f t="shared" ref="J90:J101" si="78">EXP(($C$16*(I90-$C$14))/($C$17*I90*$C$14))</f>
        <v>2.2580560877366793E-2</v>
      </c>
      <c r="K90" s="7">
        <f t="shared" ref="K90:K101" si="79">$B$90/12</f>
        <v>28.47</v>
      </c>
      <c r="L90" s="7">
        <f t="shared" ref="L90:L101" si="80">K90*$B$75/100</f>
        <v>0.28470000000000001</v>
      </c>
      <c r="M90" s="1" t="s">
        <v>110</v>
      </c>
      <c r="O90" s="7">
        <f>L90</f>
        <v>0.28470000000000001</v>
      </c>
      <c r="P90" s="7">
        <f t="shared" ref="P90:P101" si="81">O90*J90</f>
        <v>6.4286856817863261E-3</v>
      </c>
      <c r="Q90" s="12">
        <f t="shared" ref="Q90:Q101" si="82">P90*$B$76</f>
        <v>1.6714582772644449E-3</v>
      </c>
      <c r="R90" s="7">
        <f t="shared" ref="R90:R101" si="83">L90*$B$76</f>
        <v>7.4022000000000004E-2</v>
      </c>
      <c r="S90" s="13">
        <f t="shared" ref="S90:S101" si="84">Q90/R90</f>
        <v>2.2580560877366793E-2</v>
      </c>
      <c r="T90" s="2">
        <v>0.01</v>
      </c>
      <c r="U90" s="14">
        <f t="shared" ref="U90:U101" si="85">S90*T90</f>
        <v>2.2580560877366793E-4</v>
      </c>
      <c r="V90" s="13"/>
      <c r="W90" s="2"/>
      <c r="X90" s="2"/>
      <c r="Y90" s="2"/>
      <c r="Z90" s="2"/>
      <c r="AA90" s="2"/>
      <c r="AB90" s="2"/>
      <c r="AC90" s="2"/>
      <c r="AD90" s="2"/>
      <c r="AE90" s="13">
        <v>1E-3</v>
      </c>
      <c r="AF90" s="2">
        <v>0.49</v>
      </c>
      <c r="AG90" s="14">
        <f t="shared" ref="AG90:AG101" si="86">AF90*AE90</f>
        <v>4.8999999999999998E-4</v>
      </c>
      <c r="AH90" s="17"/>
      <c r="AI90" s="2"/>
      <c r="AJ90" s="14"/>
      <c r="AK90" s="13"/>
      <c r="AL90" s="2"/>
      <c r="AM90" s="2"/>
      <c r="AN90" s="13"/>
      <c r="AO90" s="2"/>
      <c r="AP90" s="14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5.7158056087736678E-3</v>
      </c>
      <c r="AU90" s="7">
        <f t="shared" ref="AU90:AU101" si="89">$B$90/12</f>
        <v>28.47</v>
      </c>
      <c r="AV90" s="1">
        <f t="shared" ref="AV90:AV101" si="90">$B$76</f>
        <v>0.26</v>
      </c>
      <c r="AW90" s="1">
        <f t="shared" ref="AW90:AW101" si="91">$E$9</f>
        <v>2.2881999999999998</v>
      </c>
      <c r="AX90" s="1">
        <f t="shared" ref="AX90:AX101" si="92">AW90*10000*AV90*0.67*AU90*AT90</f>
        <v>648.64496209456456</v>
      </c>
      <c r="AZ90" s="1">
        <f t="shared" ref="AZ90:AZ101" si="93">$E$10</f>
        <v>0.36434888687428202</v>
      </c>
      <c r="BA90" s="1">
        <f t="shared" ref="BA90:BA101" si="94">AZ90*10000*AV90*0.67*AU90*AT90</f>
        <v>103.28339739348198</v>
      </c>
    </row>
    <row r="91" spans="1:53" x14ac:dyDescent="0.15">
      <c r="A91" s="1" t="s">
        <v>111</v>
      </c>
      <c r="B91" s="1">
        <v>1</v>
      </c>
      <c r="C91" s="6">
        <v>1</v>
      </c>
      <c r="D91" s="18">
        <v>7.0830388064517403E-3</v>
      </c>
      <c r="E91" s="9">
        <f t="shared" ref="E91:E102" si="95">D90</f>
        <v>2</v>
      </c>
      <c r="F91" s="6" t="s">
        <v>110</v>
      </c>
      <c r="G91" s="1">
        <v>2</v>
      </c>
      <c r="H91" s="7">
        <f t="shared" si="76"/>
        <v>7.0830388064517403E-3</v>
      </c>
      <c r="I91" s="7">
        <f t="shared" si="77"/>
        <v>273.15708303880643</v>
      </c>
      <c r="J91" s="7">
        <f t="shared" si="78"/>
        <v>1.7442489718420693E-2</v>
      </c>
      <c r="K91" s="7">
        <f t="shared" si="79"/>
        <v>28.47</v>
      </c>
      <c r="L91" s="7">
        <f t="shared" si="80"/>
        <v>0.28470000000000001</v>
      </c>
      <c r="M91" s="1" t="s">
        <v>110</v>
      </c>
      <c r="O91" s="7">
        <f t="shared" ref="O91:O101" si="96">L91+O90-P90-N91</f>
        <v>0.56297131431821368</v>
      </c>
      <c r="P91" s="7">
        <f t="shared" si="81"/>
        <v>9.8196213617612257E-3</v>
      </c>
      <c r="Q91" s="12">
        <f t="shared" si="82"/>
        <v>2.5531015540579188E-3</v>
      </c>
      <c r="R91" s="7">
        <f t="shared" si="83"/>
        <v>7.4022000000000004E-2</v>
      </c>
      <c r="S91" s="13">
        <f t="shared" si="84"/>
        <v>3.4491118235901744E-2</v>
      </c>
      <c r="T91" s="2">
        <v>0.01</v>
      </c>
      <c r="U91" s="14">
        <f t="shared" si="85"/>
        <v>3.4491118235901742E-4</v>
      </c>
      <c r="V91" s="13"/>
      <c r="W91" s="2"/>
      <c r="X91" s="2"/>
      <c r="Y91" s="2"/>
      <c r="Z91" s="2"/>
      <c r="AA91" s="2"/>
      <c r="AB91" s="2"/>
      <c r="AC91" s="2"/>
      <c r="AD91" s="2"/>
      <c r="AE91" s="13">
        <v>1E-3</v>
      </c>
      <c r="AF91" s="2">
        <v>0.49</v>
      </c>
      <c r="AG91" s="14">
        <f t="shared" si="86"/>
        <v>4.8999999999999998E-4</v>
      </c>
      <c r="AH91" s="17"/>
      <c r="AI91" s="2"/>
      <c r="AJ91" s="14"/>
      <c r="AK91" s="13"/>
      <c r="AL91" s="2"/>
      <c r="AM91" s="2"/>
      <c r="AN91" s="13"/>
      <c r="AO91" s="2"/>
      <c r="AP91" s="14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5.8349111823590176E-3</v>
      </c>
      <c r="AU91" s="7">
        <f t="shared" si="89"/>
        <v>28.47</v>
      </c>
      <c r="AV91" s="1">
        <f t="shared" si="90"/>
        <v>0.26</v>
      </c>
      <c r="AW91" s="1">
        <f t="shared" si="91"/>
        <v>2.2881999999999998</v>
      </c>
      <c r="AX91" s="1">
        <f t="shared" si="92"/>
        <v>662.16138227248871</v>
      </c>
      <c r="AZ91" s="1">
        <f t="shared" si="93"/>
        <v>0.36434888687428202</v>
      </c>
      <c r="BA91" s="1">
        <f t="shared" si="94"/>
        <v>105.43560989516529</v>
      </c>
    </row>
    <row r="92" spans="1:53" x14ac:dyDescent="0.15">
      <c r="A92" s="1" t="s">
        <v>73</v>
      </c>
      <c r="B92" s="1">
        <f>H9</f>
        <v>0.26</v>
      </c>
      <c r="C92" s="6">
        <v>2</v>
      </c>
      <c r="D92" s="18">
        <v>5.0536807206896501</v>
      </c>
      <c r="E92" s="9">
        <f t="shared" si="95"/>
        <v>7.0830388064517403E-3</v>
      </c>
      <c r="F92" s="6" t="s">
        <v>110</v>
      </c>
      <c r="G92" s="1">
        <v>3</v>
      </c>
      <c r="H92" s="7">
        <f t="shared" si="76"/>
        <v>5.0536807206896501</v>
      </c>
      <c r="I92" s="7">
        <f t="shared" si="77"/>
        <v>278.20368072068965</v>
      </c>
      <c r="J92" s="7">
        <f t="shared" si="78"/>
        <v>3.3298563060281561E-2</v>
      </c>
      <c r="K92" s="7">
        <f t="shared" si="79"/>
        <v>28.47</v>
      </c>
      <c r="L92" s="7">
        <f t="shared" si="80"/>
        <v>0.28470000000000001</v>
      </c>
      <c r="M92" s="1" t="s">
        <v>110</v>
      </c>
      <c r="O92" s="7">
        <f t="shared" si="96"/>
        <v>0.83785169295645257</v>
      </c>
      <c r="P92" s="7">
        <f t="shared" si="81"/>
        <v>2.7899257433074101E-2</v>
      </c>
      <c r="Q92" s="12">
        <f t="shared" si="82"/>
        <v>7.2538069325992667E-3</v>
      </c>
      <c r="R92" s="7">
        <f t="shared" si="83"/>
        <v>7.4022000000000004E-2</v>
      </c>
      <c r="S92" s="13">
        <f t="shared" si="84"/>
        <v>9.7995284274935368E-2</v>
      </c>
      <c r="T92" s="2">
        <v>0.01</v>
      </c>
      <c r="U92" s="14">
        <f t="shared" si="85"/>
        <v>9.7995284274935367E-4</v>
      </c>
      <c r="V92" s="13"/>
      <c r="W92" s="2"/>
      <c r="X92" s="2"/>
      <c r="Y92" s="2"/>
      <c r="Z92" s="2"/>
      <c r="AA92" s="2"/>
      <c r="AB92" s="2"/>
      <c r="AC92" s="2"/>
      <c r="AD92" s="2"/>
      <c r="AE92" s="13">
        <v>1E-3</v>
      </c>
      <c r="AF92" s="2">
        <v>0.49</v>
      </c>
      <c r="AG92" s="14">
        <f t="shared" si="86"/>
        <v>4.8999999999999998E-4</v>
      </c>
      <c r="AH92" s="17"/>
      <c r="AI92" s="2"/>
      <c r="AJ92" s="14"/>
      <c r="AK92" s="13"/>
      <c r="AL92" s="2"/>
      <c r="AM92" s="2"/>
      <c r="AN92" s="13"/>
      <c r="AO92" s="2"/>
      <c r="AP92" s="14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6.469952842749354E-3</v>
      </c>
      <c r="AU92" s="7">
        <f t="shared" si="89"/>
        <v>28.47</v>
      </c>
      <c r="AV92" s="1">
        <f t="shared" si="90"/>
        <v>0.26</v>
      </c>
      <c r="AW92" s="1">
        <f t="shared" si="91"/>
        <v>2.2881999999999998</v>
      </c>
      <c r="AX92" s="1">
        <f t="shared" si="92"/>
        <v>734.22761438858345</v>
      </c>
      <c r="AZ92" s="1">
        <f t="shared" si="93"/>
        <v>0.36434888687428202</v>
      </c>
      <c r="BA92" s="1">
        <f t="shared" si="94"/>
        <v>116.91067826887507</v>
      </c>
    </row>
    <row r="93" spans="1:53" x14ac:dyDescent="0.15">
      <c r="C93" s="6">
        <v>3</v>
      </c>
      <c r="D93" s="18">
        <v>11.108478600709701</v>
      </c>
      <c r="E93" s="9">
        <f t="shared" si="95"/>
        <v>5.0536807206896501</v>
      </c>
      <c r="F93" s="6" t="s">
        <v>110</v>
      </c>
      <c r="G93" s="1">
        <v>4</v>
      </c>
      <c r="H93" s="7">
        <f t="shared" si="76"/>
        <v>11.108478600709701</v>
      </c>
      <c r="I93" s="7">
        <f t="shared" si="77"/>
        <v>284.25847860070968</v>
      </c>
      <c r="J93" s="7">
        <f t="shared" si="78"/>
        <v>7.017552469873968E-2</v>
      </c>
      <c r="K93" s="7">
        <f t="shared" si="79"/>
        <v>28.47</v>
      </c>
      <c r="L93" s="7">
        <f t="shared" si="80"/>
        <v>0.28470000000000001</v>
      </c>
      <c r="M93" s="1" t="s">
        <v>110</v>
      </c>
      <c r="O93" s="7">
        <f t="shared" si="96"/>
        <v>1.0946524355233784</v>
      </c>
      <c r="P93" s="7">
        <f t="shared" si="81"/>
        <v>7.6817809025606393E-2</v>
      </c>
      <c r="Q93" s="12">
        <f t="shared" si="82"/>
        <v>1.9972630346657663E-2</v>
      </c>
      <c r="R93" s="7">
        <f t="shared" si="83"/>
        <v>7.4022000000000004E-2</v>
      </c>
      <c r="S93" s="13">
        <f t="shared" si="84"/>
        <v>0.2698201932757513</v>
      </c>
      <c r="T93" s="2">
        <v>0.01</v>
      </c>
      <c r="U93" s="14">
        <f t="shared" si="85"/>
        <v>2.6982019327575131E-3</v>
      </c>
      <c r="V93" s="13"/>
      <c r="W93" s="2"/>
      <c r="X93" s="2"/>
      <c r="Y93" s="2"/>
      <c r="Z93" s="2"/>
      <c r="AA93" s="2"/>
      <c r="AB93" s="2"/>
      <c r="AC93" s="2"/>
      <c r="AD93" s="2"/>
      <c r="AE93" s="13">
        <v>5.0000000000000001E-3</v>
      </c>
      <c r="AF93" s="2">
        <v>0.49</v>
      </c>
      <c r="AG93" s="14">
        <f t="shared" si="86"/>
        <v>2.4499999999999999E-3</v>
      </c>
      <c r="AH93" s="17"/>
      <c r="AI93" s="2"/>
      <c r="AJ93" s="14"/>
      <c r="AK93" s="13"/>
      <c r="AL93" s="2"/>
      <c r="AM93" s="2"/>
      <c r="AN93" s="13"/>
      <c r="AO93" s="2"/>
      <c r="AP93" s="14"/>
      <c r="AQ93" s="2">
        <v>1.4999999999999999E-2</v>
      </c>
      <c r="AR93" s="2">
        <v>0.5</v>
      </c>
      <c r="AS93" s="2">
        <f t="shared" si="87"/>
        <v>7.4999999999999997E-3</v>
      </c>
      <c r="AT93" s="1">
        <f t="shared" si="88"/>
        <v>1.2648201932757511E-2</v>
      </c>
      <c r="AU93" s="7">
        <f t="shared" si="89"/>
        <v>28.47</v>
      </c>
      <c r="AV93" s="1">
        <f t="shared" si="90"/>
        <v>0.26</v>
      </c>
      <c r="AW93" s="1">
        <f t="shared" si="91"/>
        <v>2.2881999999999998</v>
      </c>
      <c r="AX93" s="1">
        <f t="shared" si="92"/>
        <v>1435.3519039633877</v>
      </c>
      <c r="AZ93" s="1">
        <f t="shared" si="93"/>
        <v>0.36434888687428202</v>
      </c>
      <c r="BA93" s="1">
        <f t="shared" si="94"/>
        <v>228.55033147537</v>
      </c>
    </row>
    <row r="94" spans="1:53" x14ac:dyDescent="0.15">
      <c r="C94" s="6">
        <v>4</v>
      </c>
      <c r="D94" s="18">
        <v>17.510142679000001</v>
      </c>
      <c r="E94" s="9">
        <f t="shared" si="95"/>
        <v>11.108478600709701</v>
      </c>
      <c r="F94" s="6" t="s">
        <v>110</v>
      </c>
      <c r="G94" s="1">
        <v>5</v>
      </c>
      <c r="H94" s="7">
        <f t="shared" si="76"/>
        <v>17.510142679000001</v>
      </c>
      <c r="I94" s="7">
        <f t="shared" si="77"/>
        <v>290.66014267899999</v>
      </c>
      <c r="J94" s="7">
        <f t="shared" si="78"/>
        <v>0.14921878635180524</v>
      </c>
      <c r="K94" s="7">
        <f t="shared" si="79"/>
        <v>28.47</v>
      </c>
      <c r="L94" s="7">
        <f t="shared" si="80"/>
        <v>0.28470000000000001</v>
      </c>
      <c r="M94" s="1" t="s">
        <v>112</v>
      </c>
      <c r="N94" s="7">
        <f>(O93-P93)*$C$22/100</f>
        <v>0.96694289517288334</v>
      </c>
      <c r="O94" s="7">
        <f t="shared" si="96"/>
        <v>0.33559173132488862</v>
      </c>
      <c r="P94" s="7">
        <f t="shared" si="81"/>
        <v>5.007659085800098E-2</v>
      </c>
      <c r="Q94" s="12">
        <f t="shared" si="82"/>
        <v>1.3019913623080255E-2</v>
      </c>
      <c r="R94" s="7">
        <f t="shared" si="83"/>
        <v>7.4022000000000004E-2</v>
      </c>
      <c r="S94" s="13">
        <f t="shared" si="84"/>
        <v>0.17589248632947305</v>
      </c>
      <c r="T94" s="2">
        <v>0.01</v>
      </c>
      <c r="U94" s="14">
        <f t="shared" si="85"/>
        <v>1.7589248632947304E-3</v>
      </c>
      <c r="V94" s="13"/>
      <c r="W94" s="2"/>
      <c r="X94" s="2"/>
      <c r="Y94" s="2"/>
      <c r="Z94" s="2"/>
      <c r="AA94" s="2"/>
      <c r="AB94" s="2"/>
      <c r="AC94" s="2"/>
      <c r="AD94" s="2"/>
      <c r="AE94" s="13">
        <v>5.0000000000000001E-3</v>
      </c>
      <c r="AF94" s="2">
        <v>0.49</v>
      </c>
      <c r="AG94" s="14">
        <f t="shared" si="86"/>
        <v>2.4499999999999999E-3</v>
      </c>
      <c r="AH94" s="17"/>
      <c r="AI94" s="2"/>
      <c r="AJ94" s="14"/>
      <c r="AK94" s="13"/>
      <c r="AL94" s="2"/>
      <c r="AM94" s="2"/>
      <c r="AN94" s="13"/>
      <c r="AO94" s="2"/>
      <c r="AP94" s="14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1.170892486329473E-2</v>
      </c>
      <c r="AU94" s="7">
        <f t="shared" si="89"/>
        <v>28.47</v>
      </c>
      <c r="AV94" s="1">
        <f t="shared" si="90"/>
        <v>0.26</v>
      </c>
      <c r="AW94" s="1">
        <f t="shared" si="91"/>
        <v>2.2881999999999998</v>
      </c>
      <c r="AX94" s="1">
        <f t="shared" si="92"/>
        <v>1328.7602210372258</v>
      </c>
      <c r="AZ94" s="1">
        <f t="shared" si="93"/>
        <v>0.36434888687428202</v>
      </c>
      <c r="BA94" s="1">
        <f t="shared" si="94"/>
        <v>211.57779366215289</v>
      </c>
    </row>
    <row r="95" spans="1:53" x14ac:dyDescent="0.15">
      <c r="C95" s="6">
        <v>5</v>
      </c>
      <c r="D95" s="18">
        <v>20.120143770967701</v>
      </c>
      <c r="E95" s="9">
        <f t="shared" si="95"/>
        <v>17.510142679000001</v>
      </c>
      <c r="F95" s="6" t="s">
        <v>112</v>
      </c>
      <c r="G95" s="1">
        <v>6</v>
      </c>
      <c r="H95" s="7">
        <f t="shared" si="76"/>
        <v>20.120143770967701</v>
      </c>
      <c r="I95" s="7">
        <f t="shared" si="77"/>
        <v>293.27014377096771</v>
      </c>
      <c r="J95" s="7">
        <f t="shared" si="78"/>
        <v>0.20104762809616972</v>
      </c>
      <c r="K95" s="7">
        <f t="shared" si="79"/>
        <v>28.47</v>
      </c>
      <c r="L95" s="7">
        <f t="shared" si="80"/>
        <v>0.28470000000000001</v>
      </c>
      <c r="M95" s="1" t="s">
        <v>110</v>
      </c>
      <c r="O95" s="7">
        <f t="shared" si="96"/>
        <v>0.57021514046688759</v>
      </c>
      <c r="P95" s="7">
        <f t="shared" si="81"/>
        <v>0.11464040149539199</v>
      </c>
      <c r="Q95" s="12">
        <f t="shared" si="82"/>
        <v>2.9806504388801919E-2</v>
      </c>
      <c r="R95" s="7">
        <f t="shared" si="83"/>
        <v>7.4022000000000004E-2</v>
      </c>
      <c r="S95" s="13">
        <f t="shared" si="84"/>
        <v>0.40267088688230412</v>
      </c>
      <c r="T95" s="2">
        <v>0.01</v>
      </c>
      <c r="U95" s="14">
        <f t="shared" si="85"/>
        <v>4.0267088688230417E-3</v>
      </c>
      <c r="V95" s="13"/>
      <c r="W95" s="2"/>
      <c r="X95" s="2"/>
      <c r="Y95" s="2"/>
      <c r="Z95" s="2"/>
      <c r="AA95" s="2"/>
      <c r="AB95" s="2"/>
      <c r="AC95" s="2"/>
      <c r="AD95" s="2"/>
      <c r="AE95" s="13">
        <v>5.0000000000000001E-3</v>
      </c>
      <c r="AF95" s="2">
        <v>0.49</v>
      </c>
      <c r="AG95" s="14">
        <f t="shared" si="86"/>
        <v>2.4499999999999999E-3</v>
      </c>
      <c r="AH95" s="17"/>
      <c r="AI95" s="2"/>
      <c r="AJ95" s="14"/>
      <c r="AK95" s="13"/>
      <c r="AL95" s="2"/>
      <c r="AM95" s="2"/>
      <c r="AN95" s="13"/>
      <c r="AO95" s="2"/>
      <c r="AP95" s="14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1.3976708868823042E-2</v>
      </c>
      <c r="AU95" s="7">
        <f t="shared" si="89"/>
        <v>28.47</v>
      </c>
      <c r="AV95" s="1">
        <f t="shared" si="90"/>
        <v>0.26</v>
      </c>
      <c r="AW95" s="1">
        <f t="shared" si="91"/>
        <v>2.2881999999999998</v>
      </c>
      <c r="AX95" s="1">
        <f t="shared" si="92"/>
        <v>1586.1144368710591</v>
      </c>
      <c r="AZ95" s="1">
        <f t="shared" si="93"/>
        <v>0.36434888687428202</v>
      </c>
      <c r="BA95" s="1">
        <f t="shared" si="94"/>
        <v>252.55617058351498</v>
      </c>
    </row>
    <row r="96" spans="1:53" x14ac:dyDescent="0.15">
      <c r="C96" s="6">
        <v>6</v>
      </c>
      <c r="D96" s="18">
        <v>24.954104650333299</v>
      </c>
      <c r="E96" s="9">
        <f t="shared" si="95"/>
        <v>20.120143770967701</v>
      </c>
      <c r="F96" s="6" t="s">
        <v>110</v>
      </c>
      <c r="G96" s="1">
        <v>7</v>
      </c>
      <c r="H96" s="7">
        <f t="shared" si="76"/>
        <v>24.954104650333299</v>
      </c>
      <c r="I96" s="7">
        <f t="shared" si="77"/>
        <v>298.10410465033328</v>
      </c>
      <c r="J96" s="7">
        <f t="shared" si="78"/>
        <v>0.34443817391258613</v>
      </c>
      <c r="K96" s="7">
        <f t="shared" si="79"/>
        <v>28.47</v>
      </c>
      <c r="L96" s="7">
        <f t="shared" si="80"/>
        <v>0.28470000000000001</v>
      </c>
      <c r="M96" s="1" t="s">
        <v>110</v>
      </c>
      <c r="O96" s="7">
        <f t="shared" si="96"/>
        <v>0.74027473897149554</v>
      </c>
      <c r="P96" s="7">
        <f t="shared" si="81"/>
        <v>0.25497887928495827</v>
      </c>
      <c r="Q96" s="12">
        <f t="shared" si="82"/>
        <v>6.6294508614089157E-2</v>
      </c>
      <c r="R96" s="7">
        <f t="shared" si="83"/>
        <v>7.4022000000000004E-2</v>
      </c>
      <c r="S96" s="13">
        <f t="shared" si="84"/>
        <v>0.89560547694049275</v>
      </c>
      <c r="T96" s="2">
        <v>0.01</v>
      </c>
      <c r="U96" s="14">
        <f t="shared" si="85"/>
        <v>8.9560547694049284E-3</v>
      </c>
      <c r="V96" s="13"/>
      <c r="W96" s="2"/>
      <c r="X96" s="2"/>
      <c r="Y96" s="2"/>
      <c r="Z96" s="2"/>
      <c r="AA96" s="2"/>
      <c r="AB96" s="2"/>
      <c r="AC96" s="2"/>
      <c r="AD96" s="2"/>
      <c r="AE96" s="13">
        <v>0.01</v>
      </c>
      <c r="AF96" s="2">
        <v>0.49</v>
      </c>
      <c r="AG96" s="14">
        <f t="shared" si="86"/>
        <v>4.8999999999999998E-3</v>
      </c>
      <c r="AH96" s="17"/>
      <c r="AI96" s="2"/>
      <c r="AJ96" s="14"/>
      <c r="AK96" s="13"/>
      <c r="AL96" s="2"/>
      <c r="AM96" s="2"/>
      <c r="AN96" s="13"/>
      <c r="AO96" s="2"/>
      <c r="AP96" s="14"/>
      <c r="AQ96" s="2">
        <v>0.02</v>
      </c>
      <c r="AR96" s="2">
        <v>0.5</v>
      </c>
      <c r="AS96" s="2">
        <f t="shared" si="87"/>
        <v>0.01</v>
      </c>
      <c r="AT96" s="1">
        <f t="shared" si="88"/>
        <v>2.385605476940493E-2</v>
      </c>
      <c r="AU96" s="7">
        <f t="shared" si="89"/>
        <v>28.47</v>
      </c>
      <c r="AV96" s="1">
        <f t="shared" si="90"/>
        <v>0.26</v>
      </c>
      <c r="AW96" s="1">
        <f t="shared" si="91"/>
        <v>2.2881999999999998</v>
      </c>
      <c r="AX96" s="1">
        <f t="shared" si="92"/>
        <v>2707.2491265052845</v>
      </c>
      <c r="AZ96" s="1">
        <f t="shared" si="93"/>
        <v>0.36434888687428202</v>
      </c>
      <c r="BA96" s="1">
        <f t="shared" si="94"/>
        <v>431.07385968602949</v>
      </c>
    </row>
    <row r="97" spans="3:54" x14ac:dyDescent="0.15">
      <c r="C97" s="6">
        <v>7</v>
      </c>
      <c r="D97" s="18">
        <v>27.331277090322601</v>
      </c>
      <c r="E97" s="9">
        <f t="shared" si="95"/>
        <v>24.954104650333299</v>
      </c>
      <c r="F97" s="6" t="s">
        <v>110</v>
      </c>
      <c r="G97" s="1">
        <v>8</v>
      </c>
      <c r="H97" s="7">
        <f t="shared" si="76"/>
        <v>27.331277090322601</v>
      </c>
      <c r="I97" s="7">
        <f t="shared" si="77"/>
        <v>300.48127709032258</v>
      </c>
      <c r="J97" s="7">
        <f t="shared" si="78"/>
        <v>0.44599768304285253</v>
      </c>
      <c r="K97" s="7">
        <f t="shared" si="79"/>
        <v>28.47</v>
      </c>
      <c r="L97" s="7">
        <f t="shared" si="80"/>
        <v>0.28470000000000001</v>
      </c>
      <c r="M97" s="1" t="s">
        <v>110</v>
      </c>
      <c r="O97" s="7">
        <f t="shared" si="96"/>
        <v>0.76999585968653728</v>
      </c>
      <c r="P97" s="7">
        <f t="shared" si="81"/>
        <v>0.34341636937278502</v>
      </c>
      <c r="Q97" s="12">
        <f t="shared" si="82"/>
        <v>8.9288256036924113E-2</v>
      </c>
      <c r="R97" s="7">
        <f t="shared" si="83"/>
        <v>7.4022000000000004E-2</v>
      </c>
      <c r="S97" s="13">
        <f t="shared" si="84"/>
        <v>1.2062394428267826</v>
      </c>
      <c r="T97" s="2">
        <v>0.01</v>
      </c>
      <c r="U97" s="14">
        <f t="shared" si="85"/>
        <v>1.2062394428267826E-2</v>
      </c>
      <c r="V97" s="13"/>
      <c r="W97" s="2"/>
      <c r="X97" s="2"/>
      <c r="Y97" s="2"/>
      <c r="Z97" s="2"/>
      <c r="AA97" s="2"/>
      <c r="AB97" s="2"/>
      <c r="AC97" s="2"/>
      <c r="AD97" s="2"/>
      <c r="AE97" s="13">
        <v>0.01</v>
      </c>
      <c r="AF97" s="2">
        <v>0.49</v>
      </c>
      <c r="AG97" s="14">
        <f t="shared" si="86"/>
        <v>4.8999999999999998E-3</v>
      </c>
      <c r="AH97" s="17"/>
      <c r="AI97" s="2"/>
      <c r="AJ97" s="14"/>
      <c r="AK97" s="13"/>
      <c r="AL97" s="2"/>
      <c r="AM97" s="2"/>
      <c r="AN97" s="13"/>
      <c r="AO97" s="2"/>
      <c r="AP97" s="14"/>
      <c r="AQ97" s="2">
        <v>0.02</v>
      </c>
      <c r="AR97" s="2">
        <v>0.5</v>
      </c>
      <c r="AS97" s="2">
        <f t="shared" si="87"/>
        <v>0.01</v>
      </c>
      <c r="AT97" s="1">
        <f t="shared" si="88"/>
        <v>2.6962394428267825E-2</v>
      </c>
      <c r="AU97" s="7">
        <f t="shared" si="89"/>
        <v>28.47</v>
      </c>
      <c r="AV97" s="1">
        <f t="shared" si="90"/>
        <v>0.26</v>
      </c>
      <c r="AW97" s="1">
        <f t="shared" si="91"/>
        <v>2.2881999999999998</v>
      </c>
      <c r="AX97" s="1">
        <f t="shared" si="92"/>
        <v>3059.7648886199213</v>
      </c>
      <c r="AZ97" s="1">
        <f t="shared" si="93"/>
        <v>0.36434888687428202</v>
      </c>
      <c r="BA97" s="1">
        <f t="shared" si="94"/>
        <v>487.20475975250406</v>
      </c>
    </row>
    <row r="98" spans="3:54" x14ac:dyDescent="0.15">
      <c r="C98" s="6">
        <v>8</v>
      </c>
      <c r="D98" s="18">
        <v>26.6888198074193</v>
      </c>
      <c r="E98" s="9">
        <f t="shared" si="95"/>
        <v>27.331277090322601</v>
      </c>
      <c r="F98" s="6" t="s">
        <v>110</v>
      </c>
      <c r="G98" s="1">
        <v>9</v>
      </c>
      <c r="H98" s="7">
        <f t="shared" si="76"/>
        <v>26.6888198074193</v>
      </c>
      <c r="I98" s="7">
        <f t="shared" si="77"/>
        <v>299.83881980741927</v>
      </c>
      <c r="J98" s="7">
        <f t="shared" si="78"/>
        <v>0.41608207865682384</v>
      </c>
      <c r="K98" s="7">
        <f t="shared" si="79"/>
        <v>28.47</v>
      </c>
      <c r="L98" s="7">
        <f t="shared" si="80"/>
        <v>0.28470000000000001</v>
      </c>
      <c r="M98" s="1" t="s">
        <v>110</v>
      </c>
      <c r="O98" s="7">
        <f t="shared" si="96"/>
        <v>0.71127949031375226</v>
      </c>
      <c r="P98" s="7">
        <f t="shared" si="81"/>
        <v>0.29595064883571226</v>
      </c>
      <c r="Q98" s="12">
        <f t="shared" si="82"/>
        <v>7.6947168697285184E-2</v>
      </c>
      <c r="R98" s="7">
        <f t="shared" si="83"/>
        <v>7.4022000000000004E-2</v>
      </c>
      <c r="S98" s="13">
        <f t="shared" si="84"/>
        <v>1.0395175582568044</v>
      </c>
      <c r="T98" s="2">
        <v>0.01</v>
      </c>
      <c r="U98" s="14">
        <f t="shared" si="85"/>
        <v>1.0395175582568044E-2</v>
      </c>
      <c r="V98" s="13"/>
      <c r="W98" s="2"/>
      <c r="X98" s="2"/>
      <c r="Y98" s="2"/>
      <c r="Z98" s="2"/>
      <c r="AA98" s="2"/>
      <c r="AB98" s="2"/>
      <c r="AC98" s="2"/>
      <c r="AD98" s="2"/>
      <c r="AE98" s="13">
        <v>5.0000000000000001E-3</v>
      </c>
      <c r="AF98" s="2">
        <v>0.49</v>
      </c>
      <c r="AG98" s="14">
        <f t="shared" si="86"/>
        <v>2.4499999999999999E-3</v>
      </c>
      <c r="AH98" s="17"/>
      <c r="AI98" s="2"/>
      <c r="AJ98" s="14"/>
      <c r="AK98" s="13"/>
      <c r="AL98" s="2"/>
      <c r="AM98" s="2"/>
      <c r="AN98" s="13"/>
      <c r="AO98" s="2"/>
      <c r="AP98" s="14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2.0345175582568042E-2</v>
      </c>
      <c r="AU98" s="7">
        <f t="shared" si="89"/>
        <v>28.47</v>
      </c>
      <c r="AV98" s="1">
        <f t="shared" si="90"/>
        <v>0.26</v>
      </c>
      <c r="AW98" s="1">
        <f t="shared" si="91"/>
        <v>2.2881999999999998</v>
      </c>
      <c r="AX98" s="1">
        <f t="shared" si="92"/>
        <v>2308.825132944557</v>
      </c>
      <c r="AZ98" s="1">
        <f t="shared" si="93"/>
        <v>0.36434888687428202</v>
      </c>
      <c r="BA98" s="1">
        <f t="shared" si="94"/>
        <v>367.63301598449243</v>
      </c>
    </row>
    <row r="99" spans="3:54" x14ac:dyDescent="0.15">
      <c r="C99" s="6">
        <v>9</v>
      </c>
      <c r="D99" s="18">
        <v>23.073887755333299</v>
      </c>
      <c r="E99" s="9">
        <f t="shared" si="95"/>
        <v>26.6888198074193</v>
      </c>
      <c r="F99" s="6" t="s">
        <v>110</v>
      </c>
      <c r="G99" s="1">
        <v>10</v>
      </c>
      <c r="H99" s="7">
        <f t="shared" si="76"/>
        <v>23.073887755333299</v>
      </c>
      <c r="I99" s="7">
        <f t="shared" si="77"/>
        <v>296.22388775533329</v>
      </c>
      <c r="J99" s="7">
        <f t="shared" si="78"/>
        <v>0.27994614417952129</v>
      </c>
      <c r="K99" s="7">
        <f t="shared" si="79"/>
        <v>28.47</v>
      </c>
      <c r="L99" s="7">
        <f t="shared" si="80"/>
        <v>0.28470000000000001</v>
      </c>
      <c r="M99" s="1" t="s">
        <v>110</v>
      </c>
      <c r="O99" s="7">
        <f t="shared" si="96"/>
        <v>0.70002884147804001</v>
      </c>
      <c r="P99" s="7">
        <f t="shared" si="81"/>
        <v>0.19597037498623465</v>
      </c>
      <c r="Q99" s="12">
        <f t="shared" si="82"/>
        <v>5.0952297496421009E-2</v>
      </c>
      <c r="R99" s="7">
        <f t="shared" si="83"/>
        <v>7.4022000000000004E-2</v>
      </c>
      <c r="S99" s="13">
        <f t="shared" si="84"/>
        <v>0.68833991916485648</v>
      </c>
      <c r="T99" s="2">
        <v>0.01</v>
      </c>
      <c r="U99" s="14">
        <f t="shared" si="85"/>
        <v>6.8833991916485652E-3</v>
      </c>
      <c r="V99" s="13"/>
      <c r="W99" s="2"/>
      <c r="X99" s="2"/>
      <c r="Y99" s="2"/>
      <c r="Z99" s="2"/>
      <c r="AA99" s="2"/>
      <c r="AB99" s="2"/>
      <c r="AC99" s="2"/>
      <c r="AD99" s="2"/>
      <c r="AE99" s="13">
        <v>5.0000000000000001E-3</v>
      </c>
      <c r="AF99" s="2">
        <v>0.49</v>
      </c>
      <c r="AG99" s="14">
        <f t="shared" si="86"/>
        <v>2.4499999999999999E-3</v>
      </c>
      <c r="AH99" s="17"/>
      <c r="AI99" s="2"/>
      <c r="AJ99" s="14"/>
      <c r="AK99" s="13"/>
      <c r="AL99" s="2"/>
      <c r="AM99" s="2"/>
      <c r="AN99" s="13"/>
      <c r="AO99" s="2"/>
      <c r="AP99" s="14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1.6833399191648564E-2</v>
      </c>
      <c r="AU99" s="7">
        <f t="shared" si="89"/>
        <v>28.47</v>
      </c>
      <c r="AV99" s="1">
        <f t="shared" si="90"/>
        <v>0.26</v>
      </c>
      <c r="AW99" s="1">
        <f t="shared" si="91"/>
        <v>2.2881999999999998</v>
      </c>
      <c r="AX99" s="1">
        <f t="shared" si="92"/>
        <v>1910.2993222563807</v>
      </c>
      <c r="AZ99" s="1">
        <f t="shared" si="93"/>
        <v>0.36434888687428202</v>
      </c>
      <c r="BA99" s="1">
        <f t="shared" si="94"/>
        <v>304.17595999510866</v>
      </c>
    </row>
    <row r="100" spans="3:54" x14ac:dyDescent="0.15">
      <c r="C100" s="6">
        <v>10</v>
      </c>
      <c r="D100" s="18">
        <v>15.3553475612903</v>
      </c>
      <c r="E100" s="9">
        <f t="shared" si="95"/>
        <v>23.073887755333299</v>
      </c>
      <c r="F100" s="6" t="s">
        <v>110</v>
      </c>
      <c r="G100" s="1">
        <v>11</v>
      </c>
      <c r="H100" s="7">
        <f t="shared" si="76"/>
        <v>15.3553475612903</v>
      </c>
      <c r="I100" s="7">
        <f t="shared" si="77"/>
        <v>288.50534756129025</v>
      </c>
      <c r="J100" s="7">
        <f t="shared" si="78"/>
        <v>0.11618879615013114</v>
      </c>
      <c r="K100" s="7">
        <f t="shared" si="79"/>
        <v>28.47</v>
      </c>
      <c r="L100" s="7">
        <f t="shared" si="80"/>
        <v>0.28470000000000001</v>
      </c>
      <c r="M100" s="1" t="s">
        <v>112</v>
      </c>
      <c r="N100" s="7">
        <f>(O99-P99)*$C$22/100</f>
        <v>0.47885554316721501</v>
      </c>
      <c r="O100" s="7">
        <f t="shared" si="96"/>
        <v>0.30990292332459024</v>
      </c>
      <c r="P100" s="7">
        <f t="shared" si="81"/>
        <v>3.6007247584490538E-2</v>
      </c>
      <c r="Q100" s="12">
        <f t="shared" si="82"/>
        <v>9.361884371967541E-3</v>
      </c>
      <c r="R100" s="7">
        <f t="shared" si="83"/>
        <v>7.4022000000000004E-2</v>
      </c>
      <c r="S100" s="13">
        <f t="shared" si="84"/>
        <v>0.12647435048995623</v>
      </c>
      <c r="T100" s="2">
        <v>0.01</v>
      </c>
      <c r="U100" s="14">
        <f t="shared" si="85"/>
        <v>1.2647435048995623E-3</v>
      </c>
      <c r="V100" s="13"/>
      <c r="W100" s="2"/>
      <c r="X100" s="2"/>
      <c r="Y100" s="2"/>
      <c r="Z100" s="2"/>
      <c r="AA100" s="2"/>
      <c r="AB100" s="2"/>
      <c r="AC100" s="2"/>
      <c r="AD100" s="2"/>
      <c r="AE100" s="13">
        <v>1E-3</v>
      </c>
      <c r="AF100" s="2">
        <v>0.49</v>
      </c>
      <c r="AG100" s="14">
        <f t="shared" si="86"/>
        <v>4.8999999999999998E-4</v>
      </c>
      <c r="AH100" s="17"/>
      <c r="AI100" s="2"/>
      <c r="AJ100" s="14"/>
      <c r="AK100" s="13"/>
      <c r="AL100" s="2"/>
      <c r="AM100" s="2"/>
      <c r="AN100" s="13"/>
      <c r="AO100" s="2"/>
      <c r="AP100" s="14"/>
      <c r="AQ100" s="2">
        <v>0.01</v>
      </c>
      <c r="AR100" s="2">
        <v>0.5</v>
      </c>
      <c r="AS100" s="2">
        <f t="shared" si="87"/>
        <v>5.0000000000000001E-3</v>
      </c>
      <c r="AT100" s="1">
        <f t="shared" si="88"/>
        <v>6.7547435048995628E-3</v>
      </c>
      <c r="AU100" s="7">
        <f t="shared" si="89"/>
        <v>28.47</v>
      </c>
      <c r="AV100" s="1">
        <f t="shared" si="90"/>
        <v>0.26</v>
      </c>
      <c r="AW100" s="1">
        <f t="shared" si="91"/>
        <v>2.2881999999999998</v>
      </c>
      <c r="AX100" s="1">
        <f t="shared" si="92"/>
        <v>766.54642312689214</v>
      </c>
      <c r="AZ100" s="1">
        <f t="shared" si="93"/>
        <v>0.36434888687428202</v>
      </c>
      <c r="BA100" s="1">
        <f t="shared" si="94"/>
        <v>122.05678524768182</v>
      </c>
    </row>
    <row r="101" spans="3:54" x14ac:dyDescent="0.15">
      <c r="C101" s="6">
        <v>11</v>
      </c>
      <c r="D101" s="18">
        <v>8.1815798521333303</v>
      </c>
      <c r="E101" s="9">
        <f t="shared" si="95"/>
        <v>15.3553475612903</v>
      </c>
      <c r="F101" s="6" t="s">
        <v>112</v>
      </c>
      <c r="G101" s="1">
        <v>12</v>
      </c>
      <c r="H101" s="7">
        <f t="shared" si="76"/>
        <v>8.1815798521333303</v>
      </c>
      <c r="I101" s="7">
        <f t="shared" si="77"/>
        <v>281.3315798521333</v>
      </c>
      <c r="J101" s="7">
        <f t="shared" si="78"/>
        <v>4.9138235804866093E-2</v>
      </c>
      <c r="K101" s="7">
        <f t="shared" si="79"/>
        <v>28.47</v>
      </c>
      <c r="L101" s="7">
        <f t="shared" si="80"/>
        <v>0.28470000000000001</v>
      </c>
      <c r="M101" s="1" t="s">
        <v>110</v>
      </c>
      <c r="O101" s="7">
        <f t="shared" si="96"/>
        <v>0.55859567574009961</v>
      </c>
      <c r="P101" s="7">
        <f t="shared" si="81"/>
        <v>2.7448406034095534E-2</v>
      </c>
      <c r="Q101" s="12">
        <f t="shared" si="82"/>
        <v>7.1365855688648389E-3</v>
      </c>
      <c r="R101" s="7">
        <f t="shared" si="83"/>
        <v>7.4022000000000004E-2</v>
      </c>
      <c r="S101" s="13">
        <f t="shared" si="84"/>
        <v>9.6411682592537878E-2</v>
      </c>
      <c r="T101" s="2">
        <v>0.01</v>
      </c>
      <c r="U101" s="14">
        <f t="shared" si="85"/>
        <v>9.6411682592537876E-4</v>
      </c>
      <c r="V101" s="13"/>
      <c r="W101" s="2"/>
      <c r="X101" s="2"/>
      <c r="Y101" s="2"/>
      <c r="Z101" s="2"/>
      <c r="AA101" s="2"/>
      <c r="AB101" s="2"/>
      <c r="AC101" s="2"/>
      <c r="AD101" s="2"/>
      <c r="AE101" s="13">
        <v>1E-3</v>
      </c>
      <c r="AF101" s="2">
        <v>0.49</v>
      </c>
      <c r="AG101" s="14">
        <f t="shared" si="86"/>
        <v>4.8999999999999998E-4</v>
      </c>
      <c r="AH101" s="17"/>
      <c r="AI101" s="2"/>
      <c r="AJ101" s="14"/>
      <c r="AK101" s="13"/>
      <c r="AL101" s="2"/>
      <c r="AM101" s="2"/>
      <c r="AN101" s="13"/>
      <c r="AO101" s="2"/>
      <c r="AP101" s="14"/>
      <c r="AQ101" s="2">
        <v>0.01</v>
      </c>
      <c r="AR101" s="2">
        <v>0.5</v>
      </c>
      <c r="AS101" s="2">
        <f t="shared" si="87"/>
        <v>5.0000000000000001E-3</v>
      </c>
      <c r="AT101" s="1">
        <f t="shared" si="88"/>
        <v>6.4541168259253786E-3</v>
      </c>
      <c r="AU101" s="7">
        <f t="shared" si="89"/>
        <v>28.47</v>
      </c>
      <c r="AV101" s="1">
        <f t="shared" si="90"/>
        <v>0.26</v>
      </c>
      <c r="AW101" s="1">
        <f t="shared" si="91"/>
        <v>2.2881999999999998</v>
      </c>
      <c r="AX101" s="1">
        <f t="shared" si="92"/>
        <v>732.43050069445269</v>
      </c>
      <c r="AY101" s="1">
        <f>SUM(AX90:AX101)</f>
        <v>17880.375914774799</v>
      </c>
      <c r="AZ101" s="1">
        <f t="shared" si="93"/>
        <v>0.36434888687428202</v>
      </c>
      <c r="BA101" s="1">
        <f t="shared" si="94"/>
        <v>116.62452479713176</v>
      </c>
      <c r="BB101" s="1">
        <f>SUM(BA90:BA101)</f>
        <v>2847.0828867415089</v>
      </c>
    </row>
    <row r="102" spans="3:54" x14ac:dyDescent="0.15">
      <c r="C102" s="6">
        <v>12</v>
      </c>
      <c r="D102" s="18">
        <v>4.5513941395161304</v>
      </c>
      <c r="E102" s="9">
        <f t="shared" si="95"/>
        <v>8.1815798521333303</v>
      </c>
      <c r="F102" s="6" t="s">
        <v>110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Z102"/>
  <sheetViews>
    <sheetView workbookViewId="0">
      <pane xSplit="4" topLeftCell="E1" activePane="topRight" state="frozen"/>
      <selection activeCell="K16" sqref="K16"/>
      <selection pane="topRight"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8.75" style="1" customWidth="1"/>
    <col min="32" max="32" width="23.125" style="1" customWidth="1"/>
    <col min="33" max="33" width="15.62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73</v>
      </c>
    </row>
    <row r="2" spans="1:12" x14ac:dyDescent="0.15">
      <c r="A2" s="28"/>
      <c r="B2" s="3" t="s">
        <v>42</v>
      </c>
      <c r="C2" s="2"/>
      <c r="D2" s="2"/>
      <c r="E2" s="35">
        <v>339.8546</v>
      </c>
      <c r="F2" s="2">
        <v>1069.5229999999999</v>
      </c>
      <c r="G2" s="39">
        <f>(F2+F3+F4)/3</f>
        <v>1305.751</v>
      </c>
      <c r="H2" s="2">
        <v>0.13</v>
      </c>
      <c r="I2" s="28">
        <f>(H2+H3+H4)/3</f>
        <v>0.12</v>
      </c>
    </row>
    <row r="3" spans="1:12" x14ac:dyDescent="0.15">
      <c r="A3" s="28"/>
      <c r="B3" s="3" t="s">
        <v>43</v>
      </c>
      <c r="C3" s="2"/>
      <c r="D3" s="2"/>
      <c r="E3" s="36"/>
      <c r="F3" s="2">
        <v>1192.0899999999999</v>
      </c>
      <c r="G3" s="40"/>
      <c r="H3" s="2">
        <v>0.13</v>
      </c>
      <c r="I3" s="28"/>
    </row>
    <row r="4" spans="1:12" x14ac:dyDescent="0.15">
      <c r="A4" s="28"/>
      <c r="B4" s="3" t="s">
        <v>44</v>
      </c>
      <c r="C4" s="2"/>
      <c r="D4" s="2"/>
      <c r="E4" s="37"/>
      <c r="F4" s="2">
        <v>1655.64</v>
      </c>
      <c r="G4" s="41"/>
      <c r="H4" s="2">
        <v>0.1</v>
      </c>
      <c r="I4" s="28"/>
    </row>
    <row r="5" spans="1:12" x14ac:dyDescent="0.15">
      <c r="A5" s="28"/>
      <c r="B5" s="3" t="s">
        <v>46</v>
      </c>
      <c r="C5" s="2"/>
      <c r="D5" s="2"/>
      <c r="E5" s="35">
        <v>937.31046575342498</v>
      </c>
      <c r="F5" s="2">
        <v>91.103999999999999</v>
      </c>
      <c r="G5" s="39">
        <f>(F5+F6)/2</f>
        <v>92.509250000000009</v>
      </c>
      <c r="H5" s="2">
        <v>0.18</v>
      </c>
      <c r="I5" s="28">
        <f>(H5+H6)/2</f>
        <v>0.155</v>
      </c>
    </row>
    <row r="6" spans="1:12" x14ac:dyDescent="0.15">
      <c r="A6" s="28"/>
      <c r="B6" s="3" t="s">
        <v>47</v>
      </c>
      <c r="C6" s="2"/>
      <c r="D6" s="2"/>
      <c r="E6" s="37"/>
      <c r="F6" s="2">
        <v>93.914500000000004</v>
      </c>
      <c r="G6" s="41"/>
      <c r="H6" s="2">
        <v>0.13</v>
      </c>
      <c r="I6" s="28"/>
    </row>
    <row r="7" spans="1:12" x14ac:dyDescent="0.15">
      <c r="A7" s="28" t="s">
        <v>48</v>
      </c>
      <c r="B7" s="29"/>
      <c r="C7" s="2"/>
      <c r="D7" s="2"/>
      <c r="E7" s="4">
        <v>5970.1033897723401</v>
      </c>
      <c r="F7" s="2">
        <v>108.2955</v>
      </c>
      <c r="G7" s="2"/>
      <c r="H7" s="2">
        <v>0.45</v>
      </c>
    </row>
    <row r="8" spans="1:12" x14ac:dyDescent="0.15">
      <c r="A8" s="28" t="s">
        <v>49</v>
      </c>
      <c r="B8" s="29"/>
      <c r="C8" s="2"/>
      <c r="D8" s="2"/>
      <c r="E8" s="2">
        <v>0.434</v>
      </c>
      <c r="F8" s="2">
        <v>625.46400000000006</v>
      </c>
      <c r="G8" s="2"/>
      <c r="H8" s="2">
        <v>0.26</v>
      </c>
    </row>
    <row r="9" spans="1:12" x14ac:dyDescent="0.15">
      <c r="A9" s="28" t="s">
        <v>50</v>
      </c>
      <c r="B9" s="29"/>
      <c r="C9" s="2"/>
      <c r="D9" s="2"/>
      <c r="E9" s="2">
        <v>0.1812</v>
      </c>
      <c r="F9" s="2">
        <v>341.64</v>
      </c>
      <c r="G9" s="2"/>
      <c r="H9" s="2">
        <v>0.26</v>
      </c>
    </row>
    <row r="10" spans="1:12" x14ac:dyDescent="0.15">
      <c r="A10" s="28" t="s">
        <v>51</v>
      </c>
      <c r="B10" s="29"/>
      <c r="C10" s="2"/>
      <c r="D10" s="2"/>
      <c r="E10" s="2">
        <v>0.06</v>
      </c>
      <c r="F10" s="2">
        <v>341.64</v>
      </c>
      <c r="G10" s="2"/>
      <c r="H10" s="2">
        <v>0.26</v>
      </c>
    </row>
    <row r="11" spans="1:12" x14ac:dyDescent="0.15">
      <c r="A11" s="28" t="s">
        <v>52</v>
      </c>
      <c r="B11" s="29"/>
      <c r="C11" s="2"/>
      <c r="D11" s="2"/>
      <c r="E11" s="2">
        <v>0.02</v>
      </c>
      <c r="F11" s="2">
        <v>910.85749999999996</v>
      </c>
      <c r="G11" s="2"/>
      <c r="H11" s="2">
        <v>0.21</v>
      </c>
    </row>
    <row r="14" spans="1:12" x14ac:dyDescent="0.15">
      <c r="A14" s="2" t="s">
        <v>55</v>
      </c>
      <c r="B14" s="2" t="s">
        <v>56</v>
      </c>
      <c r="C14" s="2">
        <v>308.16000000000003</v>
      </c>
      <c r="G14" s="38" t="s">
        <v>57</v>
      </c>
      <c r="H14" s="5" t="s">
        <v>58</v>
      </c>
      <c r="I14" s="5">
        <f>AV38+AV53+AG69+AY85+AY101+BB101</f>
        <v>159266503.51636544</v>
      </c>
      <c r="J14" s="5" t="s">
        <v>35</v>
      </c>
      <c r="K14" s="5">
        <f>I14/(10000*1000)</f>
        <v>15.926650351636544</v>
      </c>
      <c r="L14" s="5" t="s">
        <v>59</v>
      </c>
    </row>
    <row r="15" spans="1:12" x14ac:dyDescent="0.15">
      <c r="A15" s="2" t="s">
        <v>60</v>
      </c>
      <c r="B15" s="2" t="s">
        <v>56</v>
      </c>
      <c r="C15" s="2"/>
      <c r="G15" s="38"/>
      <c r="H15" s="5" t="s">
        <v>61</v>
      </c>
      <c r="I15" s="5">
        <v>93766644.657534301</v>
      </c>
      <c r="J15" s="5" t="s">
        <v>35</v>
      </c>
      <c r="K15" s="5">
        <f>I15/(10000*1000)</f>
        <v>9.3766644657534304</v>
      </c>
      <c r="L15" s="5" t="s">
        <v>59</v>
      </c>
    </row>
    <row r="16" spans="1:12" x14ac:dyDescent="0.15">
      <c r="A16" s="2" t="s">
        <v>62</v>
      </c>
      <c r="B16" s="2" t="s">
        <v>63</v>
      </c>
      <c r="C16" s="2">
        <v>19347</v>
      </c>
      <c r="K16" s="1">
        <v>15.926650351636544</v>
      </c>
    </row>
    <row r="17" spans="1:47" x14ac:dyDescent="0.15">
      <c r="A17" s="2" t="s">
        <v>64</v>
      </c>
      <c r="B17" s="2" t="s">
        <v>65</v>
      </c>
      <c r="C17" s="2">
        <v>1.9870000000000001</v>
      </c>
      <c r="AF17" s="1" t="s">
        <v>122</v>
      </c>
    </row>
    <row r="18" spans="1:47" x14ac:dyDescent="0.15">
      <c r="A18" s="2" t="s">
        <v>67</v>
      </c>
      <c r="B18" s="2" t="s">
        <v>68</v>
      </c>
      <c r="C18" s="2">
        <v>1</v>
      </c>
    </row>
    <row r="19" spans="1:47" x14ac:dyDescent="0.15">
      <c r="A19" s="2" t="s">
        <v>70</v>
      </c>
      <c r="B19" s="2" t="s">
        <v>68</v>
      </c>
      <c r="C19" s="2">
        <v>3</v>
      </c>
    </row>
    <row r="20" spans="1:47" x14ac:dyDescent="0.15">
      <c r="A20" s="2" t="s">
        <v>73</v>
      </c>
      <c r="B20" s="2" t="s">
        <v>74</v>
      </c>
      <c r="C20" s="2">
        <v>0.13</v>
      </c>
    </row>
    <row r="21" spans="1:47" x14ac:dyDescent="0.15">
      <c r="A21" s="2" t="s">
        <v>75</v>
      </c>
      <c r="B21" s="2" t="s">
        <v>76</v>
      </c>
      <c r="C21" s="2">
        <v>1</v>
      </c>
    </row>
    <row r="22" spans="1:47" x14ac:dyDescent="0.15">
      <c r="A22" s="2" t="s">
        <v>77</v>
      </c>
      <c r="B22" s="2" t="s">
        <v>72</v>
      </c>
      <c r="C22" s="2">
        <v>95</v>
      </c>
    </row>
    <row r="23" spans="1:47" x14ac:dyDescent="0.15">
      <c r="A23" s="2" t="s">
        <v>78</v>
      </c>
      <c r="B23" s="2" t="s">
        <v>79</v>
      </c>
      <c r="C23" s="2">
        <v>0.66200000000000003</v>
      </c>
    </row>
    <row r="25" spans="1:47" x14ac:dyDescent="0.15">
      <c r="S25" s="30" t="s">
        <v>80</v>
      </c>
      <c r="T25" s="30"/>
      <c r="U25" s="30"/>
      <c r="V25" s="30" t="s">
        <v>81</v>
      </c>
      <c r="W25" s="30"/>
      <c r="X25" s="30"/>
      <c r="Y25" s="30" t="s">
        <v>82</v>
      </c>
      <c r="Z25" s="30"/>
      <c r="AA25" s="30"/>
      <c r="AB25" s="30" t="s">
        <v>83</v>
      </c>
      <c r="AC25" s="30"/>
      <c r="AD25" s="30"/>
      <c r="AE25" s="30" t="s">
        <v>84</v>
      </c>
      <c r="AF25" s="30"/>
      <c r="AG25" s="30"/>
      <c r="AH25" s="30" t="s">
        <v>85</v>
      </c>
      <c r="AI25" s="30"/>
      <c r="AJ25" s="30"/>
      <c r="AK25" s="31" t="s">
        <v>86</v>
      </c>
      <c r="AL25" s="32"/>
      <c r="AM25" s="33"/>
      <c r="AN25" s="30" t="s">
        <v>87</v>
      </c>
      <c r="AO25" s="30"/>
      <c r="AP25" s="30"/>
    </row>
    <row r="26" spans="1:47" x14ac:dyDescent="0.15">
      <c r="A26" s="34" t="s">
        <v>41</v>
      </c>
      <c r="B26" s="34"/>
      <c r="C26" s="6" t="s">
        <v>88</v>
      </c>
      <c r="D26" s="6" t="s">
        <v>89</v>
      </c>
      <c r="E26" s="6" t="s">
        <v>90</v>
      </c>
      <c r="F26" s="6" t="s">
        <v>91</v>
      </c>
      <c r="G26" s="1" t="s">
        <v>88</v>
      </c>
      <c r="H26" s="1" t="s">
        <v>90</v>
      </c>
      <c r="I26" s="1" t="s">
        <v>92</v>
      </c>
      <c r="J26" s="1" t="s">
        <v>93</v>
      </c>
      <c r="K26" s="10" t="s">
        <v>94</v>
      </c>
      <c r="L26" s="10" t="s">
        <v>95</v>
      </c>
      <c r="M26" s="1" t="s">
        <v>96</v>
      </c>
      <c r="N26" s="10" t="s">
        <v>97</v>
      </c>
      <c r="O26" s="1" t="s">
        <v>98</v>
      </c>
      <c r="P26" s="1" t="s">
        <v>99</v>
      </c>
      <c r="Q26" s="10" t="s">
        <v>100</v>
      </c>
      <c r="R26" s="10" t="s">
        <v>101</v>
      </c>
      <c r="S26" s="2" t="s">
        <v>102</v>
      </c>
      <c r="T26" s="2" t="s">
        <v>103</v>
      </c>
      <c r="U26" s="2"/>
      <c r="V26" s="2" t="s">
        <v>102</v>
      </c>
      <c r="W26" s="2" t="s">
        <v>103</v>
      </c>
      <c r="X26" s="2"/>
      <c r="Y26" s="2" t="s">
        <v>102</v>
      </c>
      <c r="Z26" s="2" t="s">
        <v>103</v>
      </c>
      <c r="AA26" s="2"/>
      <c r="AB26" s="2" t="s">
        <v>102</v>
      </c>
      <c r="AC26" s="2" t="s">
        <v>103</v>
      </c>
      <c r="AD26" s="2"/>
      <c r="AE26" s="2" t="s">
        <v>102</v>
      </c>
      <c r="AF26" s="2" t="s">
        <v>103</v>
      </c>
      <c r="AG26" s="2"/>
      <c r="AH26" s="2" t="s">
        <v>102</v>
      </c>
      <c r="AI26" s="2" t="s">
        <v>103</v>
      </c>
      <c r="AJ26" s="2"/>
      <c r="AK26" s="2" t="s">
        <v>102</v>
      </c>
      <c r="AL26" s="2" t="s">
        <v>103</v>
      </c>
      <c r="AM26" s="2"/>
      <c r="AN26" s="16" t="s">
        <v>102</v>
      </c>
      <c r="AO26" s="16" t="s">
        <v>103</v>
      </c>
      <c r="AP26" s="16"/>
      <c r="AQ26" s="1" t="s">
        <v>104</v>
      </c>
      <c r="AR26" s="1" t="s">
        <v>105</v>
      </c>
      <c r="AS26" s="1" t="s">
        <v>73</v>
      </c>
      <c r="AT26" s="1" t="s">
        <v>106</v>
      </c>
      <c r="AU26" s="1" t="s">
        <v>107</v>
      </c>
    </row>
    <row r="27" spans="1:47" x14ac:dyDescent="0.15">
      <c r="A27" s="1" t="s">
        <v>108</v>
      </c>
      <c r="B27" s="1">
        <f>G2</f>
        <v>1305.751</v>
      </c>
      <c r="C27" s="6" t="s">
        <v>109</v>
      </c>
      <c r="D27" s="6">
        <v>5</v>
      </c>
      <c r="E27" s="6"/>
      <c r="F27" s="6"/>
      <c r="G27" s="1">
        <v>1</v>
      </c>
      <c r="H27" s="7">
        <f t="shared" ref="H27:H38" si="0">E28</f>
        <v>5</v>
      </c>
      <c r="I27" s="7">
        <f t="shared" ref="I27:I38" si="1">H27+273.15</f>
        <v>278.14999999999998</v>
      </c>
      <c r="J27" s="7">
        <f t="shared" ref="J27:J38" si="2">EXP(($C$16*(I27-$C$14))/($C$17*I27*$C$14))</f>
        <v>3.3074406338125473E-2</v>
      </c>
      <c r="K27" s="7">
        <f t="shared" ref="K27:K38" si="3">$B$27/12</f>
        <v>108.81258333333334</v>
      </c>
      <c r="L27" s="7">
        <f t="shared" ref="L27:L38" si="4">K27*$B$28/100</f>
        <v>1.0881258333333335</v>
      </c>
      <c r="M27" s="1" t="s">
        <v>110</v>
      </c>
      <c r="O27" s="7">
        <f>L27</f>
        <v>1.0881258333333335</v>
      </c>
      <c r="P27" s="7">
        <f t="shared" ref="P27:P38" si="5">O27*J27</f>
        <v>3.5989115958678063E-2</v>
      </c>
      <c r="Q27" s="12">
        <f t="shared" ref="Q27:Q38" si="6">P27*$B$29</f>
        <v>4.3186939150413675E-3</v>
      </c>
      <c r="R27" s="7">
        <f t="shared" ref="R27:R38" si="7">L27*$B$29</f>
        <v>0.1305751</v>
      </c>
      <c r="S27" s="13">
        <f t="shared" ref="S27:S38" si="8">Q27/R27</f>
        <v>3.3074406338125473E-2</v>
      </c>
      <c r="T27" s="2">
        <v>0.01</v>
      </c>
      <c r="U27" s="14">
        <f t="shared" ref="U27:U38" si="9">S27*T27</f>
        <v>3.3074406338125473E-4</v>
      </c>
      <c r="V27" s="13"/>
      <c r="W27" s="2"/>
      <c r="X27" s="14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3"/>
      <c r="AF27" s="2"/>
      <c r="AG27" s="14"/>
      <c r="AH27" s="13"/>
      <c r="AI27" s="2"/>
      <c r="AJ27" s="14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2.2230744063381255E-2</v>
      </c>
      <c r="AR27" s="7">
        <f t="shared" ref="AR27:AR38" si="15">$B$27/12</f>
        <v>108.81258333333334</v>
      </c>
      <c r="AS27" s="1">
        <f t="shared" ref="AS27:AS38" si="16">$B$29</f>
        <v>0.12</v>
      </c>
      <c r="AT27" s="1">
        <f>$E$2/12</f>
        <v>28.321216666666668</v>
      </c>
      <c r="AU27" s="1">
        <f t="shared" ref="AU27:AU38" si="17">AT27*10000*AS27*0.67*AR27*AQ27</f>
        <v>55080.905994976303</v>
      </c>
    </row>
    <row r="28" spans="1:47" x14ac:dyDescent="0.15">
      <c r="A28" s="1" t="s">
        <v>111</v>
      </c>
      <c r="B28" s="1">
        <v>1</v>
      </c>
      <c r="C28" s="6">
        <v>1</v>
      </c>
      <c r="D28" s="8">
        <v>2.5963868184838699</v>
      </c>
      <c r="E28" s="9">
        <f t="shared" ref="E28:E39" si="18">D27</f>
        <v>5</v>
      </c>
      <c r="F28" s="6" t="s">
        <v>110</v>
      </c>
      <c r="G28" s="1">
        <v>2</v>
      </c>
      <c r="H28" s="7">
        <f t="shared" si="0"/>
        <v>2.5963868184838699</v>
      </c>
      <c r="I28" s="7">
        <f t="shared" si="1"/>
        <v>275.74638681848387</v>
      </c>
      <c r="J28" s="7">
        <f t="shared" si="2"/>
        <v>2.4376636850278823E-2</v>
      </c>
      <c r="K28" s="7">
        <f t="shared" si="3"/>
        <v>108.81258333333334</v>
      </c>
      <c r="L28" s="7">
        <f t="shared" si="4"/>
        <v>1.0881258333333335</v>
      </c>
      <c r="M28" s="1" t="s">
        <v>110</v>
      </c>
      <c r="O28" s="7">
        <f t="shared" ref="O28:O38" si="19">L28+O27-P27-N28</f>
        <v>2.1402625507079889</v>
      </c>
      <c r="P28" s="7">
        <f t="shared" si="5"/>
        <v>5.2172402962860111E-2</v>
      </c>
      <c r="Q28" s="12">
        <f t="shared" si="6"/>
        <v>6.2606883555432133E-3</v>
      </c>
      <c r="R28" s="7">
        <f t="shared" si="7"/>
        <v>0.1305751</v>
      </c>
      <c r="S28" s="13">
        <f t="shared" si="8"/>
        <v>4.7947030908214609E-2</v>
      </c>
      <c r="T28" s="2">
        <v>0.01</v>
      </c>
      <c r="U28" s="14">
        <f t="shared" si="9"/>
        <v>4.7947030908214612E-4</v>
      </c>
      <c r="V28" s="13"/>
      <c r="W28" s="2"/>
      <c r="X28" s="14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3"/>
      <c r="AF28" s="2"/>
      <c r="AG28" s="14"/>
      <c r="AH28" s="13"/>
      <c r="AI28" s="2"/>
      <c r="AJ28" s="14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2.2379470309082144E-2</v>
      </c>
      <c r="AR28" s="7">
        <f t="shared" si="15"/>
        <v>108.81258333333334</v>
      </c>
      <c r="AS28" s="1">
        <f t="shared" si="16"/>
        <v>0.12</v>
      </c>
      <c r="AT28" s="1">
        <f t="shared" ref="AT28:AT38" si="20">$E$2/12</f>
        <v>28.321216666666668</v>
      </c>
      <c r="AU28" s="1">
        <f t="shared" si="17"/>
        <v>55449.403618586228</v>
      </c>
    </row>
    <row r="29" spans="1:47" x14ac:dyDescent="0.15">
      <c r="A29" s="1" t="s">
        <v>73</v>
      </c>
      <c r="B29" s="1">
        <f>I2</f>
        <v>0.12</v>
      </c>
      <c r="C29" s="6">
        <v>2</v>
      </c>
      <c r="D29" s="8">
        <v>6.8372081352069003</v>
      </c>
      <c r="E29" s="9">
        <f t="shared" si="18"/>
        <v>2.5963868184838699</v>
      </c>
      <c r="F29" s="6" t="s">
        <v>110</v>
      </c>
      <c r="G29" s="1">
        <v>3</v>
      </c>
      <c r="H29" s="7">
        <f t="shared" si="0"/>
        <v>6.8372081352069003</v>
      </c>
      <c r="I29" s="7">
        <f t="shared" si="1"/>
        <v>279.98720813520686</v>
      </c>
      <c r="J29" s="7">
        <f t="shared" si="2"/>
        <v>4.1614870988830911E-2</v>
      </c>
      <c r="K29" s="7">
        <f t="shared" si="3"/>
        <v>108.81258333333334</v>
      </c>
      <c r="L29" s="7">
        <f t="shared" si="4"/>
        <v>1.0881258333333335</v>
      </c>
      <c r="M29" s="1" t="s">
        <v>110</v>
      </c>
      <c r="O29" s="7">
        <f t="shared" si="19"/>
        <v>3.176215981078462</v>
      </c>
      <c r="P29" s="7">
        <f t="shared" si="5"/>
        <v>0.13217781828524319</v>
      </c>
      <c r="Q29" s="12">
        <f t="shared" si="6"/>
        <v>1.5861338194229184E-2</v>
      </c>
      <c r="R29" s="7">
        <f t="shared" si="7"/>
        <v>0.1305751</v>
      </c>
      <c r="S29" s="13">
        <f t="shared" si="8"/>
        <v>0.12147291630815664</v>
      </c>
      <c r="T29" s="2">
        <v>0.01</v>
      </c>
      <c r="U29" s="14">
        <f t="shared" si="9"/>
        <v>1.2147291630815664E-3</v>
      </c>
      <c r="V29" s="13"/>
      <c r="W29" s="2"/>
      <c r="X29" s="14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3"/>
      <c r="AF29" s="2"/>
      <c r="AG29" s="14"/>
      <c r="AH29" s="13"/>
      <c r="AI29" s="2"/>
      <c r="AJ29" s="14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2.3114729163081566E-2</v>
      </c>
      <c r="AR29" s="7">
        <f t="shared" si="15"/>
        <v>108.81258333333334</v>
      </c>
      <c r="AS29" s="1">
        <f t="shared" si="16"/>
        <v>0.12</v>
      </c>
      <c r="AT29" s="1">
        <f t="shared" si="20"/>
        <v>28.321216666666668</v>
      </c>
      <c r="AU29" s="1">
        <f t="shared" si="17"/>
        <v>57271.147582875128</v>
      </c>
    </row>
    <row r="30" spans="1:47" x14ac:dyDescent="0.15">
      <c r="C30" s="6">
        <v>3</v>
      </c>
      <c r="D30" s="8">
        <v>11.2522837389355</v>
      </c>
      <c r="E30" s="9">
        <f t="shared" si="18"/>
        <v>6.8372081352069003</v>
      </c>
      <c r="F30" s="6" t="s">
        <v>110</v>
      </c>
      <c r="G30" s="1">
        <v>4</v>
      </c>
      <c r="H30" s="7">
        <f t="shared" si="0"/>
        <v>11.2522837389355</v>
      </c>
      <c r="I30" s="7">
        <f t="shared" si="1"/>
        <v>284.40228373893547</v>
      </c>
      <c r="J30" s="7">
        <f t="shared" si="2"/>
        <v>7.1401539496505254E-2</v>
      </c>
      <c r="K30" s="7">
        <f t="shared" si="3"/>
        <v>108.81258333333334</v>
      </c>
      <c r="L30" s="7">
        <f t="shared" si="4"/>
        <v>1.0881258333333335</v>
      </c>
      <c r="M30" s="1" t="s">
        <v>110</v>
      </c>
      <c r="O30" s="7">
        <f t="shared" si="19"/>
        <v>4.1321639961265522</v>
      </c>
      <c r="P30" s="7">
        <f t="shared" si="5"/>
        <v>0.29504287077546698</v>
      </c>
      <c r="Q30" s="12">
        <f t="shared" si="6"/>
        <v>3.5405144493056033E-2</v>
      </c>
      <c r="R30" s="7">
        <f t="shared" si="7"/>
        <v>0.1305751</v>
      </c>
      <c r="S30" s="13">
        <f t="shared" si="8"/>
        <v>0.27114774940288028</v>
      </c>
      <c r="T30" s="2">
        <v>0.01</v>
      </c>
      <c r="U30" s="14">
        <f t="shared" si="9"/>
        <v>2.711477494028803E-3</v>
      </c>
      <c r="V30" s="13"/>
      <c r="W30" s="2"/>
      <c r="X30" s="14"/>
      <c r="Y30" s="2">
        <v>0.04</v>
      </c>
      <c r="Z30" s="2">
        <v>0.21</v>
      </c>
      <c r="AA30" s="2">
        <f t="shared" si="10"/>
        <v>8.3999999999999995E-3</v>
      </c>
      <c r="AB30" s="2">
        <v>1.4999999999999999E-2</v>
      </c>
      <c r="AC30" s="2">
        <v>0.28999999999999998</v>
      </c>
      <c r="AD30" s="2">
        <f t="shared" si="11"/>
        <v>4.3499999999999997E-3</v>
      </c>
      <c r="AE30" s="13"/>
      <c r="AF30" s="2"/>
      <c r="AG30" s="14"/>
      <c r="AH30" s="13"/>
      <c r="AI30" s="2"/>
      <c r="AJ30" s="14"/>
      <c r="AK30" s="2">
        <v>0.1</v>
      </c>
      <c r="AL30" s="2">
        <v>0.11</v>
      </c>
      <c r="AM30" s="2">
        <f t="shared" si="12"/>
        <v>1.1000000000000001E-2</v>
      </c>
      <c r="AN30" s="2">
        <v>1.4999999999999999E-2</v>
      </c>
      <c r="AO30" s="2">
        <v>0.38</v>
      </c>
      <c r="AP30" s="2">
        <f t="shared" si="13"/>
        <v>5.7000000000000002E-3</v>
      </c>
      <c r="AQ30" s="1">
        <f t="shared" si="14"/>
        <v>3.2161477494028798E-2</v>
      </c>
      <c r="AR30" s="7">
        <f t="shared" si="15"/>
        <v>108.81258333333334</v>
      </c>
      <c r="AS30" s="1">
        <f t="shared" si="16"/>
        <v>0.12</v>
      </c>
      <c r="AT30" s="1">
        <f t="shared" si="20"/>
        <v>28.321216666666668</v>
      </c>
      <c r="AU30" s="1">
        <f t="shared" si="17"/>
        <v>79686.191045047148</v>
      </c>
    </row>
    <row r="31" spans="1:47" x14ac:dyDescent="0.15">
      <c r="C31" s="6">
        <v>4</v>
      </c>
      <c r="D31" s="8">
        <v>17.276157513000001</v>
      </c>
      <c r="E31" s="9">
        <f t="shared" si="18"/>
        <v>11.2522837389355</v>
      </c>
      <c r="F31" s="6" t="s">
        <v>110</v>
      </c>
      <c r="G31" s="1">
        <v>5</v>
      </c>
      <c r="H31" s="7">
        <f t="shared" si="0"/>
        <v>17.276157513000001</v>
      </c>
      <c r="I31" s="7">
        <f t="shared" si="1"/>
        <v>290.42615751299996</v>
      </c>
      <c r="J31" s="7">
        <f t="shared" si="2"/>
        <v>0.14524541616886114</v>
      </c>
      <c r="K31" s="7">
        <f t="shared" si="3"/>
        <v>108.81258333333334</v>
      </c>
      <c r="L31" s="7">
        <f t="shared" si="4"/>
        <v>1.0881258333333335</v>
      </c>
      <c r="M31" s="1" t="s">
        <v>112</v>
      </c>
      <c r="N31" s="7">
        <f>(O30-P30)*C22/100</f>
        <v>3.6452650690835311</v>
      </c>
      <c r="O31" s="7">
        <f t="shared" si="19"/>
        <v>1.2799818896008874</v>
      </c>
      <c r="P31" s="7">
        <f t="shared" si="5"/>
        <v>0.18591150224368616</v>
      </c>
      <c r="Q31" s="12">
        <f t="shared" si="6"/>
        <v>2.2309380269242337E-2</v>
      </c>
      <c r="R31" s="7">
        <f t="shared" si="7"/>
        <v>0.1305751</v>
      </c>
      <c r="S31" s="13">
        <f t="shared" si="8"/>
        <v>0.17085478218467637</v>
      </c>
      <c r="T31" s="2">
        <v>0.01</v>
      </c>
      <c r="U31" s="14">
        <f t="shared" si="9"/>
        <v>1.7085478218467638E-3</v>
      </c>
      <c r="V31" s="13"/>
      <c r="W31" s="2"/>
      <c r="X31" s="14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3"/>
      <c r="AF31" s="2"/>
      <c r="AG31" s="14"/>
      <c r="AH31" s="13"/>
      <c r="AI31" s="2"/>
      <c r="AJ31" s="14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3.1158547821846759E-2</v>
      </c>
      <c r="AR31" s="7">
        <f t="shared" si="15"/>
        <v>108.81258333333334</v>
      </c>
      <c r="AS31" s="1">
        <f t="shared" si="16"/>
        <v>0.12</v>
      </c>
      <c r="AT31" s="1">
        <f t="shared" si="20"/>
        <v>28.321216666666668</v>
      </c>
      <c r="AU31" s="1">
        <f t="shared" si="17"/>
        <v>77201.241605859133</v>
      </c>
    </row>
    <row r="32" spans="1:47" x14ac:dyDescent="0.15">
      <c r="C32" s="6">
        <v>5</v>
      </c>
      <c r="D32" s="8">
        <v>19.545430431290299</v>
      </c>
      <c r="E32" s="9">
        <f t="shared" si="18"/>
        <v>17.276157513000001</v>
      </c>
      <c r="F32" s="6" t="s">
        <v>112</v>
      </c>
      <c r="G32" s="1">
        <v>6</v>
      </c>
      <c r="H32" s="7">
        <f t="shared" si="0"/>
        <v>19.545430431290299</v>
      </c>
      <c r="I32" s="7">
        <f t="shared" si="1"/>
        <v>292.69543043129028</v>
      </c>
      <c r="J32" s="7">
        <f t="shared" si="2"/>
        <v>0.18835933510054287</v>
      </c>
      <c r="K32" s="7">
        <f t="shared" si="3"/>
        <v>108.81258333333334</v>
      </c>
      <c r="L32" s="7">
        <f t="shared" si="4"/>
        <v>1.0881258333333335</v>
      </c>
      <c r="M32" s="1" t="s">
        <v>110</v>
      </c>
      <c r="O32" s="7">
        <f t="shared" si="19"/>
        <v>2.182196220690535</v>
      </c>
      <c r="P32" s="7">
        <f t="shared" si="5"/>
        <v>0.41103702918818669</v>
      </c>
      <c r="Q32" s="12">
        <f t="shared" si="6"/>
        <v>4.9324443502582402E-2</v>
      </c>
      <c r="R32" s="7">
        <f t="shared" si="7"/>
        <v>0.1305751</v>
      </c>
      <c r="S32" s="13">
        <f t="shared" si="8"/>
        <v>0.37774769847070694</v>
      </c>
      <c r="T32" s="2">
        <v>0.01</v>
      </c>
      <c r="U32" s="14">
        <f t="shared" si="9"/>
        <v>3.7774769847070695E-3</v>
      </c>
      <c r="V32" s="13"/>
      <c r="W32" s="2"/>
      <c r="X32" s="14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3"/>
      <c r="AF32" s="2"/>
      <c r="AG32" s="14"/>
      <c r="AH32" s="13"/>
      <c r="AI32" s="2"/>
      <c r="AJ32" s="14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3.3227476984707065E-2</v>
      </c>
      <c r="AR32" s="7">
        <f t="shared" si="15"/>
        <v>108.81258333333334</v>
      </c>
      <c r="AS32" s="1">
        <f t="shared" si="16"/>
        <v>0.12</v>
      </c>
      <c r="AT32" s="1">
        <f t="shared" si="20"/>
        <v>28.321216666666668</v>
      </c>
      <c r="AU32" s="1">
        <f t="shared" si="17"/>
        <v>82327.407981796467</v>
      </c>
    </row>
    <row r="33" spans="1:48" x14ac:dyDescent="0.15">
      <c r="C33" s="6">
        <v>6</v>
      </c>
      <c r="D33" s="8">
        <v>23.595891762000001</v>
      </c>
      <c r="E33" s="9">
        <f t="shared" si="18"/>
        <v>19.545430431290299</v>
      </c>
      <c r="F33" s="6" t="s">
        <v>110</v>
      </c>
      <c r="G33" s="1">
        <v>7</v>
      </c>
      <c r="H33" s="7">
        <f t="shared" si="0"/>
        <v>23.595891762000001</v>
      </c>
      <c r="I33" s="7">
        <f t="shared" si="1"/>
        <v>296.74589176199999</v>
      </c>
      <c r="J33" s="7">
        <f t="shared" si="2"/>
        <v>0.29660999783156716</v>
      </c>
      <c r="K33" s="7">
        <f t="shared" si="3"/>
        <v>108.81258333333334</v>
      </c>
      <c r="L33" s="7">
        <f t="shared" si="4"/>
        <v>1.0881258333333335</v>
      </c>
      <c r="M33" s="1" t="s">
        <v>110</v>
      </c>
      <c r="O33" s="7">
        <f t="shared" si="19"/>
        <v>2.8592850248356814</v>
      </c>
      <c r="P33" s="7">
        <f t="shared" si="5"/>
        <v>0.84809252501634391</v>
      </c>
      <c r="Q33" s="12">
        <f t="shared" si="6"/>
        <v>0.10177110300196127</v>
      </c>
      <c r="R33" s="7">
        <f t="shared" si="7"/>
        <v>0.1305751</v>
      </c>
      <c r="S33" s="13">
        <f t="shared" si="8"/>
        <v>0.77940666330687292</v>
      </c>
      <c r="T33" s="2">
        <v>0.01</v>
      </c>
      <c r="U33" s="14">
        <f t="shared" si="9"/>
        <v>7.7940666330687291E-3</v>
      </c>
      <c r="V33" s="13"/>
      <c r="W33" s="2"/>
      <c r="X33" s="14"/>
      <c r="Y33" s="2">
        <v>0.05</v>
      </c>
      <c r="Z33" s="2">
        <v>0.21</v>
      </c>
      <c r="AA33" s="2">
        <f t="shared" si="10"/>
        <v>1.0500000000000001E-2</v>
      </c>
      <c r="AB33" s="2">
        <v>0.02</v>
      </c>
      <c r="AC33" s="2">
        <v>0.28999999999999998</v>
      </c>
      <c r="AD33" s="2">
        <f t="shared" si="11"/>
        <v>5.7999999999999996E-3</v>
      </c>
      <c r="AE33" s="13"/>
      <c r="AF33" s="2"/>
      <c r="AG33" s="14"/>
      <c r="AH33" s="13"/>
      <c r="AI33" s="2"/>
      <c r="AJ33" s="14"/>
      <c r="AK33" s="1">
        <v>0.1</v>
      </c>
      <c r="AL33" s="2">
        <v>0.11</v>
      </c>
      <c r="AM33" s="2">
        <f t="shared" si="12"/>
        <v>1.1000000000000001E-2</v>
      </c>
      <c r="AN33" s="2">
        <v>0.02</v>
      </c>
      <c r="AO33" s="2">
        <v>0.38</v>
      </c>
      <c r="AP33" s="2">
        <f t="shared" si="13"/>
        <v>7.6E-3</v>
      </c>
      <c r="AQ33" s="1">
        <f t="shared" si="14"/>
        <v>4.2694066633068732E-2</v>
      </c>
      <c r="AR33" s="7">
        <f t="shared" si="15"/>
        <v>108.81258333333334</v>
      </c>
      <c r="AS33" s="1">
        <f t="shared" si="16"/>
        <v>0.12</v>
      </c>
      <c r="AT33" s="1">
        <f t="shared" si="20"/>
        <v>28.321216666666668</v>
      </c>
      <c r="AU33" s="1">
        <f t="shared" si="17"/>
        <v>105782.68833713679</v>
      </c>
    </row>
    <row r="34" spans="1:48" x14ac:dyDescent="0.15">
      <c r="C34" s="6">
        <v>7</v>
      </c>
      <c r="D34" s="8">
        <v>27.1127269090323</v>
      </c>
      <c r="E34" s="9">
        <f t="shared" si="18"/>
        <v>23.595891762000001</v>
      </c>
      <c r="F34" s="6" t="s">
        <v>110</v>
      </c>
      <c r="G34" s="1">
        <v>8</v>
      </c>
      <c r="H34" s="7">
        <f t="shared" si="0"/>
        <v>27.1127269090323</v>
      </c>
      <c r="I34" s="7">
        <f t="shared" si="1"/>
        <v>300.26272690903227</v>
      </c>
      <c r="J34" s="7">
        <f t="shared" si="2"/>
        <v>0.43560161288031074</v>
      </c>
      <c r="K34" s="7">
        <f t="shared" si="3"/>
        <v>108.81258333333334</v>
      </c>
      <c r="L34" s="7">
        <f t="shared" si="4"/>
        <v>1.0881258333333335</v>
      </c>
      <c r="M34" s="1" t="s">
        <v>110</v>
      </c>
      <c r="O34" s="7">
        <f t="shared" si="19"/>
        <v>3.0993183331526706</v>
      </c>
      <c r="P34" s="7">
        <f t="shared" si="5"/>
        <v>1.3500680647508196</v>
      </c>
      <c r="Q34" s="12">
        <f t="shared" si="6"/>
        <v>0.16200816777009835</v>
      </c>
      <c r="R34" s="7">
        <f t="shared" si="7"/>
        <v>0.1305751</v>
      </c>
      <c r="S34" s="13">
        <f t="shared" si="8"/>
        <v>1.2407278858687327</v>
      </c>
      <c r="T34" s="2">
        <v>0.01</v>
      </c>
      <c r="U34" s="14">
        <f t="shared" si="9"/>
        <v>1.2407278858687327E-2</v>
      </c>
      <c r="V34" s="13"/>
      <c r="W34" s="2"/>
      <c r="X34" s="14"/>
      <c r="Y34" s="2">
        <v>0.05</v>
      </c>
      <c r="Z34" s="2">
        <v>0.21</v>
      </c>
      <c r="AA34" s="2">
        <f t="shared" si="10"/>
        <v>1.0500000000000001E-2</v>
      </c>
      <c r="AB34" s="2">
        <v>0.02</v>
      </c>
      <c r="AC34" s="2">
        <v>0.28999999999999998</v>
      </c>
      <c r="AD34" s="2">
        <f t="shared" si="11"/>
        <v>5.7999999999999996E-3</v>
      </c>
      <c r="AE34" s="13"/>
      <c r="AF34" s="2"/>
      <c r="AG34" s="14"/>
      <c r="AH34" s="13"/>
      <c r="AI34" s="2"/>
      <c r="AJ34" s="14"/>
      <c r="AK34" s="2">
        <v>0.1</v>
      </c>
      <c r="AL34" s="2">
        <v>0.11</v>
      </c>
      <c r="AM34" s="2">
        <f t="shared" si="12"/>
        <v>1.1000000000000001E-2</v>
      </c>
      <c r="AN34" s="2">
        <v>0.02</v>
      </c>
      <c r="AO34" s="2">
        <v>0.38</v>
      </c>
      <c r="AP34" s="2">
        <f t="shared" si="13"/>
        <v>7.6E-3</v>
      </c>
      <c r="AQ34" s="1">
        <f t="shared" si="14"/>
        <v>4.7307278858687324E-2</v>
      </c>
      <c r="AR34" s="7">
        <f t="shared" si="15"/>
        <v>108.81258333333334</v>
      </c>
      <c r="AS34" s="1">
        <f t="shared" si="16"/>
        <v>0.12</v>
      </c>
      <c r="AT34" s="1">
        <f t="shared" si="20"/>
        <v>28.321216666666668</v>
      </c>
      <c r="AU34" s="1">
        <f t="shared" si="17"/>
        <v>117212.80098697515</v>
      </c>
    </row>
    <row r="35" spans="1:48" x14ac:dyDescent="0.15">
      <c r="C35" s="6">
        <v>8</v>
      </c>
      <c r="D35" s="8">
        <v>26.925593460322599</v>
      </c>
      <c r="E35" s="9">
        <f t="shared" si="18"/>
        <v>27.1127269090323</v>
      </c>
      <c r="F35" s="6" t="s">
        <v>110</v>
      </c>
      <c r="G35" s="1">
        <v>9</v>
      </c>
      <c r="H35" s="7">
        <f t="shared" si="0"/>
        <v>26.925593460322599</v>
      </c>
      <c r="I35" s="7">
        <f t="shared" si="1"/>
        <v>300.07559346032258</v>
      </c>
      <c r="J35" s="7">
        <f t="shared" si="2"/>
        <v>0.42688112657247235</v>
      </c>
      <c r="K35" s="7">
        <f t="shared" si="3"/>
        <v>108.81258333333334</v>
      </c>
      <c r="L35" s="7">
        <f t="shared" si="4"/>
        <v>1.0881258333333335</v>
      </c>
      <c r="M35" s="1" t="s">
        <v>110</v>
      </c>
      <c r="O35" s="7">
        <f t="shared" si="19"/>
        <v>2.8373761017351842</v>
      </c>
      <c r="P35" s="7">
        <f t="shared" si="5"/>
        <v>1.2112223068185253</v>
      </c>
      <c r="Q35" s="12">
        <f t="shared" si="6"/>
        <v>0.14534667681822303</v>
      </c>
      <c r="R35" s="7">
        <f t="shared" si="7"/>
        <v>0.1305751</v>
      </c>
      <c r="S35" s="13">
        <f t="shared" si="8"/>
        <v>1.1131270572890468</v>
      </c>
      <c r="T35" s="2">
        <v>0.01</v>
      </c>
      <c r="U35" s="14">
        <f t="shared" si="9"/>
        <v>1.1131270572890468E-2</v>
      </c>
      <c r="V35" s="13"/>
      <c r="W35" s="2"/>
      <c r="X35" s="14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3"/>
      <c r="AF35" s="2"/>
      <c r="AG35" s="14"/>
      <c r="AH35" s="13"/>
      <c r="AI35" s="2"/>
      <c r="AJ35" s="14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4.0581270572890467E-2</v>
      </c>
      <c r="AR35" s="7">
        <f t="shared" si="15"/>
        <v>108.81258333333334</v>
      </c>
      <c r="AS35" s="1">
        <f t="shared" si="16"/>
        <v>0.12</v>
      </c>
      <c r="AT35" s="1">
        <f t="shared" si="20"/>
        <v>28.321216666666668</v>
      </c>
      <c r="AU35" s="1">
        <f t="shared" si="17"/>
        <v>100547.83336127797</v>
      </c>
    </row>
    <row r="36" spans="1:48" x14ac:dyDescent="0.15">
      <c r="C36" s="6">
        <v>9</v>
      </c>
      <c r="D36" s="8">
        <v>23.295058618999999</v>
      </c>
      <c r="E36" s="9">
        <f t="shared" si="18"/>
        <v>26.925593460322599</v>
      </c>
      <c r="F36" s="6" t="s">
        <v>110</v>
      </c>
      <c r="G36" s="1">
        <v>10</v>
      </c>
      <c r="H36" s="7">
        <f t="shared" si="0"/>
        <v>23.295058618999999</v>
      </c>
      <c r="I36" s="7">
        <f t="shared" si="1"/>
        <v>296.44505861899995</v>
      </c>
      <c r="J36" s="7">
        <f t="shared" si="2"/>
        <v>0.28689622621384725</v>
      </c>
      <c r="K36" s="7">
        <f t="shared" si="3"/>
        <v>108.81258333333334</v>
      </c>
      <c r="L36" s="7">
        <f t="shared" si="4"/>
        <v>1.0881258333333335</v>
      </c>
      <c r="M36" s="1" t="s">
        <v>110</v>
      </c>
      <c r="O36" s="7">
        <f t="shared" si="19"/>
        <v>2.7142796282499919</v>
      </c>
      <c r="P36" s="7">
        <f t="shared" si="5"/>
        <v>0.77871658223404694</v>
      </c>
      <c r="Q36" s="12">
        <f t="shared" si="6"/>
        <v>9.3445989868085624E-2</v>
      </c>
      <c r="R36" s="7">
        <f t="shared" si="7"/>
        <v>0.1305751</v>
      </c>
      <c r="S36" s="13">
        <f t="shared" si="8"/>
        <v>0.71564938390309962</v>
      </c>
      <c r="T36" s="2">
        <v>0.01</v>
      </c>
      <c r="U36" s="14">
        <f t="shared" si="9"/>
        <v>7.1564938390309965E-3</v>
      </c>
      <c r="V36" s="13"/>
      <c r="W36" s="2"/>
      <c r="X36" s="14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3"/>
      <c r="AF36" s="2"/>
      <c r="AG36" s="14"/>
      <c r="AH36" s="13"/>
      <c r="AI36" s="2"/>
      <c r="AJ36" s="14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3.6606493839030994E-2</v>
      </c>
      <c r="AR36" s="7">
        <f t="shared" si="15"/>
        <v>108.81258333333334</v>
      </c>
      <c r="AS36" s="1">
        <f t="shared" si="16"/>
        <v>0.12</v>
      </c>
      <c r="AT36" s="1">
        <f t="shared" si="20"/>
        <v>28.321216666666668</v>
      </c>
      <c r="AU36" s="1">
        <f t="shared" si="17"/>
        <v>90699.566339511308</v>
      </c>
    </row>
    <row r="37" spans="1:48" x14ac:dyDescent="0.15">
      <c r="C37" s="6">
        <v>10</v>
      </c>
      <c r="D37" s="8">
        <v>16.287264451580601</v>
      </c>
      <c r="E37" s="9">
        <f t="shared" si="18"/>
        <v>23.295058618999999</v>
      </c>
      <c r="F37" s="6" t="s">
        <v>110</v>
      </c>
      <c r="G37" s="1">
        <v>11</v>
      </c>
      <c r="H37" s="7">
        <f t="shared" si="0"/>
        <v>16.287264451580601</v>
      </c>
      <c r="I37" s="7">
        <f t="shared" si="1"/>
        <v>289.43726445158057</v>
      </c>
      <c r="J37" s="7">
        <f t="shared" si="2"/>
        <v>0.12952580889723064</v>
      </c>
      <c r="K37" s="7">
        <f t="shared" si="3"/>
        <v>108.81258333333334</v>
      </c>
      <c r="L37" s="7">
        <f t="shared" si="4"/>
        <v>1.0881258333333335</v>
      </c>
      <c r="M37" s="1" t="s">
        <v>112</v>
      </c>
      <c r="N37" s="7">
        <f>(O36-P36)*C22/100</f>
        <v>1.8387848937151476</v>
      </c>
      <c r="O37" s="7">
        <f t="shared" si="19"/>
        <v>1.184903985634131</v>
      </c>
      <c r="P37" s="7">
        <f t="shared" si="5"/>
        <v>0.15347564720481338</v>
      </c>
      <c r="Q37" s="12">
        <f t="shared" si="6"/>
        <v>1.8417077664577605E-2</v>
      </c>
      <c r="R37" s="7">
        <f t="shared" si="7"/>
        <v>0.1305751</v>
      </c>
      <c r="S37" s="13">
        <f t="shared" si="8"/>
        <v>0.14104586299055183</v>
      </c>
      <c r="T37" s="2">
        <v>0.01</v>
      </c>
      <c r="U37" s="14">
        <f t="shared" si="9"/>
        <v>1.4104586299055182E-3</v>
      </c>
      <c r="V37" s="13"/>
      <c r="W37" s="2"/>
      <c r="X37" s="14"/>
      <c r="Y37" s="2">
        <v>0.02</v>
      </c>
      <c r="Z37" s="2">
        <v>0.21</v>
      </c>
      <c r="AA37" s="2">
        <f t="shared" si="10"/>
        <v>4.1999999999999997E-3</v>
      </c>
      <c r="AB37" s="2">
        <v>0.01</v>
      </c>
      <c r="AC37" s="2">
        <v>0.28999999999999998</v>
      </c>
      <c r="AD37" s="2">
        <f t="shared" si="11"/>
        <v>2.8999999999999998E-3</v>
      </c>
      <c r="AE37" s="13"/>
      <c r="AF37" s="2"/>
      <c r="AG37" s="14"/>
      <c r="AH37" s="13"/>
      <c r="AI37" s="2"/>
      <c r="AJ37" s="14"/>
      <c r="AK37" s="1">
        <v>0.1</v>
      </c>
      <c r="AL37" s="2">
        <v>0.11</v>
      </c>
      <c r="AM37" s="2">
        <f t="shared" si="12"/>
        <v>1.1000000000000001E-2</v>
      </c>
      <c r="AN37" s="2">
        <v>0.01</v>
      </c>
      <c r="AO37" s="2">
        <v>0.38</v>
      </c>
      <c r="AP37" s="2">
        <f t="shared" si="13"/>
        <v>3.8E-3</v>
      </c>
      <c r="AQ37" s="1">
        <f t="shared" si="14"/>
        <v>2.3310458629905516E-2</v>
      </c>
      <c r="AR37" s="7">
        <f t="shared" si="15"/>
        <v>108.81258333333334</v>
      </c>
      <c r="AS37" s="1">
        <f t="shared" si="16"/>
        <v>0.12</v>
      </c>
      <c r="AT37" s="1">
        <f t="shared" si="20"/>
        <v>28.321216666666668</v>
      </c>
      <c r="AU37" s="1">
        <f t="shared" si="17"/>
        <v>57756.104646473163</v>
      </c>
    </row>
    <row r="38" spans="1:48" x14ac:dyDescent="0.15">
      <c r="C38" s="6">
        <v>11</v>
      </c>
      <c r="D38" s="8">
        <v>9.9152368303999996</v>
      </c>
      <c r="E38" s="9">
        <f t="shared" si="18"/>
        <v>16.287264451580601</v>
      </c>
      <c r="F38" s="6" t="s">
        <v>112</v>
      </c>
      <c r="G38" s="1">
        <v>12</v>
      </c>
      <c r="H38" s="7">
        <f t="shared" si="0"/>
        <v>9.9152368303999996</v>
      </c>
      <c r="I38" s="7">
        <f t="shared" si="1"/>
        <v>283.06523683039995</v>
      </c>
      <c r="J38" s="7">
        <f t="shared" si="2"/>
        <v>6.0740289642513615E-2</v>
      </c>
      <c r="K38" s="7">
        <f t="shared" si="3"/>
        <v>108.81258333333334</v>
      </c>
      <c r="L38" s="7">
        <f t="shared" si="4"/>
        <v>1.0881258333333335</v>
      </c>
      <c r="M38" s="1" t="s">
        <v>110</v>
      </c>
      <c r="O38" s="7">
        <f t="shared" si="19"/>
        <v>2.1195541717626512</v>
      </c>
      <c r="P38" s="7">
        <f t="shared" si="5"/>
        <v>0.12874233430586149</v>
      </c>
      <c r="Q38" s="12">
        <f t="shared" si="6"/>
        <v>1.5449080116703378E-2</v>
      </c>
      <c r="R38" s="7">
        <f t="shared" si="7"/>
        <v>0.1305751</v>
      </c>
      <c r="S38" s="13">
        <f t="shared" si="8"/>
        <v>0.11831566751014075</v>
      </c>
      <c r="T38" s="2">
        <v>0.01</v>
      </c>
      <c r="U38" s="14">
        <f t="shared" si="9"/>
        <v>1.1831566751014076E-3</v>
      </c>
      <c r="V38" s="13"/>
      <c r="W38" s="2"/>
      <c r="X38" s="14"/>
      <c r="Y38" s="2">
        <v>0.02</v>
      </c>
      <c r="Z38" s="2">
        <v>0.21</v>
      </c>
      <c r="AA38" s="2">
        <f t="shared" si="10"/>
        <v>4.1999999999999997E-3</v>
      </c>
      <c r="AB38" s="2">
        <v>0.01</v>
      </c>
      <c r="AC38" s="2">
        <v>0.28999999999999998</v>
      </c>
      <c r="AD38" s="2">
        <f t="shared" si="11"/>
        <v>2.8999999999999998E-3</v>
      </c>
      <c r="AE38" s="13"/>
      <c r="AF38" s="2"/>
      <c r="AG38" s="14"/>
      <c r="AH38" s="13"/>
      <c r="AI38" s="2"/>
      <c r="AJ38" s="14"/>
      <c r="AK38" s="2">
        <v>0.1</v>
      </c>
      <c r="AL38" s="2">
        <v>0.11</v>
      </c>
      <c r="AM38" s="2">
        <f t="shared" si="12"/>
        <v>1.1000000000000001E-2</v>
      </c>
      <c r="AN38" s="2">
        <v>0.01</v>
      </c>
      <c r="AO38" s="2">
        <v>0.38</v>
      </c>
      <c r="AP38" s="2">
        <f t="shared" si="13"/>
        <v>3.8E-3</v>
      </c>
      <c r="AQ38" s="1">
        <f t="shared" si="14"/>
        <v>2.3083156675101406E-2</v>
      </c>
      <c r="AR38" s="7">
        <f t="shared" si="15"/>
        <v>108.81258333333334</v>
      </c>
      <c r="AS38" s="1">
        <f t="shared" si="16"/>
        <v>0.12</v>
      </c>
      <c r="AT38" s="1">
        <f t="shared" si="20"/>
        <v>28.321216666666668</v>
      </c>
      <c r="AU38" s="1">
        <f t="shared" si="17"/>
        <v>57192.920725622644</v>
      </c>
      <c r="AV38" s="1">
        <f>SUM(AU27:AU38)</f>
        <v>936208.21222613752</v>
      </c>
    </row>
    <row r="39" spans="1:48" x14ac:dyDescent="0.15">
      <c r="C39" s="6">
        <v>12</v>
      </c>
      <c r="D39" s="8">
        <v>6.5839550281290302</v>
      </c>
      <c r="E39" s="9">
        <f t="shared" si="18"/>
        <v>9.9152368303999996</v>
      </c>
      <c r="F39" s="6" t="s">
        <v>110</v>
      </c>
    </row>
    <row r="40" spans="1:48" x14ac:dyDescent="0.15">
      <c r="S40" s="30" t="s">
        <v>80</v>
      </c>
      <c r="T40" s="30"/>
      <c r="U40" s="30"/>
      <c r="V40" s="30" t="s">
        <v>81</v>
      </c>
      <c r="W40" s="30"/>
      <c r="X40" s="30"/>
      <c r="Y40" s="30" t="s">
        <v>82</v>
      </c>
      <c r="Z40" s="30"/>
      <c r="AA40" s="30"/>
      <c r="AB40" s="30" t="s">
        <v>83</v>
      </c>
      <c r="AC40" s="30"/>
      <c r="AD40" s="30"/>
      <c r="AE40" s="30" t="s">
        <v>84</v>
      </c>
      <c r="AF40" s="30"/>
      <c r="AG40" s="30"/>
      <c r="AH40" s="30" t="s">
        <v>85</v>
      </c>
      <c r="AI40" s="30"/>
      <c r="AJ40" s="30"/>
      <c r="AK40" s="31" t="s">
        <v>86</v>
      </c>
      <c r="AL40" s="32"/>
      <c r="AM40" s="33"/>
      <c r="AN40" s="30" t="s">
        <v>87</v>
      </c>
      <c r="AO40" s="30"/>
      <c r="AP40" s="30"/>
    </row>
    <row r="41" spans="1:48" x14ac:dyDescent="0.15">
      <c r="A41" s="34" t="s">
        <v>45</v>
      </c>
      <c r="B41" s="34"/>
      <c r="C41" s="6" t="s">
        <v>88</v>
      </c>
      <c r="D41" s="6" t="s">
        <v>89</v>
      </c>
      <c r="E41" s="6" t="s">
        <v>90</v>
      </c>
      <c r="F41" s="6" t="s">
        <v>91</v>
      </c>
      <c r="G41" s="1" t="s">
        <v>88</v>
      </c>
      <c r="H41" s="1" t="s">
        <v>90</v>
      </c>
      <c r="I41" s="1" t="s">
        <v>92</v>
      </c>
      <c r="J41" s="1" t="s">
        <v>93</v>
      </c>
      <c r="K41" s="10" t="s">
        <v>94</v>
      </c>
      <c r="L41" s="10" t="s">
        <v>95</v>
      </c>
      <c r="M41" s="1" t="s">
        <v>96</v>
      </c>
      <c r="N41" s="10" t="s">
        <v>97</v>
      </c>
      <c r="O41" s="1" t="s">
        <v>98</v>
      </c>
      <c r="P41" s="1" t="s">
        <v>99</v>
      </c>
      <c r="Q41" s="10" t="s">
        <v>100</v>
      </c>
      <c r="R41" s="10" t="s">
        <v>101</v>
      </c>
      <c r="S41" s="2" t="s">
        <v>102</v>
      </c>
      <c r="T41" s="2" t="s">
        <v>103</v>
      </c>
      <c r="U41" s="2"/>
      <c r="V41" s="2" t="s">
        <v>102</v>
      </c>
      <c r="W41" s="2" t="s">
        <v>103</v>
      </c>
      <c r="X41" s="2"/>
      <c r="Y41" s="2" t="s">
        <v>102</v>
      </c>
      <c r="Z41" s="2" t="s">
        <v>103</v>
      </c>
      <c r="AA41" s="2"/>
      <c r="AB41" s="2" t="s">
        <v>102</v>
      </c>
      <c r="AC41" s="2" t="s">
        <v>103</v>
      </c>
      <c r="AD41" s="2"/>
      <c r="AE41" s="2" t="s">
        <v>102</v>
      </c>
      <c r="AF41" s="2" t="s">
        <v>103</v>
      </c>
      <c r="AG41" s="2"/>
      <c r="AH41" s="2" t="s">
        <v>102</v>
      </c>
      <c r="AI41" s="2" t="s">
        <v>103</v>
      </c>
      <c r="AJ41" s="2"/>
      <c r="AK41" s="2" t="s">
        <v>102</v>
      </c>
      <c r="AL41" s="2" t="s">
        <v>103</v>
      </c>
      <c r="AM41" s="2"/>
      <c r="AN41" s="16" t="s">
        <v>102</v>
      </c>
      <c r="AO41" s="16" t="s">
        <v>103</v>
      </c>
      <c r="AP41" s="16"/>
      <c r="AQ41" s="1" t="s">
        <v>104</v>
      </c>
      <c r="AR41" s="1" t="s">
        <v>105</v>
      </c>
      <c r="AS41" s="1" t="s">
        <v>73</v>
      </c>
      <c r="AT41" s="1" t="s">
        <v>106</v>
      </c>
      <c r="AU41" s="1" t="s">
        <v>107</v>
      </c>
    </row>
    <row r="42" spans="1:48" x14ac:dyDescent="0.15">
      <c r="A42" s="1" t="s">
        <v>108</v>
      </c>
      <c r="B42" s="1">
        <f>G5</f>
        <v>92.509250000000009</v>
      </c>
      <c r="C42" s="6" t="s">
        <v>109</v>
      </c>
      <c r="D42" s="6">
        <v>5</v>
      </c>
      <c r="E42" s="6"/>
      <c r="F42" s="6"/>
      <c r="G42" s="1">
        <v>1</v>
      </c>
      <c r="H42" s="7">
        <f t="shared" ref="H42:H53" si="21">E43</f>
        <v>5</v>
      </c>
      <c r="I42" s="7">
        <f t="shared" ref="I42:I53" si="22">H42+273.15</f>
        <v>278.14999999999998</v>
      </c>
      <c r="J42" s="7">
        <f t="shared" ref="J42:J53" si="23">EXP(($C$16*(I42-$C$14))/($C$17*I42*$C$14))</f>
        <v>3.3074406338125473E-2</v>
      </c>
      <c r="K42" s="7">
        <f t="shared" ref="K42:K53" si="24">$B$42/12</f>
        <v>7.7091041666666671</v>
      </c>
      <c r="L42" s="7">
        <f t="shared" ref="L42:L53" si="25">K42*$B$43/100</f>
        <v>7.7091041666666665E-2</v>
      </c>
      <c r="M42" s="1" t="s">
        <v>110</v>
      </c>
      <c r="O42" s="7">
        <f>L42</f>
        <v>7.7091041666666665E-2</v>
      </c>
      <c r="P42" s="7">
        <f t="shared" ref="P42:P53" si="26">O42*J42</f>
        <v>2.549740437112695E-3</v>
      </c>
      <c r="Q42" s="12">
        <f t="shared" ref="Q42:Q53" si="27">P42*$B$44</f>
        <v>3.9520976775246771E-4</v>
      </c>
      <c r="R42" s="7">
        <f t="shared" ref="R42:R53" si="28">L42*$B$44</f>
        <v>1.1949111458333333E-2</v>
      </c>
      <c r="S42" s="13">
        <f t="shared" ref="S42:S53" si="29">Q42/R42</f>
        <v>3.3074406338125473E-2</v>
      </c>
      <c r="T42" s="2">
        <v>0.01</v>
      </c>
      <c r="U42" s="14">
        <f t="shared" ref="U42:U53" si="30">S42*T42</f>
        <v>3.3074406338125473E-4</v>
      </c>
      <c r="V42" s="13"/>
      <c r="W42" s="2"/>
      <c r="X42" s="14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3"/>
      <c r="AF42" s="2"/>
      <c r="AG42" s="14"/>
      <c r="AH42" s="13"/>
      <c r="AI42" s="2"/>
      <c r="AJ42" s="14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1.5130744063381255E-2</v>
      </c>
      <c r="AR42" s="7">
        <f t="shared" ref="AR42:AR53" si="34">$B$42/12</f>
        <v>7.7091041666666671</v>
      </c>
      <c r="AS42" s="1">
        <f t="shared" ref="AS42:AS53" si="35">$B$44</f>
        <v>0.155</v>
      </c>
      <c r="AT42" s="1">
        <f t="shared" ref="AT42:AT53" si="36">$E$5/12</f>
        <v>78.109205479452086</v>
      </c>
      <c r="AU42" s="1">
        <f t="shared" ref="AU42:AU53" si="37">AT42*10000*AS42*0.67*AR42*AQ42</f>
        <v>9461.7816217848758</v>
      </c>
    </row>
    <row r="43" spans="1:48" x14ac:dyDescent="0.15">
      <c r="A43" s="1" t="s">
        <v>111</v>
      </c>
      <c r="B43" s="1">
        <v>1</v>
      </c>
      <c r="C43" s="6">
        <v>1</v>
      </c>
      <c r="D43" s="8">
        <v>2.5963868184838699</v>
      </c>
      <c r="E43" s="9">
        <f t="shared" ref="E43:E54" si="38">D42</f>
        <v>5</v>
      </c>
      <c r="F43" s="6" t="s">
        <v>110</v>
      </c>
      <c r="G43" s="1">
        <v>2</v>
      </c>
      <c r="H43" s="7">
        <f t="shared" si="21"/>
        <v>2.5963868184838699</v>
      </c>
      <c r="I43" s="7">
        <f t="shared" si="22"/>
        <v>275.74638681848387</v>
      </c>
      <c r="J43" s="7">
        <f t="shared" si="23"/>
        <v>2.4376636850278823E-2</v>
      </c>
      <c r="K43" s="7">
        <f t="shared" si="24"/>
        <v>7.7091041666666671</v>
      </c>
      <c r="L43" s="7">
        <f t="shared" si="25"/>
        <v>7.7091041666666665E-2</v>
      </c>
      <c r="M43" s="1" t="s">
        <v>110</v>
      </c>
      <c r="O43" s="7">
        <f t="shared" ref="O43:O53" si="39">L43+O42-P42-N43</f>
        <v>0.15163234289622063</v>
      </c>
      <c r="P43" s="7">
        <f t="shared" si="26"/>
        <v>3.6962865575381259E-3</v>
      </c>
      <c r="Q43" s="12">
        <f t="shared" si="27"/>
        <v>5.7292441641840957E-4</v>
      </c>
      <c r="R43" s="7">
        <f t="shared" si="28"/>
        <v>1.1949111458333333E-2</v>
      </c>
      <c r="S43" s="13">
        <f t="shared" si="29"/>
        <v>4.7947030908214602E-2</v>
      </c>
      <c r="T43" s="2">
        <v>0.01</v>
      </c>
      <c r="U43" s="14">
        <f t="shared" si="30"/>
        <v>4.7947030908214601E-4</v>
      </c>
      <c r="V43" s="13"/>
      <c r="W43" s="2"/>
      <c r="X43" s="14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3"/>
      <c r="AF43" s="2"/>
      <c r="AG43" s="14"/>
      <c r="AH43" s="13"/>
      <c r="AI43" s="2"/>
      <c r="AJ43" s="14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1.5279470309082147E-2</v>
      </c>
      <c r="AR43" s="7">
        <f t="shared" si="34"/>
        <v>7.7091041666666671</v>
      </c>
      <c r="AS43" s="1">
        <f t="shared" si="35"/>
        <v>0.155</v>
      </c>
      <c r="AT43" s="1">
        <f t="shared" si="36"/>
        <v>78.109205479452086</v>
      </c>
      <c r="AU43" s="1">
        <f t="shared" si="37"/>
        <v>9554.7853268475665</v>
      </c>
    </row>
    <row r="44" spans="1:48" x14ac:dyDescent="0.15">
      <c r="A44" s="1" t="s">
        <v>73</v>
      </c>
      <c r="B44" s="1">
        <f>I5</f>
        <v>0.155</v>
      </c>
      <c r="C44" s="6">
        <v>2</v>
      </c>
      <c r="D44" s="8">
        <v>6.8372081352069003</v>
      </c>
      <c r="E44" s="9">
        <f t="shared" si="38"/>
        <v>2.5963868184838699</v>
      </c>
      <c r="F44" s="6" t="s">
        <v>110</v>
      </c>
      <c r="G44" s="1">
        <v>3</v>
      </c>
      <c r="H44" s="7">
        <f t="shared" si="21"/>
        <v>6.8372081352069003</v>
      </c>
      <c r="I44" s="7">
        <f t="shared" si="22"/>
        <v>279.98720813520686</v>
      </c>
      <c r="J44" s="7">
        <f t="shared" si="23"/>
        <v>4.1614870988830911E-2</v>
      </c>
      <c r="K44" s="7">
        <f t="shared" si="24"/>
        <v>7.7091041666666671</v>
      </c>
      <c r="L44" s="7">
        <f t="shared" si="25"/>
        <v>7.7091041666666665E-2</v>
      </c>
      <c r="M44" s="1" t="s">
        <v>110</v>
      </c>
      <c r="O44" s="7">
        <f t="shared" si="39"/>
        <v>0.22502709800534917</v>
      </c>
      <c r="P44" s="7">
        <f t="shared" si="26"/>
        <v>9.3644736524836156E-3</v>
      </c>
      <c r="Q44" s="12">
        <f t="shared" si="27"/>
        <v>1.4514934161349604E-3</v>
      </c>
      <c r="R44" s="7">
        <f t="shared" si="28"/>
        <v>1.1949111458333333E-2</v>
      </c>
      <c r="S44" s="13">
        <f t="shared" si="29"/>
        <v>0.12147291630815663</v>
      </c>
      <c r="T44" s="2">
        <v>0.01</v>
      </c>
      <c r="U44" s="14">
        <f t="shared" si="30"/>
        <v>1.2147291630815664E-3</v>
      </c>
      <c r="V44" s="13"/>
      <c r="W44" s="2"/>
      <c r="X44" s="14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3"/>
      <c r="AF44" s="2"/>
      <c r="AG44" s="14"/>
      <c r="AH44" s="13"/>
      <c r="AI44" s="2"/>
      <c r="AJ44" s="14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1.6014729163081567E-2</v>
      </c>
      <c r="AR44" s="7">
        <f t="shared" si="34"/>
        <v>7.7091041666666671</v>
      </c>
      <c r="AS44" s="1">
        <f t="shared" si="35"/>
        <v>0.155</v>
      </c>
      <c r="AT44" s="1">
        <f t="shared" si="36"/>
        <v>78.109205479452086</v>
      </c>
      <c r="AU44" s="1">
        <f t="shared" si="37"/>
        <v>10014.568314576703</v>
      </c>
    </row>
    <row r="45" spans="1:48" x14ac:dyDescent="0.15">
      <c r="C45" s="6">
        <v>3</v>
      </c>
      <c r="D45" s="8">
        <v>11.2522837389355</v>
      </c>
      <c r="E45" s="9">
        <f t="shared" si="38"/>
        <v>6.8372081352069003</v>
      </c>
      <c r="F45" s="6" t="s">
        <v>110</v>
      </c>
      <c r="G45" s="1">
        <v>4</v>
      </c>
      <c r="H45" s="7">
        <f t="shared" si="21"/>
        <v>11.2522837389355</v>
      </c>
      <c r="I45" s="7">
        <f t="shared" si="22"/>
        <v>284.40228373893547</v>
      </c>
      <c r="J45" s="7">
        <f t="shared" si="23"/>
        <v>7.1401539496505254E-2</v>
      </c>
      <c r="K45" s="7">
        <f t="shared" si="24"/>
        <v>7.7091041666666671</v>
      </c>
      <c r="L45" s="7">
        <f t="shared" si="25"/>
        <v>7.7091041666666665E-2</v>
      </c>
      <c r="M45" s="1" t="s">
        <v>110</v>
      </c>
      <c r="O45" s="7">
        <f t="shared" si="39"/>
        <v>0.29275366601953223</v>
      </c>
      <c r="P45" s="7">
        <f t="shared" si="26"/>
        <v>2.0903062447040339E-2</v>
      </c>
      <c r="Q45" s="12">
        <f t="shared" si="27"/>
        <v>3.2399746792912527E-3</v>
      </c>
      <c r="R45" s="7">
        <f t="shared" si="28"/>
        <v>1.1949111458333333E-2</v>
      </c>
      <c r="S45" s="13">
        <f t="shared" si="29"/>
        <v>0.27114774940288033</v>
      </c>
      <c r="T45" s="2">
        <v>0.01</v>
      </c>
      <c r="U45" s="14">
        <f t="shared" si="30"/>
        <v>2.7114774940288034E-3</v>
      </c>
      <c r="V45" s="13"/>
      <c r="W45" s="2"/>
      <c r="X45" s="14"/>
      <c r="Y45" s="2">
        <v>0.04</v>
      </c>
      <c r="Z45" s="2">
        <v>0.49</v>
      </c>
      <c r="AA45" s="2">
        <f t="shared" si="31"/>
        <v>1.9599999999999999E-2</v>
      </c>
      <c r="AB45" s="2"/>
      <c r="AC45" s="2"/>
      <c r="AD45" s="2"/>
      <c r="AE45" s="13"/>
      <c r="AF45" s="2"/>
      <c r="AG45" s="14"/>
      <c r="AH45" s="13"/>
      <c r="AI45" s="2"/>
      <c r="AJ45" s="14"/>
      <c r="AK45" s="2"/>
      <c r="AL45" s="2"/>
      <c r="AM45" s="2"/>
      <c r="AN45" s="2">
        <v>1.4999999999999999E-2</v>
      </c>
      <c r="AO45" s="2">
        <v>0.5</v>
      </c>
      <c r="AP45" s="2">
        <f t="shared" si="32"/>
        <v>7.4999999999999997E-3</v>
      </c>
      <c r="AQ45" s="1">
        <f t="shared" si="33"/>
        <v>2.9811477494028803E-2</v>
      </c>
      <c r="AR45" s="7">
        <f t="shared" si="34"/>
        <v>7.7091041666666671</v>
      </c>
      <c r="AS45" s="1">
        <f t="shared" si="35"/>
        <v>0.155</v>
      </c>
      <c r="AT45" s="1">
        <f t="shared" si="36"/>
        <v>78.109205479452086</v>
      </c>
      <c r="AU45" s="1">
        <f t="shared" si="37"/>
        <v>18642.155910488735</v>
      </c>
    </row>
    <row r="46" spans="1:48" x14ac:dyDescent="0.15">
      <c r="C46" s="6">
        <v>4</v>
      </c>
      <c r="D46" s="8">
        <v>17.276157513000001</v>
      </c>
      <c r="E46" s="9">
        <f t="shared" si="38"/>
        <v>11.2522837389355</v>
      </c>
      <c r="F46" s="6" t="s">
        <v>110</v>
      </c>
      <c r="G46" s="1">
        <v>5</v>
      </c>
      <c r="H46" s="7">
        <f t="shared" si="21"/>
        <v>17.276157513000001</v>
      </c>
      <c r="I46" s="7">
        <f t="shared" si="22"/>
        <v>290.42615751299996</v>
      </c>
      <c r="J46" s="7">
        <f t="shared" si="23"/>
        <v>0.14524541616886114</v>
      </c>
      <c r="K46" s="7">
        <f t="shared" si="24"/>
        <v>7.7091041666666671</v>
      </c>
      <c r="L46" s="7">
        <f t="shared" si="25"/>
        <v>7.7091041666666665E-2</v>
      </c>
      <c r="M46" s="1" t="s">
        <v>112</v>
      </c>
      <c r="N46" s="7">
        <f>(O45-P45)*$C$22/100</f>
        <v>0.2582580733938673</v>
      </c>
      <c r="O46" s="7">
        <f t="shared" si="39"/>
        <v>9.06835718452913E-2</v>
      </c>
      <c r="P46" s="7">
        <f t="shared" si="26"/>
        <v>1.3171373132348153E-2</v>
      </c>
      <c r="Q46" s="12">
        <f t="shared" si="27"/>
        <v>2.0415628355139638E-3</v>
      </c>
      <c r="R46" s="7">
        <f t="shared" si="28"/>
        <v>1.1949111458333333E-2</v>
      </c>
      <c r="S46" s="13">
        <f t="shared" si="29"/>
        <v>0.17085478218467651</v>
      </c>
      <c r="T46" s="2">
        <v>0.01</v>
      </c>
      <c r="U46" s="14">
        <f t="shared" si="30"/>
        <v>1.7085478218467651E-3</v>
      </c>
      <c r="V46" s="13"/>
      <c r="W46" s="2"/>
      <c r="X46" s="14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3"/>
      <c r="AF46" s="2"/>
      <c r="AG46" s="14"/>
      <c r="AH46" s="13"/>
      <c r="AI46" s="2"/>
      <c r="AJ46" s="14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2.8808547821846765E-2</v>
      </c>
      <c r="AR46" s="7">
        <f t="shared" si="34"/>
        <v>7.7091041666666671</v>
      </c>
      <c r="AS46" s="1">
        <f t="shared" si="35"/>
        <v>0.155</v>
      </c>
      <c r="AT46" s="1">
        <f t="shared" si="36"/>
        <v>78.109205479452086</v>
      </c>
      <c r="AU46" s="1">
        <f t="shared" si="37"/>
        <v>18014.989030892852</v>
      </c>
    </row>
    <row r="47" spans="1:48" x14ac:dyDescent="0.15">
      <c r="C47" s="6">
        <v>5</v>
      </c>
      <c r="D47" s="8">
        <v>19.545430431290299</v>
      </c>
      <c r="E47" s="9">
        <f t="shared" si="38"/>
        <v>17.276157513000001</v>
      </c>
      <c r="F47" s="6" t="s">
        <v>112</v>
      </c>
      <c r="G47" s="1">
        <v>6</v>
      </c>
      <c r="H47" s="7">
        <f t="shared" si="21"/>
        <v>19.545430431290299</v>
      </c>
      <c r="I47" s="7">
        <f t="shared" si="22"/>
        <v>292.69543043129028</v>
      </c>
      <c r="J47" s="7">
        <f t="shared" si="23"/>
        <v>0.18835933510054287</v>
      </c>
      <c r="K47" s="7">
        <f t="shared" si="24"/>
        <v>7.7091041666666671</v>
      </c>
      <c r="L47" s="7">
        <f t="shared" si="25"/>
        <v>7.7091041666666665E-2</v>
      </c>
      <c r="M47" s="1" t="s">
        <v>110</v>
      </c>
      <c r="O47" s="7">
        <f t="shared" si="39"/>
        <v>0.15460324037960982</v>
      </c>
      <c r="P47" s="7">
        <f t="shared" si="26"/>
        <v>2.9120963562292705E-2</v>
      </c>
      <c r="Q47" s="12">
        <f t="shared" si="27"/>
        <v>4.5137493521553692E-3</v>
      </c>
      <c r="R47" s="7">
        <f t="shared" si="28"/>
        <v>1.1949111458333333E-2</v>
      </c>
      <c r="S47" s="13">
        <f t="shared" si="29"/>
        <v>0.37774769847070694</v>
      </c>
      <c r="T47" s="2">
        <v>0.01</v>
      </c>
      <c r="U47" s="14">
        <f t="shared" si="30"/>
        <v>3.7774769847070695E-3</v>
      </c>
      <c r="V47" s="13"/>
      <c r="W47" s="2"/>
      <c r="X47" s="14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3"/>
      <c r="AF47" s="2"/>
      <c r="AG47" s="14"/>
      <c r="AH47" s="13"/>
      <c r="AI47" s="2"/>
      <c r="AJ47" s="14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3.0877476984707067E-2</v>
      </c>
      <c r="AR47" s="7">
        <f t="shared" si="34"/>
        <v>7.7091041666666671</v>
      </c>
      <c r="AS47" s="1">
        <f t="shared" si="35"/>
        <v>0.155</v>
      </c>
      <c r="AT47" s="1">
        <f t="shared" si="36"/>
        <v>78.109205479452086</v>
      </c>
      <c r="AU47" s="1">
        <f t="shared" si="37"/>
        <v>19308.762545792408</v>
      </c>
    </row>
    <row r="48" spans="1:48" x14ac:dyDescent="0.15">
      <c r="C48" s="6">
        <v>6</v>
      </c>
      <c r="D48" s="8">
        <v>23.595891762000001</v>
      </c>
      <c r="E48" s="9">
        <f t="shared" si="38"/>
        <v>19.545430431290299</v>
      </c>
      <c r="F48" s="6" t="s">
        <v>110</v>
      </c>
      <c r="G48" s="1">
        <v>7</v>
      </c>
      <c r="H48" s="7">
        <f t="shared" si="21"/>
        <v>23.595891762000001</v>
      </c>
      <c r="I48" s="7">
        <f t="shared" si="22"/>
        <v>296.74589176199999</v>
      </c>
      <c r="J48" s="7">
        <f t="shared" si="23"/>
        <v>0.29660999783156716</v>
      </c>
      <c r="K48" s="7">
        <f t="shared" si="24"/>
        <v>7.7091041666666671</v>
      </c>
      <c r="L48" s="7">
        <f t="shared" si="25"/>
        <v>7.7091041666666665E-2</v>
      </c>
      <c r="M48" s="1" t="s">
        <v>110</v>
      </c>
      <c r="O48" s="7">
        <f t="shared" si="39"/>
        <v>0.20257331848398377</v>
      </c>
      <c r="P48" s="7">
        <f t="shared" si="26"/>
        <v>6.0085271556267791E-2</v>
      </c>
      <c r="Q48" s="12">
        <f t="shared" si="27"/>
        <v>9.3132170912215081E-3</v>
      </c>
      <c r="R48" s="7">
        <f t="shared" si="28"/>
        <v>1.1949111458333333E-2</v>
      </c>
      <c r="S48" s="13">
        <f t="shared" si="29"/>
        <v>0.77940666330687314</v>
      </c>
      <c r="T48" s="2">
        <v>0.01</v>
      </c>
      <c r="U48" s="14">
        <f t="shared" si="30"/>
        <v>7.7940666330687317E-3</v>
      </c>
      <c r="V48" s="13"/>
      <c r="W48" s="2"/>
      <c r="X48" s="14"/>
      <c r="Y48" s="2">
        <v>0.05</v>
      </c>
      <c r="Z48" s="2">
        <v>0.49</v>
      </c>
      <c r="AA48" s="2">
        <f t="shared" si="31"/>
        <v>2.4500000000000001E-2</v>
      </c>
      <c r="AB48" s="2"/>
      <c r="AC48" s="2"/>
      <c r="AD48" s="2"/>
      <c r="AE48" s="13"/>
      <c r="AF48" s="2"/>
      <c r="AG48" s="14"/>
      <c r="AH48" s="13"/>
      <c r="AI48" s="2"/>
      <c r="AJ48" s="14"/>
      <c r="AL48" s="2"/>
      <c r="AM48" s="2"/>
      <c r="AN48" s="2">
        <v>0.02</v>
      </c>
      <c r="AO48" s="2">
        <v>0.5</v>
      </c>
      <c r="AP48" s="2">
        <f t="shared" si="32"/>
        <v>0.01</v>
      </c>
      <c r="AQ48" s="1">
        <f t="shared" si="33"/>
        <v>4.2294066633068735E-2</v>
      </c>
      <c r="AR48" s="7">
        <f t="shared" si="34"/>
        <v>7.7091041666666671</v>
      </c>
      <c r="AS48" s="1">
        <f t="shared" si="35"/>
        <v>0.155</v>
      </c>
      <c r="AT48" s="1">
        <f t="shared" si="36"/>
        <v>78.109205479452086</v>
      </c>
      <c r="AU48" s="1">
        <f t="shared" si="37"/>
        <v>26447.953960691571</v>
      </c>
    </row>
    <row r="49" spans="1:78" x14ac:dyDescent="0.15">
      <c r="C49" s="6">
        <v>7</v>
      </c>
      <c r="D49" s="8">
        <v>27.1127269090323</v>
      </c>
      <c r="E49" s="9">
        <f t="shared" si="38"/>
        <v>23.595891762000001</v>
      </c>
      <c r="F49" s="6" t="s">
        <v>110</v>
      </c>
      <c r="G49" s="1">
        <v>8</v>
      </c>
      <c r="H49" s="7">
        <f t="shared" si="21"/>
        <v>27.1127269090323</v>
      </c>
      <c r="I49" s="7">
        <f t="shared" si="22"/>
        <v>300.26272690903227</v>
      </c>
      <c r="J49" s="7">
        <f t="shared" si="23"/>
        <v>0.43560161288031074</v>
      </c>
      <c r="K49" s="7">
        <f t="shared" si="24"/>
        <v>7.7091041666666671</v>
      </c>
      <c r="L49" s="7">
        <f t="shared" si="25"/>
        <v>7.7091041666666665E-2</v>
      </c>
      <c r="M49" s="1" t="s">
        <v>110</v>
      </c>
      <c r="O49" s="7">
        <f t="shared" si="39"/>
        <v>0.21957908859438263</v>
      </c>
      <c r="P49" s="7">
        <f t="shared" si="26"/>
        <v>9.5649005146501723E-2</v>
      </c>
      <c r="Q49" s="12">
        <f t="shared" si="27"/>
        <v>1.4825595797707767E-2</v>
      </c>
      <c r="R49" s="7">
        <f t="shared" si="28"/>
        <v>1.1949111458333333E-2</v>
      </c>
      <c r="S49" s="13">
        <f t="shared" si="29"/>
        <v>1.2407278858687327</v>
      </c>
      <c r="T49" s="2">
        <v>0.01</v>
      </c>
      <c r="U49" s="14">
        <f t="shared" si="30"/>
        <v>1.2407278858687327E-2</v>
      </c>
      <c r="V49" s="13"/>
      <c r="W49" s="2"/>
      <c r="X49" s="14"/>
      <c r="Y49" s="2">
        <v>0.05</v>
      </c>
      <c r="Z49" s="2">
        <v>0.49</v>
      </c>
      <c r="AA49" s="2">
        <f t="shared" si="31"/>
        <v>2.4500000000000001E-2</v>
      </c>
      <c r="AB49" s="2"/>
      <c r="AC49" s="2"/>
      <c r="AD49" s="2"/>
      <c r="AE49" s="13"/>
      <c r="AF49" s="2"/>
      <c r="AG49" s="14"/>
      <c r="AH49" s="13"/>
      <c r="AI49" s="2"/>
      <c r="AJ49" s="14"/>
      <c r="AK49" s="2"/>
      <c r="AL49" s="2"/>
      <c r="AM49" s="2"/>
      <c r="AN49" s="2">
        <v>0.02</v>
      </c>
      <c r="AO49" s="2">
        <v>0.5</v>
      </c>
      <c r="AP49" s="2">
        <f t="shared" si="32"/>
        <v>0.01</v>
      </c>
      <c r="AQ49" s="1">
        <f t="shared" si="33"/>
        <v>4.6907278858687326E-2</v>
      </c>
      <c r="AR49" s="7">
        <f t="shared" si="34"/>
        <v>7.7091041666666671</v>
      </c>
      <c r="AS49" s="1">
        <f t="shared" si="35"/>
        <v>0.155</v>
      </c>
      <c r="AT49" s="1">
        <f t="shared" si="36"/>
        <v>78.109205479452086</v>
      </c>
      <c r="AU49" s="1">
        <f t="shared" si="37"/>
        <v>29332.756351830361</v>
      </c>
    </row>
    <row r="50" spans="1:78" x14ac:dyDescent="0.15">
      <c r="C50" s="6">
        <v>8</v>
      </c>
      <c r="D50" s="8">
        <v>26.925593460322599</v>
      </c>
      <c r="E50" s="9">
        <f t="shared" si="38"/>
        <v>27.1127269090323</v>
      </c>
      <c r="F50" s="6" t="s">
        <v>110</v>
      </c>
      <c r="G50" s="1">
        <v>9</v>
      </c>
      <c r="H50" s="7">
        <f t="shared" si="21"/>
        <v>26.925593460322599</v>
      </c>
      <c r="I50" s="7">
        <f t="shared" si="22"/>
        <v>300.07559346032258</v>
      </c>
      <c r="J50" s="7">
        <f t="shared" si="23"/>
        <v>0.42688112657247235</v>
      </c>
      <c r="K50" s="7">
        <f t="shared" si="24"/>
        <v>7.7091041666666671</v>
      </c>
      <c r="L50" s="7">
        <f t="shared" si="25"/>
        <v>7.7091041666666665E-2</v>
      </c>
      <c r="M50" s="1" t="s">
        <v>110</v>
      </c>
      <c r="O50" s="7">
        <f t="shared" si="39"/>
        <v>0.20102112511454756</v>
      </c>
      <c r="P50" s="7">
        <f t="shared" si="26"/>
        <v>8.581212435376398E-2</v>
      </c>
      <c r="Q50" s="12">
        <f t="shared" si="27"/>
        <v>1.3300879274833416E-2</v>
      </c>
      <c r="R50" s="7">
        <f t="shared" si="28"/>
        <v>1.1949111458333333E-2</v>
      </c>
      <c r="S50" s="13">
        <f t="shared" si="29"/>
        <v>1.113127057289047</v>
      </c>
      <c r="T50" s="2">
        <v>0.01</v>
      </c>
      <c r="U50" s="14">
        <f t="shared" si="30"/>
        <v>1.113127057289047E-2</v>
      </c>
      <c r="V50" s="13"/>
      <c r="W50" s="2"/>
      <c r="X50" s="14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3"/>
      <c r="AF50" s="2"/>
      <c r="AG50" s="14"/>
      <c r="AH50" s="13"/>
      <c r="AI50" s="2"/>
      <c r="AJ50" s="14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3.8231270572890469E-2</v>
      </c>
      <c r="AR50" s="7">
        <f t="shared" si="34"/>
        <v>7.7091041666666671</v>
      </c>
      <c r="AS50" s="1">
        <f t="shared" si="35"/>
        <v>0.155</v>
      </c>
      <c r="AT50" s="1">
        <f t="shared" si="36"/>
        <v>78.109205479452086</v>
      </c>
      <c r="AU50" s="1">
        <f t="shared" si="37"/>
        <v>23907.345981716589</v>
      </c>
    </row>
    <row r="51" spans="1:78" x14ac:dyDescent="0.15">
      <c r="C51" s="6">
        <v>9</v>
      </c>
      <c r="D51" s="8">
        <v>23.295058618999999</v>
      </c>
      <c r="E51" s="9">
        <f t="shared" si="38"/>
        <v>26.925593460322599</v>
      </c>
      <c r="F51" s="6" t="s">
        <v>110</v>
      </c>
      <c r="G51" s="1">
        <v>10</v>
      </c>
      <c r="H51" s="7">
        <f t="shared" si="21"/>
        <v>23.295058618999999</v>
      </c>
      <c r="I51" s="7">
        <f t="shared" si="22"/>
        <v>296.44505861899995</v>
      </c>
      <c r="J51" s="7">
        <f t="shared" si="23"/>
        <v>0.28689622621384725</v>
      </c>
      <c r="K51" s="7">
        <f t="shared" si="24"/>
        <v>7.7091041666666671</v>
      </c>
      <c r="L51" s="7">
        <f t="shared" si="25"/>
        <v>7.7091041666666665E-2</v>
      </c>
      <c r="M51" s="1" t="s">
        <v>110</v>
      </c>
      <c r="O51" s="7">
        <f t="shared" si="39"/>
        <v>0.19230004242745022</v>
      </c>
      <c r="P51" s="7">
        <f t="shared" si="26"/>
        <v>5.517015647319818E-2</v>
      </c>
      <c r="Q51" s="12">
        <f t="shared" si="27"/>
        <v>8.5513742533457181E-3</v>
      </c>
      <c r="R51" s="7">
        <f t="shared" si="28"/>
        <v>1.1949111458333333E-2</v>
      </c>
      <c r="S51" s="13">
        <f t="shared" si="29"/>
        <v>0.71564938390309962</v>
      </c>
      <c r="T51" s="2">
        <v>0.01</v>
      </c>
      <c r="U51" s="14">
        <f t="shared" si="30"/>
        <v>7.1564938390309965E-3</v>
      </c>
      <c r="V51" s="13"/>
      <c r="W51" s="2"/>
      <c r="X51" s="14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3"/>
      <c r="AF51" s="2"/>
      <c r="AG51" s="14"/>
      <c r="AH51" s="13"/>
      <c r="AI51" s="2"/>
      <c r="AJ51" s="14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3.4256493839030996E-2</v>
      </c>
      <c r="AR51" s="7">
        <f t="shared" si="34"/>
        <v>7.7091041666666671</v>
      </c>
      <c r="AS51" s="1">
        <f t="shared" si="35"/>
        <v>0.155</v>
      </c>
      <c r="AT51" s="1">
        <f t="shared" si="36"/>
        <v>78.109205479452086</v>
      </c>
      <c r="AU51" s="1">
        <f t="shared" si="37"/>
        <v>21421.779555267807</v>
      </c>
    </row>
    <row r="52" spans="1:78" x14ac:dyDescent="0.15">
      <c r="C52" s="6">
        <v>10</v>
      </c>
      <c r="D52" s="8">
        <v>16.287264451580601</v>
      </c>
      <c r="E52" s="9">
        <f t="shared" si="38"/>
        <v>23.295058618999999</v>
      </c>
      <c r="F52" s="6" t="s">
        <v>110</v>
      </c>
      <c r="G52" s="1">
        <v>11</v>
      </c>
      <c r="H52" s="7">
        <f t="shared" si="21"/>
        <v>16.287264451580601</v>
      </c>
      <c r="I52" s="7">
        <f t="shared" si="22"/>
        <v>289.43726445158057</v>
      </c>
      <c r="J52" s="7">
        <f t="shared" si="23"/>
        <v>0.12952580889723064</v>
      </c>
      <c r="K52" s="7">
        <f t="shared" si="24"/>
        <v>7.7091041666666671</v>
      </c>
      <c r="L52" s="7">
        <f t="shared" si="25"/>
        <v>7.7091041666666665E-2</v>
      </c>
      <c r="M52" s="1" t="s">
        <v>112</v>
      </c>
      <c r="N52" s="7">
        <f>(O51-P51)*$C$22/100</f>
        <v>0.13027339165653942</v>
      </c>
      <c r="O52" s="7">
        <f t="shared" si="39"/>
        <v>8.3947535964379288E-2</v>
      </c>
      <c r="P52" s="7">
        <f t="shared" si="26"/>
        <v>1.0873372500715588E-2</v>
      </c>
      <c r="Q52" s="12">
        <f t="shared" si="27"/>
        <v>1.6853727376109162E-3</v>
      </c>
      <c r="R52" s="7">
        <f t="shared" si="28"/>
        <v>1.1949111458333333E-2</v>
      </c>
      <c r="S52" s="13">
        <f t="shared" si="29"/>
        <v>0.14104586299055183</v>
      </c>
      <c r="T52" s="2">
        <v>0.01</v>
      </c>
      <c r="U52" s="14">
        <f t="shared" si="30"/>
        <v>1.4104586299055182E-3</v>
      </c>
      <c r="V52" s="13"/>
      <c r="W52" s="2"/>
      <c r="X52" s="14"/>
      <c r="Y52" s="2">
        <v>0.02</v>
      </c>
      <c r="Z52" s="2">
        <v>0.49</v>
      </c>
      <c r="AA52" s="2">
        <f t="shared" si="31"/>
        <v>9.7999999999999997E-3</v>
      </c>
      <c r="AB52" s="2"/>
      <c r="AC52" s="2"/>
      <c r="AD52" s="2"/>
      <c r="AE52" s="13"/>
      <c r="AF52" s="2"/>
      <c r="AG52" s="14"/>
      <c r="AH52" s="13"/>
      <c r="AI52" s="2"/>
      <c r="AJ52" s="14"/>
      <c r="AL52" s="2"/>
      <c r="AM52" s="2"/>
      <c r="AN52" s="2">
        <v>0.01</v>
      </c>
      <c r="AO52" s="2">
        <v>0.5</v>
      </c>
      <c r="AP52" s="2">
        <f t="shared" si="32"/>
        <v>5.0000000000000001E-3</v>
      </c>
      <c r="AQ52" s="1">
        <f t="shared" si="33"/>
        <v>1.6210458629905521E-2</v>
      </c>
      <c r="AR52" s="7">
        <f t="shared" si="34"/>
        <v>7.7091041666666671</v>
      </c>
      <c r="AS52" s="1">
        <f t="shared" si="35"/>
        <v>0.155</v>
      </c>
      <c r="AT52" s="1">
        <f t="shared" si="36"/>
        <v>78.109205479452086</v>
      </c>
      <c r="AU52" s="1">
        <f t="shared" si="37"/>
        <v>10136.964772033058</v>
      </c>
    </row>
    <row r="53" spans="1:78" x14ac:dyDescent="0.15">
      <c r="C53" s="6">
        <v>11</v>
      </c>
      <c r="D53" s="8">
        <v>9.9152368303999996</v>
      </c>
      <c r="E53" s="9">
        <f t="shared" si="38"/>
        <v>16.287264451580601</v>
      </c>
      <c r="F53" s="6" t="s">
        <v>112</v>
      </c>
      <c r="G53" s="1">
        <v>12</v>
      </c>
      <c r="H53" s="7">
        <f t="shared" si="21"/>
        <v>9.9152368303999996</v>
      </c>
      <c r="I53" s="7">
        <f t="shared" si="22"/>
        <v>283.06523683039995</v>
      </c>
      <c r="J53" s="7">
        <f t="shared" si="23"/>
        <v>6.0740289642513615E-2</v>
      </c>
      <c r="K53" s="7">
        <f t="shared" si="24"/>
        <v>7.7091041666666671</v>
      </c>
      <c r="L53" s="7">
        <f t="shared" si="25"/>
        <v>7.7091041666666665E-2</v>
      </c>
      <c r="M53" s="1" t="s">
        <v>110</v>
      </c>
      <c r="O53" s="7">
        <f t="shared" si="39"/>
        <v>0.15016520513033035</v>
      </c>
      <c r="P53" s="7">
        <f t="shared" si="26"/>
        <v>9.1210780538437362E-3</v>
      </c>
      <c r="Q53" s="12">
        <f t="shared" si="27"/>
        <v>1.413767098345779E-3</v>
      </c>
      <c r="R53" s="7">
        <f t="shared" si="28"/>
        <v>1.1949111458333333E-2</v>
      </c>
      <c r="S53" s="13">
        <f t="shared" si="29"/>
        <v>0.11831566751014069</v>
      </c>
      <c r="T53" s="2">
        <v>0.01</v>
      </c>
      <c r="U53" s="14">
        <f t="shared" si="30"/>
        <v>1.1831566751014069E-3</v>
      </c>
      <c r="V53" s="13"/>
      <c r="W53" s="2"/>
      <c r="X53" s="14"/>
      <c r="Y53" s="2">
        <v>0.02</v>
      </c>
      <c r="Z53" s="2">
        <v>0.49</v>
      </c>
      <c r="AA53" s="2">
        <f t="shared" si="31"/>
        <v>9.7999999999999997E-3</v>
      </c>
      <c r="AB53" s="2"/>
      <c r="AC53" s="2"/>
      <c r="AD53" s="2"/>
      <c r="AE53" s="13"/>
      <c r="AF53" s="2"/>
      <c r="AG53" s="14"/>
      <c r="AH53" s="13"/>
      <c r="AI53" s="2"/>
      <c r="AJ53" s="14"/>
      <c r="AK53" s="2"/>
      <c r="AL53" s="2"/>
      <c r="AM53" s="2"/>
      <c r="AN53" s="2">
        <v>0.01</v>
      </c>
      <c r="AO53" s="2">
        <v>0.5</v>
      </c>
      <c r="AP53" s="2">
        <f t="shared" si="32"/>
        <v>5.0000000000000001E-3</v>
      </c>
      <c r="AQ53" s="1">
        <f t="shared" si="33"/>
        <v>1.5983156675101407E-2</v>
      </c>
      <c r="AR53" s="7">
        <f t="shared" si="34"/>
        <v>7.7091041666666671</v>
      </c>
      <c r="AS53" s="1">
        <f t="shared" si="35"/>
        <v>0.155</v>
      </c>
      <c r="AT53" s="1">
        <f t="shared" si="36"/>
        <v>78.109205479452086</v>
      </c>
      <c r="AU53" s="1">
        <f t="shared" si="37"/>
        <v>9994.8249374319075</v>
      </c>
      <c r="AV53" s="1">
        <f>SUM(AU42:AU53)</f>
        <v>206238.66830935443</v>
      </c>
    </row>
    <row r="54" spans="1:78" x14ac:dyDescent="0.15">
      <c r="C54" s="6">
        <v>12</v>
      </c>
      <c r="D54" s="8">
        <v>6.5839550281290302</v>
      </c>
      <c r="E54" s="9">
        <f t="shared" si="38"/>
        <v>9.9152368303999996</v>
      </c>
      <c r="F54" s="6" t="s">
        <v>110</v>
      </c>
    </row>
    <row r="56" spans="1:78" x14ac:dyDescent="0.15">
      <c r="S56" s="30" t="s">
        <v>80</v>
      </c>
      <c r="T56" s="30"/>
      <c r="U56" s="30"/>
      <c r="V56" s="11" t="s">
        <v>81</v>
      </c>
      <c r="W56" s="11" t="s">
        <v>82</v>
      </c>
      <c r="X56" s="11" t="s">
        <v>83</v>
      </c>
      <c r="Y56" s="11" t="s">
        <v>84</v>
      </c>
      <c r="Z56" s="11" t="s">
        <v>85</v>
      </c>
      <c r="AA56" s="11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pans="1:78" x14ac:dyDescent="0.15">
      <c r="A57" s="34" t="s">
        <v>48</v>
      </c>
      <c r="B57" s="34"/>
      <c r="C57" s="6" t="s">
        <v>88</v>
      </c>
      <c r="D57" s="6" t="s">
        <v>89</v>
      </c>
      <c r="E57" s="6" t="s">
        <v>90</v>
      </c>
      <c r="F57" s="6" t="s">
        <v>91</v>
      </c>
      <c r="G57" s="1" t="s">
        <v>88</v>
      </c>
      <c r="H57" s="1" t="s">
        <v>90</v>
      </c>
      <c r="I57" s="1" t="s">
        <v>92</v>
      </c>
      <c r="J57" s="1" t="s">
        <v>93</v>
      </c>
      <c r="K57" s="10" t="s">
        <v>94</v>
      </c>
      <c r="L57" s="10" t="s">
        <v>95</v>
      </c>
      <c r="M57" s="1" t="s">
        <v>96</v>
      </c>
      <c r="N57" s="10" t="s">
        <v>97</v>
      </c>
      <c r="O57" s="1" t="s">
        <v>98</v>
      </c>
      <c r="P57" s="1" t="s">
        <v>99</v>
      </c>
      <c r="Q57" s="10" t="s">
        <v>100</v>
      </c>
      <c r="R57" s="10" t="s">
        <v>101</v>
      </c>
      <c r="S57" s="2" t="s">
        <v>102</v>
      </c>
      <c r="T57" s="2" t="s">
        <v>103</v>
      </c>
      <c r="U57" s="2"/>
      <c r="V57" s="2" t="s">
        <v>113</v>
      </c>
      <c r="W57" s="2" t="s">
        <v>113</v>
      </c>
      <c r="X57" s="2" t="s">
        <v>113</v>
      </c>
      <c r="Y57" s="2" t="s">
        <v>113</v>
      </c>
      <c r="Z57" s="2" t="s">
        <v>113</v>
      </c>
      <c r="AA57" s="2" t="s">
        <v>113</v>
      </c>
      <c r="AB57" s="1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1" t="s">
        <v>108</v>
      </c>
      <c r="B58" s="1">
        <f>F7</f>
        <v>108.2955</v>
      </c>
      <c r="C58" s="6" t="s">
        <v>109</v>
      </c>
      <c r="D58" s="6">
        <v>5</v>
      </c>
      <c r="E58" s="6"/>
      <c r="F58" s="6"/>
      <c r="G58" s="1">
        <v>1</v>
      </c>
      <c r="H58" s="7">
        <f t="shared" ref="H58:H69" si="40">E59</f>
        <v>5</v>
      </c>
      <c r="I58" s="7">
        <f t="shared" ref="I58:I69" si="41">H58+273.15</f>
        <v>278.14999999999998</v>
      </c>
      <c r="J58" s="7">
        <f t="shared" ref="J58:J69" si="42">EXP(($C$16*(I58-$C$14))/($C$17*I58*$C$14))</f>
        <v>3.3074406338125473E-2</v>
      </c>
      <c r="K58" s="7">
        <f t="shared" ref="K58:K69" si="43">$B$58/12</f>
        <v>9.0246250000000003</v>
      </c>
      <c r="L58" s="7">
        <f t="shared" ref="L58:L69" si="44">K58*$B$59/100</f>
        <v>2.4366487499999998</v>
      </c>
      <c r="M58" s="1" t="s">
        <v>110</v>
      </c>
      <c r="O58" s="7">
        <f>L58</f>
        <v>2.4366487499999998</v>
      </c>
      <c r="P58" s="7">
        <f t="shared" ref="P58:P69" si="45">O58*J58</f>
        <v>8.0590710860785508E-2</v>
      </c>
      <c r="Q58" s="12">
        <f t="shared" ref="Q58:Q69" si="46">P58*$B$60</f>
        <v>3.626581988735348E-2</v>
      </c>
      <c r="R58" s="7">
        <f t="shared" ref="R58:R69" si="47">L58*$B$60</f>
        <v>1.0964919375</v>
      </c>
      <c r="S58" s="13">
        <f t="shared" ref="S58:S69" si="48">Q58/R58</f>
        <v>3.3074406338125473E-2</v>
      </c>
      <c r="T58" s="2">
        <v>0.27</v>
      </c>
      <c r="U58" s="14">
        <f t="shared" ref="U58:U69" si="49">S58*T58</f>
        <v>8.9300897112938784E-3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0.22909242204795513</v>
      </c>
      <c r="AC58" s="7">
        <f t="shared" ref="AC58:AC69" si="51">$B$58/12</f>
        <v>9.0246250000000003</v>
      </c>
      <c r="AD58" s="1">
        <f t="shared" ref="AD58:AD69" si="52">$B$60</f>
        <v>0.45</v>
      </c>
      <c r="AE58" s="15">
        <f t="shared" ref="AE58:AE69" si="53">$E$7/12</f>
        <v>497.50861581436169</v>
      </c>
      <c r="AF58" s="1">
        <f t="shared" ref="AF58:AF69" si="54">AE58*10000*AC58*AB58</f>
        <v>10285857.296292355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2"/>
    </row>
    <row r="59" spans="1:78" x14ac:dyDescent="0.15">
      <c r="A59" s="1" t="s">
        <v>111</v>
      </c>
      <c r="B59" s="1">
        <v>27</v>
      </c>
      <c r="C59" s="6">
        <v>1</v>
      </c>
      <c r="D59" s="8">
        <v>2.5963868184838699</v>
      </c>
      <c r="E59" s="9">
        <f t="shared" ref="E59:E70" si="55">D58</f>
        <v>5</v>
      </c>
      <c r="F59" s="6" t="s">
        <v>110</v>
      </c>
      <c r="G59" s="1">
        <v>2</v>
      </c>
      <c r="H59" s="7">
        <f t="shared" si="40"/>
        <v>2.5963868184838699</v>
      </c>
      <c r="I59" s="7">
        <f t="shared" si="41"/>
        <v>275.74638681848387</v>
      </c>
      <c r="J59" s="7">
        <f t="shared" si="42"/>
        <v>2.4376636850278823E-2</v>
      </c>
      <c r="K59" s="7">
        <f t="shared" si="43"/>
        <v>9.0246250000000003</v>
      </c>
      <c r="L59" s="7">
        <f t="shared" si="44"/>
        <v>2.4366487499999998</v>
      </c>
      <c r="M59" s="1" t="s">
        <v>110</v>
      </c>
      <c r="O59" s="7">
        <f t="shared" ref="O59:O69" si="56">L59+O58-P58-N59</f>
        <v>4.7927067891392143</v>
      </c>
      <c r="P59" s="7">
        <f t="shared" si="45"/>
        <v>0.11683007292871248</v>
      </c>
      <c r="Q59" s="12">
        <f t="shared" si="46"/>
        <v>5.2573532817920612E-2</v>
      </c>
      <c r="R59" s="7">
        <f t="shared" si="47"/>
        <v>1.0964919375</v>
      </c>
      <c r="S59" s="13">
        <f t="shared" si="48"/>
        <v>4.7947030908214602E-2</v>
      </c>
      <c r="T59" s="2">
        <v>0.27</v>
      </c>
      <c r="U59" s="14">
        <f t="shared" si="49"/>
        <v>1.2945698345217943E-2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0.23030312805108322</v>
      </c>
      <c r="AC59" s="7">
        <f t="shared" si="51"/>
        <v>9.0246250000000003</v>
      </c>
      <c r="AD59" s="1">
        <f t="shared" si="52"/>
        <v>0.45</v>
      </c>
      <c r="AE59" s="15">
        <f t="shared" si="53"/>
        <v>497.50861581436169</v>
      </c>
      <c r="AF59" s="1">
        <f t="shared" si="54"/>
        <v>10340215.92179649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73</v>
      </c>
      <c r="B60" s="1">
        <f>H7</f>
        <v>0.45</v>
      </c>
      <c r="C60" s="6">
        <v>2</v>
      </c>
      <c r="D60" s="8">
        <v>6.8372081352069003</v>
      </c>
      <c r="E60" s="9">
        <f t="shared" si="55"/>
        <v>2.5963868184838699</v>
      </c>
      <c r="F60" s="6" t="s">
        <v>110</v>
      </c>
      <c r="G60" s="1">
        <v>3</v>
      </c>
      <c r="H60" s="7">
        <f t="shared" si="40"/>
        <v>6.8372081352069003</v>
      </c>
      <c r="I60" s="7">
        <f t="shared" si="41"/>
        <v>279.98720813520686</v>
      </c>
      <c r="J60" s="7">
        <f t="shared" si="42"/>
        <v>4.1614870988830911E-2</v>
      </c>
      <c r="K60" s="7">
        <f t="shared" si="43"/>
        <v>9.0246250000000003</v>
      </c>
      <c r="L60" s="7">
        <f t="shared" si="44"/>
        <v>2.4366487499999998</v>
      </c>
      <c r="M60" s="1" t="s">
        <v>110</v>
      </c>
      <c r="O60" s="7">
        <f t="shared" si="56"/>
        <v>7.112525466210502</v>
      </c>
      <c r="P60" s="7">
        <f t="shared" si="45"/>
        <v>0.2959868296811245</v>
      </c>
      <c r="Q60" s="12">
        <f t="shared" si="46"/>
        <v>0.13319407335650602</v>
      </c>
      <c r="R60" s="7">
        <f t="shared" si="47"/>
        <v>1.0964919375</v>
      </c>
      <c r="S60" s="13">
        <f t="shared" si="48"/>
        <v>0.12147291630815664</v>
      </c>
      <c r="T60" s="2">
        <v>0.27</v>
      </c>
      <c r="U60" s="14">
        <f t="shared" si="49"/>
        <v>3.2797687403202297E-2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0.2362885027520655</v>
      </c>
      <c r="AC60" s="7">
        <f t="shared" si="51"/>
        <v>9.0246250000000003</v>
      </c>
      <c r="AD60" s="1">
        <f t="shared" si="52"/>
        <v>0.45</v>
      </c>
      <c r="AE60" s="15">
        <f t="shared" si="53"/>
        <v>497.50861581436169</v>
      </c>
      <c r="AF60" s="1">
        <f t="shared" si="54"/>
        <v>10608948.992444523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C61" s="6">
        <v>3</v>
      </c>
      <c r="D61" s="8">
        <v>11.2522837389355</v>
      </c>
      <c r="E61" s="9">
        <f t="shared" si="55"/>
        <v>6.8372081352069003</v>
      </c>
      <c r="F61" s="6" t="s">
        <v>110</v>
      </c>
      <c r="G61" s="1">
        <v>4</v>
      </c>
      <c r="H61" s="7">
        <f t="shared" si="40"/>
        <v>11.2522837389355</v>
      </c>
      <c r="I61" s="7">
        <f t="shared" si="41"/>
        <v>284.40228373893547</v>
      </c>
      <c r="J61" s="7">
        <f t="shared" si="42"/>
        <v>7.1401539496505254E-2</v>
      </c>
      <c r="K61" s="7">
        <f t="shared" si="43"/>
        <v>9.0246250000000003</v>
      </c>
      <c r="L61" s="7">
        <f t="shared" si="44"/>
        <v>2.4366487499999998</v>
      </c>
      <c r="M61" s="1" t="s">
        <v>110</v>
      </c>
      <c r="O61" s="7">
        <f t="shared" si="56"/>
        <v>9.2531873865293779</v>
      </c>
      <c r="P61" s="7">
        <f t="shared" si="45"/>
        <v>0.6606918246478416</v>
      </c>
      <c r="Q61" s="12">
        <f t="shared" si="46"/>
        <v>0.29731132109152875</v>
      </c>
      <c r="R61" s="7">
        <f t="shared" si="47"/>
        <v>1.0964919375</v>
      </c>
      <c r="S61" s="13">
        <f t="shared" si="48"/>
        <v>0.27114774940288039</v>
      </c>
      <c r="T61" s="2">
        <v>0.27</v>
      </c>
      <c r="U61" s="14">
        <f t="shared" si="49"/>
        <v>7.3209892338777713E-2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0.2972727825401415</v>
      </c>
      <c r="AC61" s="7">
        <f t="shared" si="51"/>
        <v>9.0246250000000003</v>
      </c>
      <c r="AD61" s="1">
        <f t="shared" si="52"/>
        <v>0.45</v>
      </c>
      <c r="AE61" s="15">
        <f t="shared" si="53"/>
        <v>497.50861581436169</v>
      </c>
      <c r="AF61" s="1">
        <f t="shared" si="54"/>
        <v>13347038.683975264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6">
        <v>4</v>
      </c>
      <c r="D62" s="8">
        <v>17.276157513000001</v>
      </c>
      <c r="E62" s="9">
        <f t="shared" si="55"/>
        <v>11.2522837389355</v>
      </c>
      <c r="F62" s="6" t="s">
        <v>110</v>
      </c>
      <c r="G62" s="1">
        <v>5</v>
      </c>
      <c r="H62" s="7">
        <f t="shared" si="40"/>
        <v>17.276157513000001</v>
      </c>
      <c r="I62" s="7">
        <f t="shared" si="41"/>
        <v>290.42615751299996</v>
      </c>
      <c r="J62" s="7">
        <f t="shared" si="42"/>
        <v>0.14524541616886114</v>
      </c>
      <c r="K62" s="7">
        <f t="shared" si="43"/>
        <v>9.0246250000000003</v>
      </c>
      <c r="L62" s="7">
        <f t="shared" si="44"/>
        <v>2.4366487499999998</v>
      </c>
      <c r="M62" s="1" t="s">
        <v>112</v>
      </c>
      <c r="N62" s="7">
        <f>(O61-P61)*$C$22/100</f>
        <v>8.1628707837874597</v>
      </c>
      <c r="O62" s="7">
        <f t="shared" si="56"/>
        <v>2.8662735280940765</v>
      </c>
      <c r="P62" s="7">
        <f t="shared" si="45"/>
        <v>0.41631309144181405</v>
      </c>
      <c r="Q62" s="12">
        <f t="shared" si="46"/>
        <v>0.18734089114881633</v>
      </c>
      <c r="R62" s="7">
        <f t="shared" si="47"/>
        <v>1.0964919375</v>
      </c>
      <c r="S62" s="13">
        <f t="shared" si="48"/>
        <v>0.17085478218467642</v>
      </c>
      <c r="T62" s="2">
        <v>0.27</v>
      </c>
      <c r="U62" s="14">
        <f t="shared" si="49"/>
        <v>4.6130791189862637E-2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0.2891084335437436</v>
      </c>
      <c r="AC62" s="7">
        <f t="shared" si="51"/>
        <v>9.0246250000000003</v>
      </c>
      <c r="AD62" s="1">
        <f t="shared" si="52"/>
        <v>0.45</v>
      </c>
      <c r="AE62" s="15">
        <f t="shared" si="53"/>
        <v>497.50861581436169</v>
      </c>
      <c r="AF62" s="1">
        <f t="shared" si="54"/>
        <v>12980473.400220493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6">
        <v>5</v>
      </c>
      <c r="D63" s="8">
        <v>19.545430431290299</v>
      </c>
      <c r="E63" s="9">
        <f t="shared" si="55"/>
        <v>17.276157513000001</v>
      </c>
      <c r="F63" s="6" t="s">
        <v>112</v>
      </c>
      <c r="G63" s="1">
        <v>6</v>
      </c>
      <c r="H63" s="7">
        <f t="shared" si="40"/>
        <v>19.545430431290299</v>
      </c>
      <c r="I63" s="7">
        <f t="shared" si="41"/>
        <v>292.69543043129028</v>
      </c>
      <c r="J63" s="7">
        <f t="shared" si="42"/>
        <v>0.18835933510054287</v>
      </c>
      <c r="K63" s="7">
        <f t="shared" si="43"/>
        <v>9.0246250000000003</v>
      </c>
      <c r="L63" s="7">
        <f t="shared" si="44"/>
        <v>2.4366487499999998</v>
      </c>
      <c r="M63" s="1" t="s">
        <v>110</v>
      </c>
      <c r="O63" s="7">
        <f t="shared" si="56"/>
        <v>4.8866091866522625</v>
      </c>
      <c r="P63" s="7">
        <f t="shared" si="45"/>
        <v>0.92043845729402474</v>
      </c>
      <c r="Q63" s="12">
        <f t="shared" si="46"/>
        <v>0.41419730578231112</v>
      </c>
      <c r="R63" s="7">
        <f t="shared" si="47"/>
        <v>1.0964919375</v>
      </c>
      <c r="S63" s="13">
        <f t="shared" si="48"/>
        <v>0.37774769847070683</v>
      </c>
      <c r="T63" s="2">
        <v>0.27</v>
      </c>
      <c r="U63" s="14">
        <f t="shared" si="49"/>
        <v>0.10199187858709086</v>
      </c>
      <c r="V63" s="2">
        <v>229.1</v>
      </c>
      <c r="W63" s="2">
        <v>15.1</v>
      </c>
      <c r="X63" s="2">
        <v>6</v>
      </c>
      <c r="Y63" s="2">
        <v>3</v>
      </c>
      <c r="Z63" s="2">
        <v>7</v>
      </c>
      <c r="AA63" s="2">
        <v>30.2</v>
      </c>
      <c r="AB63" s="1">
        <f t="shared" si="50"/>
        <v>0.32115055139400789</v>
      </c>
      <c r="AC63" s="7">
        <f t="shared" si="51"/>
        <v>9.0246250000000003</v>
      </c>
      <c r="AD63" s="1">
        <f t="shared" si="52"/>
        <v>0.45</v>
      </c>
      <c r="AE63" s="15">
        <f t="shared" si="53"/>
        <v>497.50861581436169</v>
      </c>
      <c r="AF63" s="1">
        <f t="shared" si="54"/>
        <v>14419109.600984089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6">
        <v>6</v>
      </c>
      <c r="D64" s="8">
        <v>23.595891762000001</v>
      </c>
      <c r="E64" s="9">
        <f t="shared" si="55"/>
        <v>19.545430431290299</v>
      </c>
      <c r="F64" s="6" t="s">
        <v>110</v>
      </c>
      <c r="G64" s="1">
        <v>7</v>
      </c>
      <c r="H64" s="7">
        <f t="shared" si="40"/>
        <v>23.595891762000001</v>
      </c>
      <c r="I64" s="7">
        <f t="shared" si="41"/>
        <v>296.74589176199999</v>
      </c>
      <c r="J64" s="7">
        <f t="shared" si="42"/>
        <v>0.29660999783156716</v>
      </c>
      <c r="K64" s="7">
        <f t="shared" si="43"/>
        <v>9.0246250000000003</v>
      </c>
      <c r="L64" s="7">
        <f t="shared" si="44"/>
        <v>2.4366487499999998</v>
      </c>
      <c r="M64" s="1" t="s">
        <v>110</v>
      </c>
      <c r="O64" s="7">
        <f t="shared" si="56"/>
        <v>6.4028194793582376</v>
      </c>
      <c r="P64" s="7">
        <f t="shared" si="45"/>
        <v>1.8991402718883628</v>
      </c>
      <c r="Q64" s="12">
        <f t="shared" si="46"/>
        <v>0.85461312234976328</v>
      </c>
      <c r="R64" s="7">
        <f t="shared" si="47"/>
        <v>1.0964919375</v>
      </c>
      <c r="S64" s="13">
        <f t="shared" si="48"/>
        <v>0.77940666330687303</v>
      </c>
      <c r="T64" s="2">
        <v>0.27</v>
      </c>
      <c r="U64" s="14">
        <f t="shared" si="49"/>
        <v>0.21043979909285573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0.35384759942649602</v>
      </c>
      <c r="AC64" s="7">
        <f t="shared" si="51"/>
        <v>9.0246250000000003</v>
      </c>
      <c r="AD64" s="1">
        <f t="shared" si="52"/>
        <v>0.45</v>
      </c>
      <c r="AE64" s="15">
        <f t="shared" si="53"/>
        <v>497.50861581436169</v>
      </c>
      <c r="AF64" s="1">
        <f t="shared" si="54"/>
        <v>15887151.044981698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6">
        <v>7</v>
      </c>
      <c r="D65" s="8">
        <v>27.1127269090323</v>
      </c>
      <c r="E65" s="9">
        <f t="shared" si="55"/>
        <v>23.595891762000001</v>
      </c>
      <c r="F65" s="6" t="s">
        <v>110</v>
      </c>
      <c r="G65" s="1">
        <v>8</v>
      </c>
      <c r="H65" s="7">
        <f t="shared" si="40"/>
        <v>27.1127269090323</v>
      </c>
      <c r="I65" s="7">
        <f t="shared" si="41"/>
        <v>300.26272690903227</v>
      </c>
      <c r="J65" s="7">
        <f t="shared" si="42"/>
        <v>0.43560161288031074</v>
      </c>
      <c r="K65" s="7">
        <f t="shared" si="43"/>
        <v>9.0246250000000003</v>
      </c>
      <c r="L65" s="7">
        <f t="shared" si="44"/>
        <v>2.4366487499999998</v>
      </c>
      <c r="M65" s="1" t="s">
        <v>110</v>
      </c>
      <c r="O65" s="7">
        <f t="shared" si="56"/>
        <v>6.9403279574698749</v>
      </c>
      <c r="P65" s="7">
        <f t="shared" si="45"/>
        <v>3.0232180521921901</v>
      </c>
      <c r="Q65" s="12">
        <f t="shared" si="46"/>
        <v>1.3604481234864856</v>
      </c>
      <c r="R65" s="7">
        <f t="shared" si="47"/>
        <v>1.0964919375</v>
      </c>
      <c r="S65" s="13">
        <f t="shared" si="48"/>
        <v>1.2407278858687327</v>
      </c>
      <c r="T65" s="2">
        <v>0.27</v>
      </c>
      <c r="U65" s="14">
        <f t="shared" si="49"/>
        <v>0.33499652918455786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0.39140145354914418</v>
      </c>
      <c r="AC65" s="7">
        <f t="shared" si="51"/>
        <v>9.0246250000000003</v>
      </c>
      <c r="AD65" s="1">
        <f t="shared" si="52"/>
        <v>0.45</v>
      </c>
      <c r="AE65" s="15">
        <f t="shared" si="53"/>
        <v>497.50861581436169</v>
      </c>
      <c r="AF65" s="1">
        <f t="shared" si="54"/>
        <v>17573254.762329809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6">
        <v>8</v>
      </c>
      <c r="D66" s="8">
        <v>26.925593460322599</v>
      </c>
      <c r="E66" s="9">
        <f t="shared" si="55"/>
        <v>27.1127269090323</v>
      </c>
      <c r="F66" s="6" t="s">
        <v>110</v>
      </c>
      <c r="G66" s="1">
        <v>9</v>
      </c>
      <c r="H66" s="7">
        <f t="shared" si="40"/>
        <v>26.925593460322599</v>
      </c>
      <c r="I66" s="7">
        <f t="shared" si="41"/>
        <v>300.07559346032258</v>
      </c>
      <c r="J66" s="7">
        <f t="shared" si="42"/>
        <v>0.42688112657247235</v>
      </c>
      <c r="K66" s="7">
        <f t="shared" si="43"/>
        <v>9.0246250000000003</v>
      </c>
      <c r="L66" s="7">
        <f t="shared" si="44"/>
        <v>2.4366487499999998</v>
      </c>
      <c r="M66" s="1" t="s">
        <v>110</v>
      </c>
      <c r="O66" s="7">
        <f t="shared" si="56"/>
        <v>6.3537586552776855</v>
      </c>
      <c r="P66" s="7">
        <f t="shared" si="45"/>
        <v>2.7122996527345355</v>
      </c>
      <c r="Q66" s="12">
        <f t="shared" si="46"/>
        <v>1.220534843730541</v>
      </c>
      <c r="R66" s="7">
        <f t="shared" si="47"/>
        <v>1.0964919375</v>
      </c>
      <c r="S66" s="13">
        <f t="shared" si="48"/>
        <v>1.1131270572890473</v>
      </c>
      <c r="T66" s="2">
        <v>0.27</v>
      </c>
      <c r="U66" s="14">
        <f t="shared" si="49"/>
        <v>0.30054430546804278</v>
      </c>
      <c r="V66" s="2">
        <v>220.1</v>
      </c>
      <c r="W66" s="2">
        <v>12.1</v>
      </c>
      <c r="X66" s="2">
        <v>4.5</v>
      </c>
      <c r="Y66" s="2">
        <v>1.5</v>
      </c>
      <c r="Z66" s="2">
        <v>6.8</v>
      </c>
      <c r="AA66" s="2">
        <v>30.2</v>
      </c>
      <c r="AB66" s="1">
        <f t="shared" si="50"/>
        <v>0.36581410809861492</v>
      </c>
      <c r="AC66" s="7">
        <f t="shared" si="51"/>
        <v>9.0246250000000003</v>
      </c>
      <c r="AD66" s="1">
        <f t="shared" si="52"/>
        <v>0.45</v>
      </c>
      <c r="AE66" s="15">
        <f t="shared" si="53"/>
        <v>497.50861581436169</v>
      </c>
      <c r="AF66" s="1">
        <f t="shared" si="54"/>
        <v>16424426.784772405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6">
        <v>9</v>
      </c>
      <c r="D67" s="8">
        <v>23.295058618999999</v>
      </c>
      <c r="E67" s="9">
        <f t="shared" si="55"/>
        <v>26.925593460322599</v>
      </c>
      <c r="F67" s="6" t="s">
        <v>110</v>
      </c>
      <c r="G67" s="1">
        <v>10</v>
      </c>
      <c r="H67" s="7">
        <f t="shared" si="40"/>
        <v>23.295058618999999</v>
      </c>
      <c r="I67" s="7">
        <f t="shared" si="41"/>
        <v>296.44505861899995</v>
      </c>
      <c r="J67" s="7">
        <f t="shared" si="42"/>
        <v>0.28689622621384725</v>
      </c>
      <c r="K67" s="7">
        <f t="shared" si="43"/>
        <v>9.0246250000000003</v>
      </c>
      <c r="L67" s="7">
        <f t="shared" si="44"/>
        <v>2.4366487499999998</v>
      </c>
      <c r="M67" s="1" t="s">
        <v>110</v>
      </c>
      <c r="O67" s="7">
        <f t="shared" si="56"/>
        <v>6.0781077525431497</v>
      </c>
      <c r="P67" s="7">
        <f t="shared" si="45"/>
        <v>1.7437861767257581</v>
      </c>
      <c r="Q67" s="12">
        <f t="shared" si="46"/>
        <v>0.78470377952659121</v>
      </c>
      <c r="R67" s="7">
        <f t="shared" si="47"/>
        <v>1.0964919375</v>
      </c>
      <c r="S67" s="13">
        <f t="shared" si="48"/>
        <v>0.71564938390309984</v>
      </c>
      <c r="T67" s="2">
        <v>0.27</v>
      </c>
      <c r="U67" s="14">
        <f t="shared" si="49"/>
        <v>0.19322533365383698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0"/>
        <v>0.33345743809663186</v>
      </c>
      <c r="AC67" s="7">
        <f t="shared" si="51"/>
        <v>9.0246250000000003</v>
      </c>
      <c r="AD67" s="1">
        <f t="shared" si="52"/>
        <v>0.45</v>
      </c>
      <c r="AE67" s="15">
        <f t="shared" si="53"/>
        <v>497.50861581436169</v>
      </c>
      <c r="AF67" s="1">
        <f t="shared" si="54"/>
        <v>14971667.731249657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6">
        <v>10</v>
      </c>
      <c r="D68" s="8">
        <v>16.287264451580601</v>
      </c>
      <c r="E68" s="9">
        <f t="shared" si="55"/>
        <v>23.295058618999999</v>
      </c>
      <c r="F68" s="6" t="s">
        <v>110</v>
      </c>
      <c r="G68" s="1">
        <v>11</v>
      </c>
      <c r="H68" s="7">
        <f t="shared" si="40"/>
        <v>16.287264451580601</v>
      </c>
      <c r="I68" s="7">
        <f t="shared" si="41"/>
        <v>289.43726445158057</v>
      </c>
      <c r="J68" s="7">
        <f t="shared" si="42"/>
        <v>0.12952580889723064</v>
      </c>
      <c r="K68" s="7">
        <f t="shared" si="43"/>
        <v>9.0246250000000003</v>
      </c>
      <c r="L68" s="7">
        <f t="shared" si="44"/>
        <v>2.4366487499999998</v>
      </c>
      <c r="M68" s="1" t="s">
        <v>112</v>
      </c>
      <c r="N68" s="7">
        <f>(O67-P67)*$C$22/100</f>
        <v>4.1176054970265215</v>
      </c>
      <c r="O68" s="7">
        <f t="shared" si="56"/>
        <v>2.6533648287908713</v>
      </c>
      <c r="P68" s="7">
        <f t="shared" si="45"/>
        <v>0.34367922574859949</v>
      </c>
      <c r="Q68" s="12">
        <f t="shared" si="46"/>
        <v>0.15465565158686978</v>
      </c>
      <c r="R68" s="7">
        <f t="shared" si="47"/>
        <v>1.0964919375</v>
      </c>
      <c r="S68" s="13">
        <f t="shared" si="48"/>
        <v>0.14104586299055188</v>
      </c>
      <c r="T68" s="2">
        <v>0.27</v>
      </c>
      <c r="U68" s="14">
        <f t="shared" si="49"/>
        <v>3.8082383007449011E-2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0.2378818384767459</v>
      </c>
      <c r="AC68" s="7">
        <f t="shared" si="51"/>
        <v>9.0246250000000003</v>
      </c>
      <c r="AD68" s="1">
        <f t="shared" si="52"/>
        <v>0.45</v>
      </c>
      <c r="AE68" s="15">
        <f t="shared" si="53"/>
        <v>497.50861581436169</v>
      </c>
      <c r="AF68" s="1">
        <f t="shared" si="54"/>
        <v>10680487.03697101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6">
        <v>11</v>
      </c>
      <c r="D69" s="8">
        <v>9.9152368303999996</v>
      </c>
      <c r="E69" s="9">
        <f t="shared" si="55"/>
        <v>16.287264451580601</v>
      </c>
      <c r="F69" s="6" t="s">
        <v>112</v>
      </c>
      <c r="G69" s="1">
        <v>12</v>
      </c>
      <c r="H69" s="7">
        <f t="shared" si="40"/>
        <v>9.9152368303999996</v>
      </c>
      <c r="I69" s="7">
        <f t="shared" si="41"/>
        <v>283.06523683039995</v>
      </c>
      <c r="J69" s="7">
        <f t="shared" si="42"/>
        <v>6.0740289642513615E-2</v>
      </c>
      <c r="K69" s="7">
        <f t="shared" si="43"/>
        <v>9.0246250000000003</v>
      </c>
      <c r="L69" s="7">
        <f t="shared" si="44"/>
        <v>2.4366487499999998</v>
      </c>
      <c r="M69" s="1" t="s">
        <v>110</v>
      </c>
      <c r="O69" s="7">
        <f t="shared" si="56"/>
        <v>4.7463343530422719</v>
      </c>
      <c r="P69" s="7">
        <f t="shared" si="45"/>
        <v>0.28829372334400005</v>
      </c>
      <c r="Q69" s="12">
        <f t="shared" si="46"/>
        <v>0.12973217550480004</v>
      </c>
      <c r="R69" s="7">
        <f t="shared" si="47"/>
        <v>1.0964919375</v>
      </c>
      <c r="S69" s="13">
        <f t="shared" si="48"/>
        <v>0.11831566751014076</v>
      </c>
      <c r="T69" s="2">
        <v>0.27</v>
      </c>
      <c r="U69" s="14">
        <f t="shared" si="49"/>
        <v>3.1945230227738007E-2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0.23603148691366302</v>
      </c>
      <c r="AC69" s="7">
        <f t="shared" si="51"/>
        <v>9.0246250000000003</v>
      </c>
      <c r="AD69" s="1">
        <f t="shared" si="52"/>
        <v>0.45</v>
      </c>
      <c r="AE69" s="15">
        <f t="shared" si="53"/>
        <v>497.50861581436169</v>
      </c>
      <c r="AF69" s="1">
        <f t="shared" si="54"/>
        <v>10597409.421588961</v>
      </c>
      <c r="AG69" s="1">
        <f>SUM(AF58:AF69)</f>
        <v>158116040.67760673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6">
        <v>12</v>
      </c>
      <c r="D70" s="8">
        <v>6.5839550281290302</v>
      </c>
      <c r="E70" s="9">
        <f t="shared" si="55"/>
        <v>9.9152368303999996</v>
      </c>
      <c r="F70" s="6" t="s">
        <v>110</v>
      </c>
    </row>
    <row r="72" spans="1:78" x14ac:dyDescent="0.15">
      <c r="S72" s="30" t="s">
        <v>80</v>
      </c>
      <c r="T72" s="30"/>
      <c r="U72" s="30"/>
      <c r="V72" s="30" t="s">
        <v>81</v>
      </c>
      <c r="W72" s="30"/>
      <c r="X72" s="30"/>
      <c r="Y72" s="30" t="s">
        <v>82</v>
      </c>
      <c r="Z72" s="30"/>
      <c r="AA72" s="30"/>
      <c r="AB72" s="30" t="s">
        <v>83</v>
      </c>
      <c r="AC72" s="30"/>
      <c r="AD72" s="30"/>
      <c r="AE72" s="30" t="s">
        <v>84</v>
      </c>
      <c r="AF72" s="30"/>
      <c r="AG72" s="30"/>
      <c r="AH72" s="30" t="s">
        <v>85</v>
      </c>
      <c r="AI72" s="30"/>
      <c r="AJ72" s="30"/>
      <c r="AK72" s="31" t="s">
        <v>115</v>
      </c>
      <c r="AL72" s="32"/>
      <c r="AM72" s="33"/>
      <c r="AN72" s="32" t="s">
        <v>116</v>
      </c>
      <c r="AO72" s="32"/>
      <c r="AP72" s="33"/>
      <c r="AQ72" s="30" t="s">
        <v>87</v>
      </c>
      <c r="AR72" s="30"/>
      <c r="AS72" s="30"/>
    </row>
    <row r="73" spans="1:78" x14ac:dyDescent="0.15">
      <c r="A73" s="34" t="s">
        <v>49</v>
      </c>
      <c r="B73" s="34"/>
      <c r="C73" s="6" t="s">
        <v>88</v>
      </c>
      <c r="D73" s="6" t="s">
        <v>89</v>
      </c>
      <c r="E73" s="6" t="s">
        <v>90</v>
      </c>
      <c r="F73" s="6" t="s">
        <v>91</v>
      </c>
      <c r="G73" s="1" t="s">
        <v>88</v>
      </c>
      <c r="H73" s="1" t="s">
        <v>90</v>
      </c>
      <c r="I73" s="1" t="s">
        <v>92</v>
      </c>
      <c r="J73" s="1" t="s">
        <v>93</v>
      </c>
      <c r="K73" s="10" t="s">
        <v>94</v>
      </c>
      <c r="L73" s="10" t="s">
        <v>95</v>
      </c>
      <c r="M73" s="1" t="s">
        <v>96</v>
      </c>
      <c r="N73" s="10" t="s">
        <v>97</v>
      </c>
      <c r="O73" s="1" t="s">
        <v>98</v>
      </c>
      <c r="P73" s="1" t="s">
        <v>99</v>
      </c>
      <c r="Q73" s="10" t="s">
        <v>100</v>
      </c>
      <c r="R73" s="10" t="s">
        <v>101</v>
      </c>
      <c r="S73" s="2" t="s">
        <v>102</v>
      </c>
      <c r="T73" s="2" t="s">
        <v>103</v>
      </c>
      <c r="U73" s="2"/>
      <c r="V73" s="2" t="s">
        <v>102</v>
      </c>
      <c r="W73" s="2" t="s">
        <v>103</v>
      </c>
      <c r="X73" s="2"/>
      <c r="Y73" s="2" t="s">
        <v>102</v>
      </c>
      <c r="Z73" s="2" t="s">
        <v>103</v>
      </c>
      <c r="AA73" s="2"/>
      <c r="AB73" s="2" t="s">
        <v>102</v>
      </c>
      <c r="AC73" s="2" t="s">
        <v>103</v>
      </c>
      <c r="AD73" s="2"/>
      <c r="AE73" s="2" t="s">
        <v>102</v>
      </c>
      <c r="AF73" s="2" t="s">
        <v>103</v>
      </c>
      <c r="AG73" s="2"/>
      <c r="AH73" s="2" t="s">
        <v>102</v>
      </c>
      <c r="AI73" s="2" t="s">
        <v>103</v>
      </c>
      <c r="AJ73" s="2"/>
      <c r="AK73" s="2" t="s">
        <v>102</v>
      </c>
      <c r="AL73" s="2" t="s">
        <v>103</v>
      </c>
      <c r="AM73" s="2"/>
      <c r="AN73" s="2" t="s">
        <v>102</v>
      </c>
      <c r="AO73" s="2" t="s">
        <v>103</v>
      </c>
      <c r="AP73" s="2"/>
      <c r="AQ73" s="16" t="s">
        <v>102</v>
      </c>
      <c r="AR73" s="16" t="s">
        <v>103</v>
      </c>
      <c r="AS73" s="16"/>
      <c r="AT73" s="1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pans="1:78" x14ac:dyDescent="0.15">
      <c r="A74" s="1" t="s">
        <v>108</v>
      </c>
      <c r="B74" s="1">
        <f>F8</f>
        <v>625.46400000000006</v>
      </c>
      <c r="C74" s="6" t="s">
        <v>109</v>
      </c>
      <c r="D74" s="6">
        <v>5</v>
      </c>
      <c r="E74" s="6"/>
      <c r="F74" s="6"/>
      <c r="G74" s="1">
        <v>1</v>
      </c>
      <c r="H74" s="7">
        <f t="shared" ref="H74:H85" si="57">E75</f>
        <v>5</v>
      </c>
      <c r="I74" s="7">
        <f t="shared" ref="I74:I85" si="58">H74+273.15</f>
        <v>278.14999999999998</v>
      </c>
      <c r="J74" s="7">
        <f t="shared" ref="J74:J85" si="59">EXP(($C$16*(I74-$C$14))/($C$17*I74*$C$14))</f>
        <v>3.3074406338125473E-2</v>
      </c>
      <c r="K74" s="7">
        <f t="shared" ref="K74:K85" si="60">$B$74/12</f>
        <v>52.122000000000007</v>
      </c>
      <c r="L74" s="7">
        <f t="shared" ref="L74:L85" si="61">K74*$B$75/100</f>
        <v>0.52122000000000002</v>
      </c>
      <c r="M74" s="1" t="s">
        <v>110</v>
      </c>
      <c r="O74" s="7">
        <f>L74</f>
        <v>0.52122000000000002</v>
      </c>
      <c r="P74" s="7">
        <f t="shared" ref="P74:P85" si="62">O74*J74</f>
        <v>1.7239042071557759E-2</v>
      </c>
      <c r="Q74" s="12">
        <f t="shared" ref="Q74:Q85" si="63">P74*$B$76</f>
        <v>4.4821509386050173E-3</v>
      </c>
      <c r="R74" s="7">
        <f t="shared" ref="R74:R85" si="64">L74*$B$76</f>
        <v>0.1355172</v>
      </c>
      <c r="S74" s="13">
        <f t="shared" ref="S74:S85" si="65">Q74/R74</f>
        <v>3.3074406338125473E-2</v>
      </c>
      <c r="T74" s="2">
        <v>0.01</v>
      </c>
      <c r="U74" s="14">
        <f t="shared" ref="U74:U85" si="66">S74*T74</f>
        <v>3.3074406338125473E-4</v>
      </c>
      <c r="V74" s="13"/>
      <c r="W74" s="2"/>
      <c r="X74" s="2"/>
      <c r="Y74" s="2"/>
      <c r="Z74" s="2"/>
      <c r="AA74" s="2"/>
      <c r="AB74" s="2"/>
      <c r="AC74" s="2"/>
      <c r="AD74" s="2"/>
      <c r="AE74" s="13">
        <v>1E-3</v>
      </c>
      <c r="AF74" s="2">
        <v>0.49</v>
      </c>
      <c r="AG74" s="14">
        <f t="shared" ref="AG74:AG85" si="67">AF74*AE74</f>
        <v>4.8999999999999998E-4</v>
      </c>
      <c r="AH74" s="17"/>
      <c r="AI74" s="2"/>
      <c r="AJ74" s="14"/>
      <c r="AK74" s="13"/>
      <c r="AL74" s="2"/>
      <c r="AM74" s="2"/>
      <c r="AN74" s="13"/>
      <c r="AO74" s="2"/>
      <c r="AP74" s="14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5.8207440633812552E-3</v>
      </c>
      <c r="AU74" s="7">
        <f t="shared" ref="AU74:AU85" si="70">$B$74/12</f>
        <v>52.122000000000007</v>
      </c>
      <c r="AV74" s="1">
        <f t="shared" ref="AV74:AV85" si="71">$B$76</f>
        <v>0.26</v>
      </c>
      <c r="AW74" s="1">
        <f t="shared" ref="AW74:AW85" si="72">$E$8</f>
        <v>0.434</v>
      </c>
      <c r="AX74" s="1">
        <f t="shared" ref="AX74:AX85" si="73">AW74*10000*AV74*0.67*AU74*AT74</f>
        <v>229.37044437311573</v>
      </c>
    </row>
    <row r="75" spans="1:78" x14ac:dyDescent="0.15">
      <c r="A75" s="1" t="s">
        <v>111</v>
      </c>
      <c r="B75" s="1">
        <v>1</v>
      </c>
      <c r="C75" s="6">
        <v>1</v>
      </c>
      <c r="D75" s="8">
        <v>2.5963868184838699</v>
      </c>
      <c r="E75" s="9">
        <f t="shared" ref="E75:E86" si="74">D74</f>
        <v>5</v>
      </c>
      <c r="F75" s="6" t="s">
        <v>110</v>
      </c>
      <c r="G75" s="1">
        <v>2</v>
      </c>
      <c r="H75" s="7">
        <f t="shared" si="57"/>
        <v>2.5963868184838699</v>
      </c>
      <c r="I75" s="7">
        <f t="shared" si="58"/>
        <v>275.74638681848387</v>
      </c>
      <c r="J75" s="7">
        <f t="shared" si="59"/>
        <v>2.4376636850278823E-2</v>
      </c>
      <c r="K75" s="7">
        <f t="shared" si="60"/>
        <v>52.122000000000007</v>
      </c>
      <c r="L75" s="7">
        <f t="shared" si="61"/>
        <v>0.52122000000000002</v>
      </c>
      <c r="M75" s="1" t="s">
        <v>110</v>
      </c>
      <c r="O75" s="7">
        <f t="shared" ref="O75:O85" si="75">L75+O74-P74-N75</f>
        <v>1.0252009579284422</v>
      </c>
      <c r="P75" s="7">
        <f t="shared" si="62"/>
        <v>2.4990951449979613E-2</v>
      </c>
      <c r="Q75" s="12">
        <f t="shared" si="63"/>
        <v>6.4976473769946998E-3</v>
      </c>
      <c r="R75" s="7">
        <f t="shared" si="64"/>
        <v>0.1355172</v>
      </c>
      <c r="S75" s="13">
        <f t="shared" si="65"/>
        <v>4.7947030908214602E-2</v>
      </c>
      <c r="T75" s="2">
        <v>0.01</v>
      </c>
      <c r="U75" s="14">
        <f t="shared" si="66"/>
        <v>4.7947030908214601E-4</v>
      </c>
      <c r="V75" s="13"/>
      <c r="W75" s="2"/>
      <c r="X75" s="2"/>
      <c r="Y75" s="2"/>
      <c r="Z75" s="2"/>
      <c r="AA75" s="2"/>
      <c r="AB75" s="2"/>
      <c r="AC75" s="2"/>
      <c r="AD75" s="2"/>
      <c r="AE75" s="13">
        <v>1E-3</v>
      </c>
      <c r="AF75" s="2">
        <v>0.49</v>
      </c>
      <c r="AG75" s="14">
        <f t="shared" si="67"/>
        <v>4.8999999999999998E-4</v>
      </c>
      <c r="AH75" s="17"/>
      <c r="AI75" s="2"/>
      <c r="AJ75" s="14"/>
      <c r="AK75" s="13"/>
      <c r="AL75" s="2"/>
      <c r="AM75" s="2"/>
      <c r="AN75" s="13"/>
      <c r="AO75" s="2"/>
      <c r="AP75" s="14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5.9694703090821463E-3</v>
      </c>
      <c r="AU75" s="7">
        <f t="shared" si="70"/>
        <v>52.122000000000007</v>
      </c>
      <c r="AV75" s="1">
        <f t="shared" si="71"/>
        <v>0.26</v>
      </c>
      <c r="AW75" s="1">
        <f t="shared" si="72"/>
        <v>0.434</v>
      </c>
      <c r="AX75" s="1">
        <f t="shared" si="73"/>
        <v>235.23110491666526</v>
      </c>
    </row>
    <row r="76" spans="1:78" x14ac:dyDescent="0.15">
      <c r="A76" s="1" t="s">
        <v>73</v>
      </c>
      <c r="B76" s="1">
        <f>H8</f>
        <v>0.26</v>
      </c>
      <c r="C76" s="6">
        <v>2</v>
      </c>
      <c r="D76" s="8">
        <v>6.8372081352069003</v>
      </c>
      <c r="E76" s="9">
        <f t="shared" si="74"/>
        <v>2.5963868184838699</v>
      </c>
      <c r="F76" s="6" t="s">
        <v>110</v>
      </c>
      <c r="G76" s="1">
        <v>3</v>
      </c>
      <c r="H76" s="7">
        <f t="shared" si="57"/>
        <v>6.8372081352069003</v>
      </c>
      <c r="I76" s="7">
        <f t="shared" si="58"/>
        <v>279.98720813520686</v>
      </c>
      <c r="J76" s="7">
        <f t="shared" si="59"/>
        <v>4.1614870988830911E-2</v>
      </c>
      <c r="K76" s="7">
        <f t="shared" si="60"/>
        <v>52.122000000000007</v>
      </c>
      <c r="L76" s="7">
        <f t="shared" si="61"/>
        <v>0.52122000000000002</v>
      </c>
      <c r="M76" s="1" t="s">
        <v>110</v>
      </c>
      <c r="O76" s="7">
        <f t="shared" si="75"/>
        <v>1.5214300064784627</v>
      </c>
      <c r="P76" s="7">
        <f t="shared" si="62"/>
        <v>6.3314113438137407E-2</v>
      </c>
      <c r="Q76" s="12">
        <f t="shared" si="63"/>
        <v>1.6461669493915726E-2</v>
      </c>
      <c r="R76" s="7">
        <f t="shared" si="64"/>
        <v>0.1355172</v>
      </c>
      <c r="S76" s="13">
        <f t="shared" si="65"/>
        <v>0.12147291630815664</v>
      </c>
      <c r="T76" s="2">
        <v>0.01</v>
      </c>
      <c r="U76" s="14">
        <f t="shared" si="66"/>
        <v>1.2147291630815664E-3</v>
      </c>
      <c r="V76" s="13"/>
      <c r="W76" s="2"/>
      <c r="X76" s="2"/>
      <c r="Y76" s="2"/>
      <c r="Z76" s="2"/>
      <c r="AA76" s="2"/>
      <c r="AB76" s="2"/>
      <c r="AC76" s="2"/>
      <c r="AD76" s="2"/>
      <c r="AE76" s="13">
        <v>1E-3</v>
      </c>
      <c r="AF76" s="2">
        <v>0.49</v>
      </c>
      <c r="AG76" s="14">
        <f t="shared" si="67"/>
        <v>4.8999999999999998E-4</v>
      </c>
      <c r="AH76" s="17"/>
      <c r="AI76" s="2"/>
      <c r="AJ76" s="14"/>
      <c r="AK76" s="13"/>
      <c r="AL76" s="2"/>
      <c r="AM76" s="2"/>
      <c r="AN76" s="13"/>
      <c r="AO76" s="2"/>
      <c r="AP76" s="14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6.704729163081566E-3</v>
      </c>
      <c r="AU76" s="7">
        <f t="shared" si="70"/>
        <v>52.122000000000007</v>
      </c>
      <c r="AV76" s="1">
        <f t="shared" si="71"/>
        <v>0.26</v>
      </c>
      <c r="AW76" s="1">
        <f t="shared" si="72"/>
        <v>0.434</v>
      </c>
      <c r="AX76" s="1">
        <f t="shared" si="73"/>
        <v>264.20448842824817</v>
      </c>
    </row>
    <row r="77" spans="1:78" x14ac:dyDescent="0.15">
      <c r="C77" s="6">
        <v>3</v>
      </c>
      <c r="D77" s="8">
        <v>11.2522837389355</v>
      </c>
      <c r="E77" s="9">
        <f t="shared" si="74"/>
        <v>6.8372081352069003</v>
      </c>
      <c r="F77" s="6" t="s">
        <v>110</v>
      </c>
      <c r="G77" s="1">
        <v>4</v>
      </c>
      <c r="H77" s="7">
        <f t="shared" si="57"/>
        <v>11.2522837389355</v>
      </c>
      <c r="I77" s="7">
        <f t="shared" si="58"/>
        <v>284.40228373893547</v>
      </c>
      <c r="J77" s="7">
        <f t="shared" si="59"/>
        <v>7.1401539496505254E-2</v>
      </c>
      <c r="K77" s="7">
        <f t="shared" si="60"/>
        <v>52.122000000000007</v>
      </c>
      <c r="L77" s="7">
        <f t="shared" si="61"/>
        <v>0.52122000000000002</v>
      </c>
      <c r="M77" s="1" t="s">
        <v>110</v>
      </c>
      <c r="O77" s="7">
        <f t="shared" si="75"/>
        <v>1.9793358930403253</v>
      </c>
      <c r="P77" s="7">
        <f t="shared" si="62"/>
        <v>0.1413276299437693</v>
      </c>
      <c r="Q77" s="12">
        <f t="shared" si="63"/>
        <v>3.6745183785380019E-2</v>
      </c>
      <c r="R77" s="7">
        <f t="shared" si="64"/>
        <v>0.1355172</v>
      </c>
      <c r="S77" s="13">
        <f t="shared" si="65"/>
        <v>0.27114774940288033</v>
      </c>
      <c r="T77" s="2">
        <v>0.01</v>
      </c>
      <c r="U77" s="14">
        <f t="shared" si="66"/>
        <v>2.7114774940288034E-3</v>
      </c>
      <c r="V77" s="13"/>
      <c r="W77" s="2"/>
      <c r="X77" s="2"/>
      <c r="Y77" s="2"/>
      <c r="Z77" s="2"/>
      <c r="AA77" s="2"/>
      <c r="AB77" s="2"/>
      <c r="AC77" s="2"/>
      <c r="AD77" s="2"/>
      <c r="AE77" s="13">
        <v>1E-3</v>
      </c>
      <c r="AF77" s="2">
        <v>0.49</v>
      </c>
      <c r="AG77" s="14">
        <f t="shared" si="67"/>
        <v>4.8999999999999998E-4</v>
      </c>
      <c r="AH77" s="17"/>
      <c r="AI77" s="2"/>
      <c r="AJ77" s="14"/>
      <c r="AK77" s="13"/>
      <c r="AL77" s="2"/>
      <c r="AM77" s="2"/>
      <c r="AN77" s="13"/>
      <c r="AO77" s="2"/>
      <c r="AP77" s="14"/>
      <c r="AQ77" s="2">
        <v>1.4999999999999999E-2</v>
      </c>
      <c r="AR77" s="2">
        <v>0.5</v>
      </c>
      <c r="AS77" s="2">
        <f t="shared" si="68"/>
        <v>7.4999999999999997E-3</v>
      </c>
      <c r="AT77" s="1">
        <f t="shared" si="69"/>
        <v>1.0701477494028805E-2</v>
      </c>
      <c r="AU77" s="7">
        <f t="shared" si="70"/>
        <v>52.122000000000007</v>
      </c>
      <c r="AV77" s="1">
        <f t="shared" si="71"/>
        <v>0.26</v>
      </c>
      <c r="AW77" s="1">
        <f t="shared" si="72"/>
        <v>0.434</v>
      </c>
      <c r="AX77" s="1">
        <f t="shared" si="73"/>
        <v>421.69911982496814</v>
      </c>
    </row>
    <row r="78" spans="1:78" x14ac:dyDescent="0.15">
      <c r="C78" s="6">
        <v>4</v>
      </c>
      <c r="D78" s="8">
        <v>17.276157513000001</v>
      </c>
      <c r="E78" s="9">
        <f t="shared" si="74"/>
        <v>11.2522837389355</v>
      </c>
      <c r="F78" s="6" t="s">
        <v>110</v>
      </c>
      <c r="G78" s="1">
        <v>5</v>
      </c>
      <c r="H78" s="7">
        <f t="shared" si="57"/>
        <v>17.276157513000001</v>
      </c>
      <c r="I78" s="7">
        <f t="shared" si="58"/>
        <v>290.42615751299996</v>
      </c>
      <c r="J78" s="7">
        <f t="shared" si="59"/>
        <v>0.14524541616886114</v>
      </c>
      <c r="K78" s="7">
        <f t="shared" si="60"/>
        <v>52.122000000000007</v>
      </c>
      <c r="L78" s="7">
        <f t="shared" si="61"/>
        <v>0.52122000000000002</v>
      </c>
      <c r="M78" s="1" t="s">
        <v>112</v>
      </c>
      <c r="N78" s="7">
        <f>(O77-P77)*$C$22/100</f>
        <v>1.746107849941728</v>
      </c>
      <c r="O78" s="7">
        <f t="shared" si="75"/>
        <v>0.61312041315482846</v>
      </c>
      <c r="P78" s="7">
        <f t="shared" si="62"/>
        <v>8.9052929570297146E-2</v>
      </c>
      <c r="Q78" s="12">
        <f t="shared" si="63"/>
        <v>2.315376168827726E-2</v>
      </c>
      <c r="R78" s="7">
        <f t="shared" si="64"/>
        <v>0.1355172</v>
      </c>
      <c r="S78" s="13">
        <f t="shared" si="65"/>
        <v>0.17085478218467662</v>
      </c>
      <c r="T78" s="2">
        <v>0.01</v>
      </c>
      <c r="U78" s="14">
        <f t="shared" si="66"/>
        <v>1.7085478218467661E-3</v>
      </c>
      <c r="V78" s="13"/>
      <c r="W78" s="2"/>
      <c r="X78" s="2"/>
      <c r="Y78" s="2"/>
      <c r="Z78" s="2"/>
      <c r="AA78" s="2"/>
      <c r="AB78" s="2"/>
      <c r="AC78" s="2"/>
      <c r="AD78" s="2"/>
      <c r="AE78" s="13">
        <v>5.0000000000000001E-3</v>
      </c>
      <c r="AF78" s="2">
        <v>0.49</v>
      </c>
      <c r="AG78" s="14">
        <f t="shared" si="67"/>
        <v>2.4499999999999999E-3</v>
      </c>
      <c r="AH78" s="17"/>
      <c r="AI78" s="2"/>
      <c r="AJ78" s="14"/>
      <c r="AK78" s="13"/>
      <c r="AL78" s="2"/>
      <c r="AM78" s="2"/>
      <c r="AN78" s="13"/>
      <c r="AO78" s="2"/>
      <c r="AP78" s="14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1.1658547821846766E-2</v>
      </c>
      <c r="AU78" s="7">
        <f t="shared" si="70"/>
        <v>52.122000000000007</v>
      </c>
      <c r="AV78" s="1">
        <f t="shared" si="71"/>
        <v>0.26</v>
      </c>
      <c r="AW78" s="1">
        <f t="shared" si="72"/>
        <v>0.434</v>
      </c>
      <c r="AX78" s="1">
        <f t="shared" si="73"/>
        <v>459.41313782637269</v>
      </c>
    </row>
    <row r="79" spans="1:78" x14ac:dyDescent="0.15">
      <c r="C79" s="6">
        <v>5</v>
      </c>
      <c r="D79" s="8">
        <v>19.545430431290299</v>
      </c>
      <c r="E79" s="9">
        <f t="shared" si="74"/>
        <v>17.276157513000001</v>
      </c>
      <c r="F79" s="6" t="s">
        <v>112</v>
      </c>
      <c r="G79" s="1">
        <v>6</v>
      </c>
      <c r="H79" s="7">
        <f t="shared" si="57"/>
        <v>19.545430431290299</v>
      </c>
      <c r="I79" s="7">
        <f t="shared" si="58"/>
        <v>292.69543043129028</v>
      </c>
      <c r="J79" s="7">
        <f t="shared" si="59"/>
        <v>0.18835933510054287</v>
      </c>
      <c r="K79" s="7">
        <f t="shared" si="60"/>
        <v>52.122000000000007</v>
      </c>
      <c r="L79" s="7">
        <f t="shared" si="61"/>
        <v>0.52122000000000002</v>
      </c>
      <c r="M79" s="1" t="s">
        <v>110</v>
      </c>
      <c r="O79" s="7">
        <f t="shared" si="75"/>
        <v>1.0452874835845314</v>
      </c>
      <c r="P79" s="7">
        <f t="shared" si="62"/>
        <v>0.19688965539690195</v>
      </c>
      <c r="Q79" s="12">
        <f t="shared" si="63"/>
        <v>5.1191310403194509E-2</v>
      </c>
      <c r="R79" s="7">
        <f t="shared" si="64"/>
        <v>0.1355172</v>
      </c>
      <c r="S79" s="13">
        <f t="shared" si="65"/>
        <v>0.37774769847070711</v>
      </c>
      <c r="T79" s="2">
        <v>0.01</v>
      </c>
      <c r="U79" s="14">
        <f t="shared" si="66"/>
        <v>3.7774769847070712E-3</v>
      </c>
      <c r="V79" s="13"/>
      <c r="W79" s="2"/>
      <c r="X79" s="2"/>
      <c r="Y79" s="2"/>
      <c r="Z79" s="2"/>
      <c r="AA79" s="2"/>
      <c r="AB79" s="2"/>
      <c r="AC79" s="2"/>
      <c r="AD79" s="2"/>
      <c r="AE79" s="13">
        <v>5.0000000000000001E-3</v>
      </c>
      <c r="AF79" s="2">
        <v>0.49</v>
      </c>
      <c r="AG79" s="14">
        <f t="shared" si="67"/>
        <v>2.4499999999999999E-3</v>
      </c>
      <c r="AH79" s="17"/>
      <c r="AI79" s="2"/>
      <c r="AJ79" s="14"/>
      <c r="AK79" s="13"/>
      <c r="AL79" s="2"/>
      <c r="AM79" s="2"/>
      <c r="AN79" s="13"/>
      <c r="AO79" s="2"/>
      <c r="AP79" s="14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1.3727476984707072E-2</v>
      </c>
      <c r="AU79" s="7">
        <f t="shared" si="70"/>
        <v>52.122000000000007</v>
      </c>
      <c r="AV79" s="1">
        <f t="shared" si="71"/>
        <v>0.26</v>
      </c>
      <c r="AW79" s="1">
        <f t="shared" si="72"/>
        <v>0.434</v>
      </c>
      <c r="AX79" s="1">
        <f t="shared" si="73"/>
        <v>540.94072197960918</v>
      </c>
    </row>
    <row r="80" spans="1:78" x14ac:dyDescent="0.15">
      <c r="C80" s="6">
        <v>6</v>
      </c>
      <c r="D80" s="8">
        <v>23.595891762000001</v>
      </c>
      <c r="E80" s="9">
        <f t="shared" si="74"/>
        <v>19.545430431290299</v>
      </c>
      <c r="F80" s="6" t="s">
        <v>110</v>
      </c>
      <c r="G80" s="1">
        <v>7</v>
      </c>
      <c r="H80" s="7">
        <f t="shared" si="57"/>
        <v>23.595891762000001</v>
      </c>
      <c r="I80" s="7">
        <f t="shared" si="58"/>
        <v>296.74589176199999</v>
      </c>
      <c r="J80" s="7">
        <f t="shared" si="59"/>
        <v>0.29660999783156716</v>
      </c>
      <c r="K80" s="7">
        <f t="shared" si="60"/>
        <v>52.122000000000007</v>
      </c>
      <c r="L80" s="7">
        <f t="shared" si="61"/>
        <v>0.52122000000000002</v>
      </c>
      <c r="M80" s="1" t="s">
        <v>110</v>
      </c>
      <c r="O80" s="7">
        <f t="shared" si="75"/>
        <v>1.3696178281876294</v>
      </c>
      <c r="P80" s="7">
        <f t="shared" si="62"/>
        <v>0.40624234104880852</v>
      </c>
      <c r="Q80" s="12">
        <f t="shared" si="63"/>
        <v>0.10562300867269021</v>
      </c>
      <c r="R80" s="7">
        <f t="shared" si="64"/>
        <v>0.1355172</v>
      </c>
      <c r="S80" s="13">
        <f t="shared" si="65"/>
        <v>0.77940666330687325</v>
      </c>
      <c r="T80" s="2">
        <v>0.01</v>
      </c>
      <c r="U80" s="14">
        <f t="shared" si="66"/>
        <v>7.7940666330687325E-3</v>
      </c>
      <c r="V80" s="13"/>
      <c r="W80" s="2"/>
      <c r="X80" s="2"/>
      <c r="Y80" s="2"/>
      <c r="Z80" s="2"/>
      <c r="AA80" s="2"/>
      <c r="AB80" s="2"/>
      <c r="AC80" s="2"/>
      <c r="AD80" s="2"/>
      <c r="AE80" s="13">
        <v>5.0000000000000001E-3</v>
      </c>
      <c r="AF80" s="2">
        <v>0.49</v>
      </c>
      <c r="AG80" s="14">
        <f t="shared" si="67"/>
        <v>2.4499999999999999E-3</v>
      </c>
      <c r="AH80" s="17"/>
      <c r="AI80" s="2"/>
      <c r="AJ80" s="14"/>
      <c r="AK80" s="13"/>
      <c r="AL80" s="2"/>
      <c r="AM80" s="2"/>
      <c r="AN80" s="13"/>
      <c r="AO80" s="2"/>
      <c r="AP80" s="14"/>
      <c r="AQ80" s="2">
        <v>0.02</v>
      </c>
      <c r="AR80" s="2">
        <v>0.5</v>
      </c>
      <c r="AS80" s="2">
        <f t="shared" si="68"/>
        <v>0.01</v>
      </c>
      <c r="AT80" s="1">
        <f t="shared" si="69"/>
        <v>2.0244066633068734E-2</v>
      </c>
      <c r="AU80" s="7">
        <f t="shared" si="70"/>
        <v>52.122000000000007</v>
      </c>
      <c r="AV80" s="1">
        <f t="shared" si="71"/>
        <v>0.26</v>
      </c>
      <c r="AW80" s="1">
        <f t="shared" si="72"/>
        <v>0.434</v>
      </c>
      <c r="AX80" s="1">
        <f t="shared" si="73"/>
        <v>797.73144274764877</v>
      </c>
    </row>
    <row r="81" spans="1:53" x14ac:dyDescent="0.15">
      <c r="C81" s="6">
        <v>7</v>
      </c>
      <c r="D81" s="8">
        <v>27.1127269090323</v>
      </c>
      <c r="E81" s="9">
        <f t="shared" si="74"/>
        <v>23.595891762000001</v>
      </c>
      <c r="F81" s="6" t="s">
        <v>110</v>
      </c>
      <c r="G81" s="1">
        <v>8</v>
      </c>
      <c r="H81" s="7">
        <f t="shared" si="57"/>
        <v>27.1127269090323</v>
      </c>
      <c r="I81" s="7">
        <f t="shared" si="58"/>
        <v>300.26272690903227</v>
      </c>
      <c r="J81" s="7">
        <f t="shared" si="59"/>
        <v>0.43560161288031074</v>
      </c>
      <c r="K81" s="7">
        <f t="shared" si="60"/>
        <v>52.122000000000007</v>
      </c>
      <c r="L81" s="7">
        <f t="shared" si="61"/>
        <v>0.52122000000000002</v>
      </c>
      <c r="M81" s="1" t="s">
        <v>110</v>
      </c>
      <c r="O81" s="7">
        <f t="shared" si="75"/>
        <v>1.4845954871388209</v>
      </c>
      <c r="P81" s="7">
        <f t="shared" si="62"/>
        <v>0.646692188672501</v>
      </c>
      <c r="Q81" s="12">
        <f t="shared" si="63"/>
        <v>0.16813996905485026</v>
      </c>
      <c r="R81" s="7">
        <f t="shared" si="64"/>
        <v>0.1355172</v>
      </c>
      <c r="S81" s="13">
        <f t="shared" si="65"/>
        <v>1.2407278858687329</v>
      </c>
      <c r="T81" s="2">
        <v>0.01</v>
      </c>
      <c r="U81" s="14">
        <f t="shared" si="66"/>
        <v>1.240727885868733E-2</v>
      </c>
      <c r="V81" s="13"/>
      <c r="W81" s="2"/>
      <c r="X81" s="2"/>
      <c r="Y81" s="2"/>
      <c r="Z81" s="2"/>
      <c r="AA81" s="2"/>
      <c r="AB81" s="2"/>
      <c r="AC81" s="2"/>
      <c r="AD81" s="2"/>
      <c r="AE81" s="13">
        <v>5.0000000000000001E-3</v>
      </c>
      <c r="AF81" s="2">
        <v>0.49</v>
      </c>
      <c r="AG81" s="14">
        <f t="shared" si="67"/>
        <v>2.4499999999999999E-3</v>
      </c>
      <c r="AH81" s="17"/>
      <c r="AI81" s="2"/>
      <c r="AJ81" s="14"/>
      <c r="AK81" s="13"/>
      <c r="AL81" s="2"/>
      <c r="AM81" s="2"/>
      <c r="AN81" s="13"/>
      <c r="AO81" s="2"/>
      <c r="AP81" s="14"/>
      <c r="AQ81" s="2">
        <v>0.02</v>
      </c>
      <c r="AR81" s="2">
        <v>0.5</v>
      </c>
      <c r="AS81" s="2">
        <f t="shared" si="68"/>
        <v>0.01</v>
      </c>
      <c r="AT81" s="1">
        <f t="shared" si="69"/>
        <v>2.4857278858687333E-2</v>
      </c>
      <c r="AU81" s="7">
        <f t="shared" si="70"/>
        <v>52.122000000000007</v>
      </c>
      <c r="AV81" s="1">
        <f t="shared" si="71"/>
        <v>0.26</v>
      </c>
      <c r="AW81" s="1">
        <f t="shared" si="72"/>
        <v>0.434</v>
      </c>
      <c r="AX81" s="1">
        <f t="shared" si="73"/>
        <v>979.51826014689391</v>
      </c>
    </row>
    <row r="82" spans="1:53" x14ac:dyDescent="0.15">
      <c r="C82" s="6">
        <v>8</v>
      </c>
      <c r="D82" s="8">
        <v>26.925593460322599</v>
      </c>
      <c r="E82" s="9">
        <f t="shared" si="74"/>
        <v>27.1127269090323</v>
      </c>
      <c r="F82" s="6" t="s">
        <v>110</v>
      </c>
      <c r="G82" s="1">
        <v>9</v>
      </c>
      <c r="H82" s="7">
        <f t="shared" si="57"/>
        <v>26.925593460322599</v>
      </c>
      <c r="I82" s="7">
        <f t="shared" si="58"/>
        <v>300.07559346032258</v>
      </c>
      <c r="J82" s="7">
        <f t="shared" si="59"/>
        <v>0.42688112657247235</v>
      </c>
      <c r="K82" s="7">
        <f t="shared" si="60"/>
        <v>52.122000000000007</v>
      </c>
      <c r="L82" s="7">
        <f t="shared" si="61"/>
        <v>0.52122000000000002</v>
      </c>
      <c r="M82" s="1" t="s">
        <v>110</v>
      </c>
      <c r="O82" s="7">
        <f t="shared" si="75"/>
        <v>1.35912329846632</v>
      </c>
      <c r="P82" s="7">
        <f t="shared" si="62"/>
        <v>0.58018408480019723</v>
      </c>
      <c r="Q82" s="12">
        <f t="shared" si="63"/>
        <v>0.15084786204805128</v>
      </c>
      <c r="R82" s="7">
        <f t="shared" si="64"/>
        <v>0.1355172</v>
      </c>
      <c r="S82" s="13">
        <f t="shared" si="65"/>
        <v>1.1131270572890473</v>
      </c>
      <c r="T82" s="2">
        <v>0.01</v>
      </c>
      <c r="U82" s="14">
        <f t="shared" si="66"/>
        <v>1.1131270572890473E-2</v>
      </c>
      <c r="V82" s="13"/>
      <c r="W82" s="2"/>
      <c r="X82" s="2"/>
      <c r="Y82" s="2"/>
      <c r="Z82" s="2"/>
      <c r="AA82" s="2"/>
      <c r="AB82" s="2"/>
      <c r="AC82" s="2"/>
      <c r="AD82" s="2"/>
      <c r="AE82" s="13">
        <v>5.0000000000000001E-3</v>
      </c>
      <c r="AF82" s="2">
        <v>0.49</v>
      </c>
      <c r="AG82" s="14">
        <f t="shared" si="67"/>
        <v>2.4499999999999999E-3</v>
      </c>
      <c r="AH82" s="17"/>
      <c r="AI82" s="2"/>
      <c r="AJ82" s="14"/>
      <c r="AK82" s="13"/>
      <c r="AL82" s="2"/>
      <c r="AM82" s="2"/>
      <c r="AN82" s="13"/>
      <c r="AO82" s="2"/>
      <c r="AP82" s="14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2.1081270572890474E-2</v>
      </c>
      <c r="AU82" s="7">
        <f t="shared" si="70"/>
        <v>52.122000000000007</v>
      </c>
      <c r="AV82" s="1">
        <f t="shared" si="71"/>
        <v>0.26</v>
      </c>
      <c r="AW82" s="1">
        <f t="shared" si="72"/>
        <v>0.434</v>
      </c>
      <c r="AX82" s="1">
        <f t="shared" si="73"/>
        <v>830.72204285252371</v>
      </c>
    </row>
    <row r="83" spans="1:53" x14ac:dyDescent="0.15">
      <c r="C83" s="6">
        <v>9</v>
      </c>
      <c r="D83" s="8">
        <v>23.295058618999999</v>
      </c>
      <c r="E83" s="9">
        <f t="shared" si="74"/>
        <v>26.925593460322599</v>
      </c>
      <c r="F83" s="6" t="s">
        <v>110</v>
      </c>
      <c r="G83" s="1">
        <v>10</v>
      </c>
      <c r="H83" s="7">
        <f t="shared" si="57"/>
        <v>23.295058618999999</v>
      </c>
      <c r="I83" s="7">
        <f t="shared" si="58"/>
        <v>296.44505861899995</v>
      </c>
      <c r="J83" s="7">
        <f t="shared" si="59"/>
        <v>0.28689622621384725</v>
      </c>
      <c r="K83" s="7">
        <f t="shared" si="60"/>
        <v>52.122000000000007</v>
      </c>
      <c r="L83" s="7">
        <f t="shared" si="61"/>
        <v>0.52122000000000002</v>
      </c>
      <c r="M83" s="1" t="s">
        <v>110</v>
      </c>
      <c r="O83" s="7">
        <f t="shared" si="75"/>
        <v>1.3001592136661229</v>
      </c>
      <c r="P83" s="7">
        <f t="shared" si="62"/>
        <v>0.37301077187797377</v>
      </c>
      <c r="Q83" s="12">
        <f t="shared" si="63"/>
        <v>9.6982800688273182E-2</v>
      </c>
      <c r="R83" s="7">
        <f t="shared" si="64"/>
        <v>0.1355172</v>
      </c>
      <c r="S83" s="13">
        <f t="shared" si="65"/>
        <v>0.71564938390309996</v>
      </c>
      <c r="T83" s="2">
        <v>0.01</v>
      </c>
      <c r="U83" s="14">
        <f t="shared" si="66"/>
        <v>7.1564938390309999E-3</v>
      </c>
      <c r="V83" s="13"/>
      <c r="W83" s="2"/>
      <c r="X83" s="2"/>
      <c r="Y83" s="2"/>
      <c r="Z83" s="2"/>
      <c r="AA83" s="2"/>
      <c r="AB83" s="2"/>
      <c r="AC83" s="2"/>
      <c r="AD83" s="2"/>
      <c r="AE83" s="13">
        <v>5.0000000000000001E-3</v>
      </c>
      <c r="AF83" s="2">
        <v>0.49</v>
      </c>
      <c r="AG83" s="14">
        <f t="shared" si="67"/>
        <v>2.4499999999999999E-3</v>
      </c>
      <c r="AH83" s="17"/>
      <c r="AI83" s="2"/>
      <c r="AJ83" s="14"/>
      <c r="AK83" s="13"/>
      <c r="AL83" s="2"/>
      <c r="AM83" s="2"/>
      <c r="AN83" s="13"/>
      <c r="AO83" s="2"/>
      <c r="AP83" s="14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1.7106493839031001E-2</v>
      </c>
      <c r="AU83" s="7">
        <f t="shared" si="70"/>
        <v>52.122000000000007</v>
      </c>
      <c r="AV83" s="1">
        <f t="shared" si="71"/>
        <v>0.26</v>
      </c>
      <c r="AW83" s="1">
        <f t="shared" si="72"/>
        <v>0.434</v>
      </c>
      <c r="AX83" s="1">
        <f t="shared" si="73"/>
        <v>674.09321743056091</v>
      </c>
    </row>
    <row r="84" spans="1:53" x14ac:dyDescent="0.15">
      <c r="C84" s="6">
        <v>10</v>
      </c>
      <c r="D84" s="8">
        <v>16.287264451580601</v>
      </c>
      <c r="E84" s="9">
        <f t="shared" si="74"/>
        <v>23.295058618999999</v>
      </c>
      <c r="F84" s="6" t="s">
        <v>110</v>
      </c>
      <c r="G84" s="1">
        <v>11</v>
      </c>
      <c r="H84" s="7">
        <f t="shared" si="57"/>
        <v>16.287264451580601</v>
      </c>
      <c r="I84" s="7">
        <f t="shared" si="58"/>
        <v>289.43726445158057</v>
      </c>
      <c r="J84" s="7">
        <f t="shared" si="59"/>
        <v>0.12952580889723064</v>
      </c>
      <c r="K84" s="7">
        <f t="shared" si="60"/>
        <v>52.122000000000007</v>
      </c>
      <c r="L84" s="7">
        <f t="shared" si="61"/>
        <v>0.52122000000000002</v>
      </c>
      <c r="M84" s="1" t="s">
        <v>112</v>
      </c>
      <c r="N84" s="7">
        <f>(O83-P83)*$C$22/100</f>
        <v>0.88079101969874163</v>
      </c>
      <c r="O84" s="7">
        <f t="shared" si="75"/>
        <v>0.56757742208940742</v>
      </c>
      <c r="P84" s="7">
        <f t="shared" si="62"/>
        <v>7.3515924707935401E-2</v>
      </c>
      <c r="Q84" s="12">
        <f t="shared" si="63"/>
        <v>1.9114140424063206E-2</v>
      </c>
      <c r="R84" s="7">
        <f t="shared" si="64"/>
        <v>0.1355172</v>
      </c>
      <c r="S84" s="13">
        <f t="shared" si="65"/>
        <v>0.1410458629905518</v>
      </c>
      <c r="T84" s="2">
        <v>0.01</v>
      </c>
      <c r="U84" s="14">
        <f t="shared" si="66"/>
        <v>1.410458629905518E-3</v>
      </c>
      <c r="V84" s="13"/>
      <c r="W84" s="2"/>
      <c r="X84" s="2"/>
      <c r="Y84" s="2"/>
      <c r="Z84" s="2"/>
      <c r="AA84" s="2"/>
      <c r="AB84" s="2"/>
      <c r="AC84" s="2"/>
      <c r="AD84" s="2"/>
      <c r="AE84" s="13">
        <v>5.0000000000000001E-3</v>
      </c>
      <c r="AF84" s="2">
        <v>0.49</v>
      </c>
      <c r="AG84" s="14">
        <f t="shared" si="67"/>
        <v>2.4499999999999999E-3</v>
      </c>
      <c r="AH84" s="17"/>
      <c r="AI84" s="2"/>
      <c r="AJ84" s="14"/>
      <c r="AK84" s="13"/>
      <c r="AL84" s="2"/>
      <c r="AM84" s="2"/>
      <c r="AN84" s="13"/>
      <c r="AO84" s="2"/>
      <c r="AP84" s="14"/>
      <c r="AQ84" s="2">
        <v>0.01</v>
      </c>
      <c r="AR84" s="2">
        <v>0.5</v>
      </c>
      <c r="AS84" s="2">
        <f t="shared" si="68"/>
        <v>5.0000000000000001E-3</v>
      </c>
      <c r="AT84" s="1">
        <f t="shared" si="69"/>
        <v>8.8604586299055182E-3</v>
      </c>
      <c r="AU84" s="7">
        <f t="shared" si="70"/>
        <v>52.122000000000007</v>
      </c>
      <c r="AV84" s="1">
        <f t="shared" si="71"/>
        <v>0.26</v>
      </c>
      <c r="AW84" s="1">
        <f t="shared" si="72"/>
        <v>0.434</v>
      </c>
      <c r="AX84" s="1">
        <f t="shared" si="73"/>
        <v>349.15249857429109</v>
      </c>
    </row>
    <row r="85" spans="1:53" x14ac:dyDescent="0.15">
      <c r="C85" s="6">
        <v>11</v>
      </c>
      <c r="D85" s="8">
        <v>9.9152368303999996</v>
      </c>
      <c r="E85" s="9">
        <f t="shared" si="74"/>
        <v>16.287264451580601</v>
      </c>
      <c r="F85" s="6" t="s">
        <v>112</v>
      </c>
      <c r="G85" s="1">
        <v>12</v>
      </c>
      <c r="H85" s="7">
        <f t="shared" si="57"/>
        <v>9.9152368303999996</v>
      </c>
      <c r="I85" s="7">
        <f t="shared" si="58"/>
        <v>283.06523683039995</v>
      </c>
      <c r="J85" s="7">
        <f t="shared" si="59"/>
        <v>6.0740289642513615E-2</v>
      </c>
      <c r="K85" s="7">
        <f t="shared" si="60"/>
        <v>52.122000000000007</v>
      </c>
      <c r="L85" s="7">
        <f t="shared" si="61"/>
        <v>0.52122000000000002</v>
      </c>
      <c r="M85" s="1" t="s">
        <v>110</v>
      </c>
      <c r="O85" s="7">
        <f t="shared" si="75"/>
        <v>1.0152814973814721</v>
      </c>
      <c r="P85" s="7">
        <f t="shared" si="62"/>
        <v>6.1668492219635544E-2</v>
      </c>
      <c r="Q85" s="12">
        <f t="shared" si="63"/>
        <v>1.6033807977105241E-2</v>
      </c>
      <c r="R85" s="7">
        <f t="shared" si="64"/>
        <v>0.1355172</v>
      </c>
      <c r="S85" s="13">
        <f t="shared" si="65"/>
        <v>0.11831566751014071</v>
      </c>
      <c r="T85" s="2">
        <v>0.01</v>
      </c>
      <c r="U85" s="14">
        <f t="shared" si="66"/>
        <v>1.1831566751014072E-3</v>
      </c>
      <c r="V85" s="13"/>
      <c r="W85" s="2"/>
      <c r="X85" s="2"/>
      <c r="Y85" s="2"/>
      <c r="Z85" s="2"/>
      <c r="AA85" s="2"/>
      <c r="AB85" s="2"/>
      <c r="AC85" s="2"/>
      <c r="AD85" s="2"/>
      <c r="AE85" s="13">
        <v>5.0000000000000001E-3</v>
      </c>
      <c r="AF85" s="2">
        <v>0.49</v>
      </c>
      <c r="AG85" s="14">
        <f t="shared" si="67"/>
        <v>2.4499999999999999E-3</v>
      </c>
      <c r="AH85" s="17"/>
      <c r="AI85" s="2"/>
      <c r="AJ85" s="14"/>
      <c r="AK85" s="13"/>
      <c r="AL85" s="2"/>
      <c r="AM85" s="2"/>
      <c r="AN85" s="13"/>
      <c r="AO85" s="2"/>
      <c r="AP85" s="14"/>
      <c r="AQ85" s="2">
        <v>0.01</v>
      </c>
      <c r="AR85" s="2">
        <v>0.5</v>
      </c>
      <c r="AS85" s="2">
        <f t="shared" si="68"/>
        <v>5.0000000000000001E-3</v>
      </c>
      <c r="AT85" s="1">
        <f t="shared" si="69"/>
        <v>8.6331566751014083E-3</v>
      </c>
      <c r="AU85" s="7">
        <f t="shared" si="70"/>
        <v>52.122000000000007</v>
      </c>
      <c r="AV85" s="1">
        <f t="shared" si="71"/>
        <v>0.26</v>
      </c>
      <c r="AW85" s="1">
        <f t="shared" si="72"/>
        <v>0.434</v>
      </c>
      <c r="AX85" s="1">
        <f t="shared" si="73"/>
        <v>340.19550788502676</v>
      </c>
      <c r="AY85" s="1">
        <f>SUM(AX74:AX85)</f>
        <v>6122.2719869859238</v>
      </c>
    </row>
    <row r="86" spans="1:53" x14ac:dyDescent="0.15">
      <c r="C86" s="6">
        <v>12</v>
      </c>
      <c r="D86" s="8">
        <v>6.5839550281290302</v>
      </c>
      <c r="E86" s="9">
        <f t="shared" si="74"/>
        <v>9.9152368303999996</v>
      </c>
      <c r="F86" s="6" t="s">
        <v>110</v>
      </c>
    </row>
    <row r="88" spans="1:53" x14ac:dyDescent="0.15">
      <c r="S88" s="30" t="s">
        <v>80</v>
      </c>
      <c r="T88" s="30"/>
      <c r="U88" s="30"/>
      <c r="V88" s="30" t="s">
        <v>81</v>
      </c>
      <c r="W88" s="30"/>
      <c r="X88" s="30"/>
      <c r="Y88" s="30" t="s">
        <v>82</v>
      </c>
      <c r="Z88" s="30"/>
      <c r="AA88" s="30"/>
      <c r="AB88" s="30" t="s">
        <v>83</v>
      </c>
      <c r="AC88" s="30"/>
      <c r="AD88" s="30"/>
      <c r="AE88" s="30" t="s">
        <v>84</v>
      </c>
      <c r="AF88" s="30"/>
      <c r="AG88" s="30"/>
      <c r="AH88" s="30" t="s">
        <v>85</v>
      </c>
      <c r="AI88" s="30"/>
      <c r="AJ88" s="30"/>
      <c r="AK88" s="31" t="s">
        <v>115</v>
      </c>
      <c r="AL88" s="32"/>
      <c r="AM88" s="33"/>
      <c r="AN88" s="32" t="s">
        <v>116</v>
      </c>
      <c r="AO88" s="32"/>
      <c r="AP88" s="33"/>
      <c r="AQ88" s="30" t="s">
        <v>87</v>
      </c>
      <c r="AR88" s="30"/>
      <c r="AS88" s="30"/>
    </row>
    <row r="89" spans="1:53" x14ac:dyDescent="0.15">
      <c r="A89" s="34" t="s">
        <v>117</v>
      </c>
      <c r="B89" s="34"/>
      <c r="C89" s="6" t="s">
        <v>88</v>
      </c>
      <c r="D89" s="6" t="s">
        <v>89</v>
      </c>
      <c r="E89" s="6" t="s">
        <v>90</v>
      </c>
      <c r="F89" s="6" t="s">
        <v>91</v>
      </c>
      <c r="G89" s="1" t="s">
        <v>88</v>
      </c>
      <c r="H89" s="1" t="s">
        <v>90</v>
      </c>
      <c r="I89" s="1" t="s">
        <v>92</v>
      </c>
      <c r="J89" s="1" t="s">
        <v>93</v>
      </c>
      <c r="K89" s="10" t="s">
        <v>94</v>
      </c>
      <c r="L89" s="10" t="s">
        <v>95</v>
      </c>
      <c r="M89" s="1" t="s">
        <v>96</v>
      </c>
      <c r="N89" s="10" t="s">
        <v>97</v>
      </c>
      <c r="O89" s="1" t="s">
        <v>98</v>
      </c>
      <c r="P89" s="1" t="s">
        <v>99</v>
      </c>
      <c r="Q89" s="10" t="s">
        <v>100</v>
      </c>
      <c r="R89" s="10" t="s">
        <v>101</v>
      </c>
      <c r="S89" s="2" t="s">
        <v>102</v>
      </c>
      <c r="T89" s="2" t="s">
        <v>103</v>
      </c>
      <c r="U89" s="2"/>
      <c r="V89" s="2" t="s">
        <v>102</v>
      </c>
      <c r="W89" s="2" t="s">
        <v>103</v>
      </c>
      <c r="X89" s="2"/>
      <c r="Y89" s="2" t="s">
        <v>102</v>
      </c>
      <c r="Z89" s="2" t="s">
        <v>103</v>
      </c>
      <c r="AA89" s="2"/>
      <c r="AB89" s="2" t="s">
        <v>102</v>
      </c>
      <c r="AC89" s="2" t="s">
        <v>103</v>
      </c>
      <c r="AD89" s="2"/>
      <c r="AE89" s="2" t="s">
        <v>102</v>
      </c>
      <c r="AF89" s="2" t="s">
        <v>103</v>
      </c>
      <c r="AG89" s="2"/>
      <c r="AH89" s="2" t="s">
        <v>102</v>
      </c>
      <c r="AI89" s="2" t="s">
        <v>103</v>
      </c>
      <c r="AJ89" s="2"/>
      <c r="AK89" s="2" t="s">
        <v>102</v>
      </c>
      <c r="AL89" s="2" t="s">
        <v>103</v>
      </c>
      <c r="AM89" s="2"/>
      <c r="AN89" s="2" t="s">
        <v>102</v>
      </c>
      <c r="AO89" s="2" t="s">
        <v>103</v>
      </c>
      <c r="AP89" s="2"/>
      <c r="AQ89" s="16" t="s">
        <v>102</v>
      </c>
      <c r="AR89" s="16" t="s">
        <v>103</v>
      </c>
      <c r="AS89" s="16"/>
      <c r="AT89" s="1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pans="1:53" x14ac:dyDescent="0.15">
      <c r="A90" s="1" t="s">
        <v>108</v>
      </c>
      <c r="B90" s="1">
        <f>F9</f>
        <v>341.64</v>
      </c>
      <c r="C90" s="6" t="s">
        <v>109</v>
      </c>
      <c r="D90" s="6">
        <v>5</v>
      </c>
      <c r="E90" s="6"/>
      <c r="F90" s="6"/>
      <c r="G90" s="1">
        <v>1</v>
      </c>
      <c r="H90" s="7">
        <f t="shared" ref="H90:H101" si="76">E91</f>
        <v>5</v>
      </c>
      <c r="I90" s="7">
        <f t="shared" ref="I90:I101" si="77">H90+273.15</f>
        <v>278.14999999999998</v>
      </c>
      <c r="J90" s="7">
        <f t="shared" ref="J90:J101" si="78">EXP(($C$16*(I90-$C$14))/($C$17*I90*$C$14))</f>
        <v>3.3074406338125473E-2</v>
      </c>
      <c r="K90" s="7">
        <f t="shared" ref="K90:K101" si="79">$B$90/12</f>
        <v>28.47</v>
      </c>
      <c r="L90" s="7">
        <f t="shared" ref="L90:L101" si="80">K90*$B$75/100</f>
        <v>0.28470000000000001</v>
      </c>
      <c r="M90" s="1" t="s">
        <v>110</v>
      </c>
      <c r="O90" s="7">
        <f>L90</f>
        <v>0.28470000000000001</v>
      </c>
      <c r="P90" s="7">
        <f t="shared" ref="P90:P101" si="81">O90*J90</f>
        <v>9.4162834844643221E-3</v>
      </c>
      <c r="Q90" s="12">
        <f t="shared" ref="Q90:Q101" si="82">P90*$B$76</f>
        <v>2.4482337059607237E-3</v>
      </c>
      <c r="R90" s="7">
        <f t="shared" ref="R90:R101" si="83">L90*$B$76</f>
        <v>7.4022000000000004E-2</v>
      </c>
      <c r="S90" s="13">
        <f t="shared" ref="S90:S101" si="84">Q90/R90</f>
        <v>3.3074406338125473E-2</v>
      </c>
      <c r="T90" s="2">
        <v>0.01</v>
      </c>
      <c r="U90" s="14">
        <f t="shared" ref="U90:U101" si="85">S90*T90</f>
        <v>3.3074406338125473E-4</v>
      </c>
      <c r="V90" s="13"/>
      <c r="W90" s="2"/>
      <c r="X90" s="2"/>
      <c r="Y90" s="2"/>
      <c r="Z90" s="2"/>
      <c r="AA90" s="2"/>
      <c r="AB90" s="2"/>
      <c r="AC90" s="2"/>
      <c r="AD90" s="2"/>
      <c r="AE90" s="13">
        <v>1E-3</v>
      </c>
      <c r="AF90" s="2">
        <v>0.49</v>
      </c>
      <c r="AG90" s="14">
        <f t="shared" ref="AG90:AG101" si="86">AF90*AE90</f>
        <v>4.8999999999999998E-4</v>
      </c>
      <c r="AH90" s="17"/>
      <c r="AI90" s="2"/>
      <c r="AJ90" s="14"/>
      <c r="AK90" s="13"/>
      <c r="AL90" s="2"/>
      <c r="AM90" s="2"/>
      <c r="AN90" s="13"/>
      <c r="AO90" s="2"/>
      <c r="AP90" s="14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5.8207440633812552E-3</v>
      </c>
      <c r="AU90" s="7">
        <f t="shared" ref="AU90:AU101" si="89">$B$90/12</f>
        <v>28.47</v>
      </c>
      <c r="AV90" s="1">
        <f t="shared" ref="AV90:AV101" si="90">$B$76</f>
        <v>0.26</v>
      </c>
      <c r="AW90" s="1">
        <f t="shared" ref="AW90:AW101" si="91">$E$9</f>
        <v>0.1812</v>
      </c>
      <c r="AX90" s="1">
        <f t="shared" ref="AX90:AX101" si="92">AW90*10000*AV90*0.67*AU90*AT90</f>
        <v>52.308505863504571</v>
      </c>
      <c r="AZ90" s="1">
        <f t="shared" ref="AZ90:AZ101" si="93">$E$10</f>
        <v>0.06</v>
      </c>
      <c r="BA90" s="1">
        <f t="shared" ref="BA90:BA101" si="94">AZ90*10000*AV90*0.67*AU90*AT90</f>
        <v>17.320697305796212</v>
      </c>
    </row>
    <row r="91" spans="1:53" x14ac:dyDescent="0.15">
      <c r="A91" s="1" t="s">
        <v>111</v>
      </c>
      <c r="B91" s="1">
        <v>1</v>
      </c>
      <c r="C91" s="6">
        <v>1</v>
      </c>
      <c r="D91" s="8">
        <v>2.5963868184838699</v>
      </c>
      <c r="E91" s="9">
        <f t="shared" ref="E91:E102" si="95">D90</f>
        <v>5</v>
      </c>
      <c r="F91" s="6" t="s">
        <v>110</v>
      </c>
      <c r="G91" s="1">
        <v>2</v>
      </c>
      <c r="H91" s="7">
        <f t="shared" si="76"/>
        <v>2.5963868184838699</v>
      </c>
      <c r="I91" s="7">
        <f t="shared" si="77"/>
        <v>275.74638681848387</v>
      </c>
      <c r="J91" s="7">
        <f t="shared" si="78"/>
        <v>2.4376636850278823E-2</v>
      </c>
      <c r="K91" s="7">
        <f t="shared" si="79"/>
        <v>28.47</v>
      </c>
      <c r="L91" s="7">
        <f t="shared" si="80"/>
        <v>0.28470000000000001</v>
      </c>
      <c r="M91" s="1" t="s">
        <v>110</v>
      </c>
      <c r="O91" s="7">
        <f t="shared" ref="O91:O101" si="96">L91+O90-P90-N91</f>
        <v>0.55998371651553569</v>
      </c>
      <c r="P91" s="7">
        <f t="shared" si="81"/>
        <v>1.3650519699568698E-2</v>
      </c>
      <c r="Q91" s="12">
        <f t="shared" si="82"/>
        <v>3.5491351218878615E-3</v>
      </c>
      <c r="R91" s="7">
        <f t="shared" si="83"/>
        <v>7.4022000000000004E-2</v>
      </c>
      <c r="S91" s="13">
        <f t="shared" si="84"/>
        <v>4.7947030908214602E-2</v>
      </c>
      <c r="T91" s="2">
        <v>0.01</v>
      </c>
      <c r="U91" s="14">
        <f t="shared" si="85"/>
        <v>4.7947030908214601E-4</v>
      </c>
      <c r="V91" s="13"/>
      <c r="W91" s="2"/>
      <c r="X91" s="2"/>
      <c r="Y91" s="2"/>
      <c r="Z91" s="2"/>
      <c r="AA91" s="2"/>
      <c r="AB91" s="2"/>
      <c r="AC91" s="2"/>
      <c r="AD91" s="2"/>
      <c r="AE91" s="13">
        <v>1E-3</v>
      </c>
      <c r="AF91" s="2">
        <v>0.49</v>
      </c>
      <c r="AG91" s="14">
        <f t="shared" si="86"/>
        <v>4.8999999999999998E-4</v>
      </c>
      <c r="AH91" s="17"/>
      <c r="AI91" s="2"/>
      <c r="AJ91" s="14"/>
      <c r="AK91" s="13"/>
      <c r="AL91" s="2"/>
      <c r="AM91" s="2"/>
      <c r="AN91" s="13"/>
      <c r="AO91" s="2"/>
      <c r="AP91" s="14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5.9694703090821463E-3</v>
      </c>
      <c r="AU91" s="7">
        <f t="shared" si="89"/>
        <v>28.47</v>
      </c>
      <c r="AV91" s="1">
        <f t="shared" si="90"/>
        <v>0.26</v>
      </c>
      <c r="AW91" s="1">
        <f t="shared" si="91"/>
        <v>0.1812</v>
      </c>
      <c r="AX91" s="1">
        <f t="shared" si="92"/>
        <v>53.64504421849675</v>
      </c>
      <c r="AZ91" s="1">
        <f t="shared" si="93"/>
        <v>0.06</v>
      </c>
      <c r="BA91" s="1">
        <f t="shared" si="94"/>
        <v>17.76325967499892</v>
      </c>
    </row>
    <row r="92" spans="1:53" x14ac:dyDescent="0.15">
      <c r="A92" s="1" t="s">
        <v>73</v>
      </c>
      <c r="B92" s="1">
        <f>H9</f>
        <v>0.26</v>
      </c>
      <c r="C92" s="6">
        <v>2</v>
      </c>
      <c r="D92" s="8">
        <v>6.8372081352069003</v>
      </c>
      <c r="E92" s="9">
        <f t="shared" si="95"/>
        <v>2.5963868184838699</v>
      </c>
      <c r="F92" s="6" t="s">
        <v>110</v>
      </c>
      <c r="G92" s="1">
        <v>3</v>
      </c>
      <c r="H92" s="7">
        <f t="shared" si="76"/>
        <v>6.8372081352069003</v>
      </c>
      <c r="I92" s="7">
        <f t="shared" si="77"/>
        <v>279.98720813520686</v>
      </c>
      <c r="J92" s="7">
        <f t="shared" si="78"/>
        <v>4.1614870988830911E-2</v>
      </c>
      <c r="K92" s="7">
        <f t="shared" si="79"/>
        <v>28.47</v>
      </c>
      <c r="L92" s="7">
        <f t="shared" si="80"/>
        <v>0.28470000000000001</v>
      </c>
      <c r="M92" s="1" t="s">
        <v>110</v>
      </c>
      <c r="O92" s="7">
        <f t="shared" si="96"/>
        <v>0.83103319681596699</v>
      </c>
      <c r="P92" s="7">
        <f t="shared" si="81"/>
        <v>3.4583339272932195E-2</v>
      </c>
      <c r="Q92" s="12">
        <f t="shared" si="82"/>
        <v>8.9916682109623704E-3</v>
      </c>
      <c r="R92" s="7">
        <f t="shared" si="83"/>
        <v>7.4022000000000004E-2</v>
      </c>
      <c r="S92" s="13">
        <f t="shared" si="84"/>
        <v>0.12147291630815663</v>
      </c>
      <c r="T92" s="2">
        <v>0.01</v>
      </c>
      <c r="U92" s="14">
        <f t="shared" si="85"/>
        <v>1.2147291630815664E-3</v>
      </c>
      <c r="V92" s="13"/>
      <c r="W92" s="2"/>
      <c r="X92" s="2"/>
      <c r="Y92" s="2"/>
      <c r="Z92" s="2"/>
      <c r="AA92" s="2"/>
      <c r="AB92" s="2"/>
      <c r="AC92" s="2"/>
      <c r="AD92" s="2"/>
      <c r="AE92" s="13">
        <v>1E-3</v>
      </c>
      <c r="AF92" s="2">
        <v>0.49</v>
      </c>
      <c r="AG92" s="14">
        <f t="shared" si="86"/>
        <v>4.8999999999999998E-4</v>
      </c>
      <c r="AH92" s="17"/>
      <c r="AI92" s="2"/>
      <c r="AJ92" s="14"/>
      <c r="AK92" s="13"/>
      <c r="AL92" s="2"/>
      <c r="AM92" s="2"/>
      <c r="AN92" s="13"/>
      <c r="AO92" s="2"/>
      <c r="AP92" s="14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6.704729163081566E-3</v>
      </c>
      <c r="AU92" s="7">
        <f t="shared" si="89"/>
        <v>28.47</v>
      </c>
      <c r="AV92" s="1">
        <f t="shared" si="90"/>
        <v>0.26</v>
      </c>
      <c r="AW92" s="1">
        <f t="shared" si="91"/>
        <v>0.1812</v>
      </c>
      <c r="AX92" s="1">
        <f t="shared" si="92"/>
        <v>60.252497089956762</v>
      </c>
      <c r="AZ92" s="1">
        <f t="shared" si="93"/>
        <v>0.06</v>
      </c>
      <c r="BA92" s="1">
        <f t="shared" si="94"/>
        <v>19.951157976806872</v>
      </c>
    </row>
    <row r="93" spans="1:53" x14ac:dyDescent="0.15">
      <c r="C93" s="6">
        <v>3</v>
      </c>
      <c r="D93" s="8">
        <v>11.2522837389355</v>
      </c>
      <c r="E93" s="9">
        <f t="shared" si="95"/>
        <v>6.8372081352069003</v>
      </c>
      <c r="F93" s="6" t="s">
        <v>110</v>
      </c>
      <c r="G93" s="1">
        <v>4</v>
      </c>
      <c r="H93" s="7">
        <f t="shared" si="76"/>
        <v>11.2522837389355</v>
      </c>
      <c r="I93" s="7">
        <f t="shared" si="77"/>
        <v>284.40228373893547</v>
      </c>
      <c r="J93" s="7">
        <f t="shared" si="78"/>
        <v>7.1401539496505254E-2</v>
      </c>
      <c r="K93" s="7">
        <f t="shared" si="79"/>
        <v>28.47</v>
      </c>
      <c r="L93" s="7">
        <f t="shared" si="80"/>
        <v>0.28470000000000001</v>
      </c>
      <c r="M93" s="1" t="s">
        <v>110</v>
      </c>
      <c r="O93" s="7">
        <f t="shared" si="96"/>
        <v>1.0811498575430347</v>
      </c>
      <c r="P93" s="7">
        <f t="shared" si="81"/>
        <v>7.7195764255000021E-2</v>
      </c>
      <c r="Q93" s="12">
        <f t="shared" si="82"/>
        <v>2.0070898706300005E-2</v>
      </c>
      <c r="R93" s="7">
        <f t="shared" si="83"/>
        <v>7.4022000000000004E-2</v>
      </c>
      <c r="S93" s="13">
        <f t="shared" si="84"/>
        <v>0.27114774940288028</v>
      </c>
      <c r="T93" s="2">
        <v>0.01</v>
      </c>
      <c r="U93" s="14">
        <f t="shared" si="85"/>
        <v>2.711477494028803E-3</v>
      </c>
      <c r="V93" s="13"/>
      <c r="W93" s="2"/>
      <c r="X93" s="2"/>
      <c r="Y93" s="2"/>
      <c r="Z93" s="2"/>
      <c r="AA93" s="2"/>
      <c r="AB93" s="2"/>
      <c r="AC93" s="2"/>
      <c r="AD93" s="2"/>
      <c r="AE93" s="13">
        <v>5.0000000000000001E-3</v>
      </c>
      <c r="AF93" s="2">
        <v>0.49</v>
      </c>
      <c r="AG93" s="14">
        <f t="shared" si="86"/>
        <v>2.4499999999999999E-3</v>
      </c>
      <c r="AH93" s="17"/>
      <c r="AI93" s="2"/>
      <c r="AJ93" s="14"/>
      <c r="AK93" s="13"/>
      <c r="AL93" s="2"/>
      <c r="AM93" s="2"/>
      <c r="AN93" s="13"/>
      <c r="AO93" s="2"/>
      <c r="AP93" s="14"/>
      <c r="AQ93" s="2">
        <v>1.4999999999999999E-2</v>
      </c>
      <c r="AR93" s="2">
        <v>0.5</v>
      </c>
      <c r="AS93" s="2">
        <f t="shared" si="87"/>
        <v>7.4999999999999997E-3</v>
      </c>
      <c r="AT93" s="1">
        <f t="shared" si="88"/>
        <v>1.2661477494028801E-2</v>
      </c>
      <c r="AU93" s="7">
        <f t="shared" si="89"/>
        <v>28.47</v>
      </c>
      <c r="AV93" s="1">
        <f t="shared" si="90"/>
        <v>0.26</v>
      </c>
      <c r="AW93" s="1">
        <f t="shared" si="91"/>
        <v>0.1812</v>
      </c>
      <c r="AX93" s="1">
        <f t="shared" si="92"/>
        <v>113.78321440099646</v>
      </c>
      <c r="AZ93" s="1">
        <f t="shared" si="93"/>
        <v>0.06</v>
      </c>
      <c r="BA93" s="1">
        <f t="shared" si="94"/>
        <v>37.676561059932595</v>
      </c>
    </row>
    <row r="94" spans="1:53" x14ac:dyDescent="0.15">
      <c r="C94" s="6">
        <v>4</v>
      </c>
      <c r="D94" s="8">
        <v>17.276157513000001</v>
      </c>
      <c r="E94" s="9">
        <f t="shared" si="95"/>
        <v>11.2522837389355</v>
      </c>
      <c r="F94" s="6" t="s">
        <v>110</v>
      </c>
      <c r="G94" s="1">
        <v>5</v>
      </c>
      <c r="H94" s="7">
        <f t="shared" si="76"/>
        <v>17.276157513000001</v>
      </c>
      <c r="I94" s="7">
        <f t="shared" si="77"/>
        <v>290.42615751299996</v>
      </c>
      <c r="J94" s="7">
        <f t="shared" si="78"/>
        <v>0.14524541616886114</v>
      </c>
      <c r="K94" s="7">
        <f t="shared" si="79"/>
        <v>28.47</v>
      </c>
      <c r="L94" s="7">
        <f t="shared" si="80"/>
        <v>0.28470000000000001</v>
      </c>
      <c r="M94" s="1" t="s">
        <v>112</v>
      </c>
      <c r="N94" s="7">
        <f>(O93-P93)*$C$22/100</f>
        <v>0.95375638862363288</v>
      </c>
      <c r="O94" s="7">
        <f t="shared" si="96"/>
        <v>0.33489770466440172</v>
      </c>
      <c r="P94" s="7">
        <f t="shared" si="81"/>
        <v>4.8642356487977371E-2</v>
      </c>
      <c r="Q94" s="12">
        <f t="shared" si="82"/>
        <v>1.2647012686874117E-2</v>
      </c>
      <c r="R94" s="7">
        <f t="shared" si="83"/>
        <v>7.4022000000000004E-2</v>
      </c>
      <c r="S94" s="13">
        <f t="shared" si="84"/>
        <v>0.1708547821846764</v>
      </c>
      <c r="T94" s="2">
        <v>0.01</v>
      </c>
      <c r="U94" s="14">
        <f t="shared" si="85"/>
        <v>1.708547821846764E-3</v>
      </c>
      <c r="V94" s="13"/>
      <c r="W94" s="2"/>
      <c r="X94" s="2"/>
      <c r="Y94" s="2"/>
      <c r="Z94" s="2"/>
      <c r="AA94" s="2"/>
      <c r="AB94" s="2"/>
      <c r="AC94" s="2"/>
      <c r="AD94" s="2"/>
      <c r="AE94" s="13">
        <v>5.0000000000000001E-3</v>
      </c>
      <c r="AF94" s="2">
        <v>0.49</v>
      </c>
      <c r="AG94" s="14">
        <f t="shared" si="86"/>
        <v>2.4499999999999999E-3</v>
      </c>
      <c r="AH94" s="17"/>
      <c r="AI94" s="2"/>
      <c r="AJ94" s="14"/>
      <c r="AK94" s="13"/>
      <c r="AL94" s="2"/>
      <c r="AM94" s="2"/>
      <c r="AN94" s="13"/>
      <c r="AO94" s="2"/>
      <c r="AP94" s="14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1.1658547821846763E-2</v>
      </c>
      <c r="AU94" s="7">
        <f t="shared" si="89"/>
        <v>28.47</v>
      </c>
      <c r="AV94" s="1">
        <f t="shared" si="90"/>
        <v>0.26</v>
      </c>
      <c r="AW94" s="1">
        <f t="shared" si="91"/>
        <v>0.1812</v>
      </c>
      <c r="AX94" s="1">
        <f t="shared" si="92"/>
        <v>104.77031981797265</v>
      </c>
      <c r="AZ94" s="1">
        <f t="shared" si="93"/>
        <v>0.06</v>
      </c>
      <c r="BA94" s="1">
        <f t="shared" si="94"/>
        <v>34.692158880123394</v>
      </c>
    </row>
    <row r="95" spans="1:53" x14ac:dyDescent="0.15">
      <c r="C95" s="6">
        <v>5</v>
      </c>
      <c r="D95" s="8">
        <v>19.545430431290299</v>
      </c>
      <c r="E95" s="9">
        <f t="shared" si="95"/>
        <v>17.276157513000001</v>
      </c>
      <c r="F95" s="6" t="s">
        <v>112</v>
      </c>
      <c r="G95" s="1">
        <v>6</v>
      </c>
      <c r="H95" s="7">
        <f t="shared" si="76"/>
        <v>19.545430431290299</v>
      </c>
      <c r="I95" s="7">
        <f t="shared" si="77"/>
        <v>292.69543043129028</v>
      </c>
      <c r="J95" s="7">
        <f t="shared" si="78"/>
        <v>0.18835933510054287</v>
      </c>
      <c r="K95" s="7">
        <f t="shared" si="79"/>
        <v>28.47</v>
      </c>
      <c r="L95" s="7">
        <f t="shared" si="80"/>
        <v>0.28470000000000001</v>
      </c>
      <c r="M95" s="1" t="s">
        <v>110</v>
      </c>
      <c r="O95" s="7">
        <f t="shared" si="96"/>
        <v>0.57095534817642435</v>
      </c>
      <c r="P95" s="7">
        <f t="shared" si="81"/>
        <v>0.10754476975461025</v>
      </c>
      <c r="Q95" s="12">
        <f t="shared" si="82"/>
        <v>2.7961640136198666E-2</v>
      </c>
      <c r="R95" s="7">
        <f t="shared" si="83"/>
        <v>7.4022000000000004E-2</v>
      </c>
      <c r="S95" s="13">
        <f t="shared" si="84"/>
        <v>0.37774769847070688</v>
      </c>
      <c r="T95" s="2">
        <v>0.01</v>
      </c>
      <c r="U95" s="14">
        <f t="shared" si="85"/>
        <v>3.777476984707069E-3</v>
      </c>
      <c r="V95" s="13"/>
      <c r="W95" s="2"/>
      <c r="X95" s="2"/>
      <c r="Y95" s="2"/>
      <c r="Z95" s="2"/>
      <c r="AA95" s="2"/>
      <c r="AB95" s="2"/>
      <c r="AC95" s="2"/>
      <c r="AD95" s="2"/>
      <c r="AE95" s="13">
        <v>5.0000000000000001E-3</v>
      </c>
      <c r="AF95" s="2">
        <v>0.49</v>
      </c>
      <c r="AG95" s="14">
        <f t="shared" si="86"/>
        <v>2.4499999999999999E-3</v>
      </c>
      <c r="AH95" s="17"/>
      <c r="AI95" s="2"/>
      <c r="AJ95" s="14"/>
      <c r="AK95" s="13"/>
      <c r="AL95" s="2"/>
      <c r="AM95" s="2"/>
      <c r="AN95" s="13"/>
      <c r="AO95" s="2"/>
      <c r="AP95" s="14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1.3727476984707068E-2</v>
      </c>
      <c r="AU95" s="7">
        <f t="shared" si="89"/>
        <v>28.47</v>
      </c>
      <c r="AV95" s="1">
        <f t="shared" si="90"/>
        <v>0.26</v>
      </c>
      <c r="AW95" s="1">
        <f t="shared" si="91"/>
        <v>0.1812</v>
      </c>
      <c r="AX95" s="1">
        <f t="shared" si="92"/>
        <v>123.36289012655064</v>
      </c>
      <c r="AZ95" s="1">
        <f t="shared" si="93"/>
        <v>0.06</v>
      </c>
      <c r="BA95" s="1">
        <f t="shared" si="94"/>
        <v>40.848639114751862</v>
      </c>
    </row>
    <row r="96" spans="1:53" x14ac:dyDescent="0.15">
      <c r="C96" s="6">
        <v>6</v>
      </c>
      <c r="D96" s="8">
        <v>23.595891762000001</v>
      </c>
      <c r="E96" s="9">
        <f t="shared" si="95"/>
        <v>19.545430431290299</v>
      </c>
      <c r="F96" s="6" t="s">
        <v>110</v>
      </c>
      <c r="G96" s="1">
        <v>7</v>
      </c>
      <c r="H96" s="7">
        <f t="shared" si="76"/>
        <v>23.595891762000001</v>
      </c>
      <c r="I96" s="7">
        <f t="shared" si="77"/>
        <v>296.74589176199999</v>
      </c>
      <c r="J96" s="7">
        <f t="shared" si="78"/>
        <v>0.29660999783156716</v>
      </c>
      <c r="K96" s="7">
        <f t="shared" si="79"/>
        <v>28.47</v>
      </c>
      <c r="L96" s="7">
        <f t="shared" si="80"/>
        <v>0.28470000000000001</v>
      </c>
      <c r="M96" s="1" t="s">
        <v>110</v>
      </c>
      <c r="O96" s="7">
        <f t="shared" si="96"/>
        <v>0.74811057842181417</v>
      </c>
      <c r="P96" s="7">
        <f t="shared" si="81"/>
        <v>0.22189707704346676</v>
      </c>
      <c r="Q96" s="12">
        <f t="shared" si="82"/>
        <v>5.7693240031301357E-2</v>
      </c>
      <c r="R96" s="7">
        <f t="shared" si="83"/>
        <v>7.4022000000000004E-2</v>
      </c>
      <c r="S96" s="13">
        <f t="shared" si="84"/>
        <v>0.77940666330687303</v>
      </c>
      <c r="T96" s="2">
        <v>0.01</v>
      </c>
      <c r="U96" s="14">
        <f t="shared" si="85"/>
        <v>7.7940666330687308E-3</v>
      </c>
      <c r="V96" s="13"/>
      <c r="W96" s="2"/>
      <c r="X96" s="2"/>
      <c r="Y96" s="2"/>
      <c r="Z96" s="2"/>
      <c r="AA96" s="2"/>
      <c r="AB96" s="2"/>
      <c r="AC96" s="2"/>
      <c r="AD96" s="2"/>
      <c r="AE96" s="13">
        <v>0.01</v>
      </c>
      <c r="AF96" s="2">
        <v>0.49</v>
      </c>
      <c r="AG96" s="14">
        <f t="shared" si="86"/>
        <v>4.8999999999999998E-3</v>
      </c>
      <c r="AH96" s="17"/>
      <c r="AI96" s="2"/>
      <c r="AJ96" s="14"/>
      <c r="AK96" s="13"/>
      <c r="AL96" s="2"/>
      <c r="AM96" s="2"/>
      <c r="AN96" s="13"/>
      <c r="AO96" s="2"/>
      <c r="AP96" s="14"/>
      <c r="AQ96" s="2">
        <v>0.02</v>
      </c>
      <c r="AR96" s="2">
        <v>0.5</v>
      </c>
      <c r="AS96" s="2">
        <f t="shared" si="87"/>
        <v>0.01</v>
      </c>
      <c r="AT96" s="1">
        <f t="shared" si="88"/>
        <v>2.2694066633068728E-2</v>
      </c>
      <c r="AU96" s="7">
        <f t="shared" si="89"/>
        <v>28.47</v>
      </c>
      <c r="AV96" s="1">
        <f t="shared" si="90"/>
        <v>0.26</v>
      </c>
      <c r="AW96" s="1">
        <f t="shared" si="91"/>
        <v>0.1812</v>
      </c>
      <c r="AX96" s="1">
        <f t="shared" si="92"/>
        <v>203.94174775880111</v>
      </c>
      <c r="AZ96" s="1">
        <f t="shared" si="93"/>
        <v>0.06</v>
      </c>
      <c r="BA96" s="1">
        <f t="shared" si="94"/>
        <v>67.530380052583141</v>
      </c>
    </row>
    <row r="97" spans="3:54" x14ac:dyDescent="0.15">
      <c r="C97" s="6">
        <v>7</v>
      </c>
      <c r="D97" s="8">
        <v>27.1127269090323</v>
      </c>
      <c r="E97" s="9">
        <f t="shared" si="95"/>
        <v>23.595891762000001</v>
      </c>
      <c r="F97" s="6" t="s">
        <v>110</v>
      </c>
      <c r="G97" s="1">
        <v>8</v>
      </c>
      <c r="H97" s="7">
        <f t="shared" si="76"/>
        <v>27.1127269090323</v>
      </c>
      <c r="I97" s="7">
        <f t="shared" si="77"/>
        <v>300.26272690903227</v>
      </c>
      <c r="J97" s="7">
        <f t="shared" si="78"/>
        <v>0.43560161288031074</v>
      </c>
      <c r="K97" s="7">
        <f t="shared" si="79"/>
        <v>28.47</v>
      </c>
      <c r="L97" s="7">
        <f t="shared" si="80"/>
        <v>0.28470000000000001</v>
      </c>
      <c r="M97" s="1" t="s">
        <v>110</v>
      </c>
      <c r="O97" s="7">
        <f t="shared" si="96"/>
        <v>0.8109135013783475</v>
      </c>
      <c r="P97" s="7">
        <f t="shared" si="81"/>
        <v>0.35323522910682825</v>
      </c>
      <c r="Q97" s="12">
        <f t="shared" si="82"/>
        <v>9.1841159567775346E-2</v>
      </c>
      <c r="R97" s="7">
        <f t="shared" si="83"/>
        <v>7.4022000000000004E-2</v>
      </c>
      <c r="S97" s="13">
        <f t="shared" si="84"/>
        <v>1.2407278858687327</v>
      </c>
      <c r="T97" s="2">
        <v>0.01</v>
      </c>
      <c r="U97" s="14">
        <f t="shared" si="85"/>
        <v>1.2407278858687327E-2</v>
      </c>
      <c r="V97" s="13"/>
      <c r="W97" s="2"/>
      <c r="X97" s="2"/>
      <c r="Y97" s="2"/>
      <c r="Z97" s="2"/>
      <c r="AA97" s="2"/>
      <c r="AB97" s="2"/>
      <c r="AC97" s="2"/>
      <c r="AD97" s="2"/>
      <c r="AE97" s="13">
        <v>0.01</v>
      </c>
      <c r="AF97" s="2">
        <v>0.49</v>
      </c>
      <c r="AG97" s="14">
        <f t="shared" si="86"/>
        <v>4.8999999999999998E-3</v>
      </c>
      <c r="AH97" s="17"/>
      <c r="AI97" s="2"/>
      <c r="AJ97" s="14"/>
      <c r="AK97" s="13"/>
      <c r="AL97" s="2"/>
      <c r="AM97" s="2"/>
      <c r="AN97" s="13"/>
      <c r="AO97" s="2"/>
      <c r="AP97" s="14"/>
      <c r="AQ97" s="2">
        <v>0.02</v>
      </c>
      <c r="AR97" s="2">
        <v>0.5</v>
      </c>
      <c r="AS97" s="2">
        <f t="shared" si="87"/>
        <v>0.01</v>
      </c>
      <c r="AT97" s="1">
        <f t="shared" si="88"/>
        <v>2.7307278858687327E-2</v>
      </c>
      <c r="AU97" s="7">
        <f t="shared" si="89"/>
        <v>28.47</v>
      </c>
      <c r="AV97" s="1">
        <f t="shared" si="90"/>
        <v>0.26</v>
      </c>
      <c r="AW97" s="1">
        <f t="shared" si="91"/>
        <v>0.1812</v>
      </c>
      <c r="AX97" s="1">
        <f t="shared" si="92"/>
        <v>245.39868799286199</v>
      </c>
      <c r="AZ97" s="1">
        <f t="shared" si="93"/>
        <v>0.06</v>
      </c>
      <c r="BA97" s="1">
        <f t="shared" si="94"/>
        <v>81.25784370624568</v>
      </c>
    </row>
    <row r="98" spans="3:54" x14ac:dyDescent="0.15">
      <c r="C98" s="6">
        <v>8</v>
      </c>
      <c r="D98" s="8">
        <v>26.925593460322599</v>
      </c>
      <c r="E98" s="9">
        <f t="shared" si="95"/>
        <v>27.1127269090323</v>
      </c>
      <c r="F98" s="6" t="s">
        <v>110</v>
      </c>
      <c r="G98" s="1">
        <v>9</v>
      </c>
      <c r="H98" s="7">
        <f t="shared" si="76"/>
        <v>26.925593460322599</v>
      </c>
      <c r="I98" s="7">
        <f t="shared" si="77"/>
        <v>300.07559346032258</v>
      </c>
      <c r="J98" s="7">
        <f t="shared" si="78"/>
        <v>0.42688112657247235</v>
      </c>
      <c r="K98" s="7">
        <f t="shared" si="79"/>
        <v>28.47</v>
      </c>
      <c r="L98" s="7">
        <f t="shared" si="80"/>
        <v>0.28470000000000001</v>
      </c>
      <c r="M98" s="1" t="s">
        <v>110</v>
      </c>
      <c r="O98" s="7">
        <f t="shared" si="96"/>
        <v>0.7423782722715192</v>
      </c>
      <c r="P98" s="7">
        <f t="shared" si="81"/>
        <v>0.31690727321019174</v>
      </c>
      <c r="Q98" s="12">
        <f t="shared" si="82"/>
        <v>8.2395891034649851E-2</v>
      </c>
      <c r="R98" s="7">
        <f t="shared" si="83"/>
        <v>7.4022000000000004E-2</v>
      </c>
      <c r="S98" s="13">
        <f t="shared" si="84"/>
        <v>1.113127057289047</v>
      </c>
      <c r="T98" s="2">
        <v>0.01</v>
      </c>
      <c r="U98" s="14">
        <f t="shared" si="85"/>
        <v>1.113127057289047E-2</v>
      </c>
      <c r="V98" s="13"/>
      <c r="W98" s="2"/>
      <c r="X98" s="2"/>
      <c r="Y98" s="2"/>
      <c r="Z98" s="2"/>
      <c r="AA98" s="2"/>
      <c r="AB98" s="2"/>
      <c r="AC98" s="2"/>
      <c r="AD98" s="2"/>
      <c r="AE98" s="13">
        <v>5.0000000000000001E-3</v>
      </c>
      <c r="AF98" s="2">
        <v>0.49</v>
      </c>
      <c r="AG98" s="14">
        <f t="shared" si="86"/>
        <v>2.4499999999999999E-3</v>
      </c>
      <c r="AH98" s="17"/>
      <c r="AI98" s="2"/>
      <c r="AJ98" s="14"/>
      <c r="AK98" s="13"/>
      <c r="AL98" s="2"/>
      <c r="AM98" s="2"/>
      <c r="AN98" s="13"/>
      <c r="AO98" s="2"/>
      <c r="AP98" s="14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2.108127057289047E-2</v>
      </c>
      <c r="AU98" s="7">
        <f t="shared" si="89"/>
        <v>28.47</v>
      </c>
      <c r="AV98" s="1">
        <f t="shared" si="90"/>
        <v>0.26</v>
      </c>
      <c r="AW98" s="1">
        <f t="shared" si="91"/>
        <v>0.1812</v>
      </c>
      <c r="AX98" s="1">
        <f t="shared" si="92"/>
        <v>189.44824808730633</v>
      </c>
      <c r="AZ98" s="1">
        <f t="shared" si="93"/>
        <v>0.06</v>
      </c>
      <c r="BA98" s="1">
        <f t="shared" si="94"/>
        <v>62.731207975929237</v>
      </c>
    </row>
    <row r="99" spans="3:54" x14ac:dyDescent="0.15">
      <c r="C99" s="6">
        <v>9</v>
      </c>
      <c r="D99" s="8">
        <v>23.295058618999999</v>
      </c>
      <c r="E99" s="9">
        <f t="shared" si="95"/>
        <v>26.925593460322599</v>
      </c>
      <c r="F99" s="6" t="s">
        <v>110</v>
      </c>
      <c r="G99" s="1">
        <v>10</v>
      </c>
      <c r="H99" s="7">
        <f t="shared" si="76"/>
        <v>23.295058618999999</v>
      </c>
      <c r="I99" s="7">
        <f t="shared" si="77"/>
        <v>296.44505861899995</v>
      </c>
      <c r="J99" s="7">
        <f t="shared" si="78"/>
        <v>0.28689622621384725</v>
      </c>
      <c r="K99" s="7">
        <f t="shared" si="79"/>
        <v>28.47</v>
      </c>
      <c r="L99" s="7">
        <f t="shared" si="80"/>
        <v>0.28470000000000001</v>
      </c>
      <c r="M99" s="1" t="s">
        <v>110</v>
      </c>
      <c r="O99" s="7">
        <f t="shared" si="96"/>
        <v>0.71017099906132752</v>
      </c>
      <c r="P99" s="7">
        <f t="shared" si="81"/>
        <v>0.20374537959721253</v>
      </c>
      <c r="Q99" s="12">
        <f t="shared" si="82"/>
        <v>5.2973798695275263E-2</v>
      </c>
      <c r="R99" s="7">
        <f t="shared" si="83"/>
        <v>7.4022000000000004E-2</v>
      </c>
      <c r="S99" s="13">
        <f t="shared" si="84"/>
        <v>0.71564938390309984</v>
      </c>
      <c r="T99" s="2">
        <v>0.01</v>
      </c>
      <c r="U99" s="14">
        <f t="shared" si="85"/>
        <v>7.1564938390309982E-3</v>
      </c>
      <c r="V99" s="13"/>
      <c r="W99" s="2"/>
      <c r="X99" s="2"/>
      <c r="Y99" s="2"/>
      <c r="Z99" s="2"/>
      <c r="AA99" s="2"/>
      <c r="AB99" s="2"/>
      <c r="AC99" s="2"/>
      <c r="AD99" s="2"/>
      <c r="AE99" s="13">
        <v>5.0000000000000001E-3</v>
      </c>
      <c r="AF99" s="2">
        <v>0.49</v>
      </c>
      <c r="AG99" s="14">
        <f t="shared" si="86"/>
        <v>2.4499999999999999E-3</v>
      </c>
      <c r="AH99" s="17"/>
      <c r="AI99" s="2"/>
      <c r="AJ99" s="14"/>
      <c r="AK99" s="13"/>
      <c r="AL99" s="2"/>
      <c r="AM99" s="2"/>
      <c r="AN99" s="13"/>
      <c r="AO99" s="2"/>
      <c r="AP99" s="14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1.7106493839030998E-2</v>
      </c>
      <c r="AU99" s="7">
        <f t="shared" si="89"/>
        <v>28.47</v>
      </c>
      <c r="AV99" s="1">
        <f t="shared" si="90"/>
        <v>0.26</v>
      </c>
      <c r="AW99" s="1">
        <f t="shared" si="91"/>
        <v>0.1812</v>
      </c>
      <c r="AX99" s="1">
        <f t="shared" si="92"/>
        <v>153.72865110361198</v>
      </c>
      <c r="AZ99" s="1">
        <f t="shared" si="93"/>
        <v>0.06</v>
      </c>
      <c r="BA99" s="1">
        <f t="shared" si="94"/>
        <v>50.903526855500651</v>
      </c>
    </row>
    <row r="100" spans="3:54" x14ac:dyDescent="0.15">
      <c r="C100" s="6">
        <v>10</v>
      </c>
      <c r="D100" s="8">
        <v>16.287264451580601</v>
      </c>
      <c r="E100" s="9">
        <f t="shared" si="95"/>
        <v>23.295058618999999</v>
      </c>
      <c r="F100" s="6" t="s">
        <v>110</v>
      </c>
      <c r="G100" s="1">
        <v>11</v>
      </c>
      <c r="H100" s="7">
        <f t="shared" si="76"/>
        <v>16.287264451580601</v>
      </c>
      <c r="I100" s="7">
        <f t="shared" si="77"/>
        <v>289.43726445158057</v>
      </c>
      <c r="J100" s="7">
        <f t="shared" si="78"/>
        <v>0.12952580889723064</v>
      </c>
      <c r="K100" s="7">
        <f t="shared" si="79"/>
        <v>28.47</v>
      </c>
      <c r="L100" s="7">
        <f t="shared" si="80"/>
        <v>0.28470000000000001</v>
      </c>
      <c r="M100" s="1" t="s">
        <v>112</v>
      </c>
      <c r="N100" s="7">
        <f>(O99-P99)*$C$22/100</f>
        <v>0.48110433849090922</v>
      </c>
      <c r="O100" s="7">
        <f t="shared" si="96"/>
        <v>0.31002128097320586</v>
      </c>
      <c r="P100" s="7">
        <f t="shared" si="81"/>
        <v>4.0155757193410108E-2</v>
      </c>
      <c r="Q100" s="12">
        <f t="shared" si="82"/>
        <v>1.0440496870286628E-2</v>
      </c>
      <c r="R100" s="7">
        <f t="shared" si="83"/>
        <v>7.4022000000000004E-2</v>
      </c>
      <c r="S100" s="13">
        <f t="shared" si="84"/>
        <v>0.14104586299055183</v>
      </c>
      <c r="T100" s="2">
        <v>0.01</v>
      </c>
      <c r="U100" s="14">
        <f t="shared" si="85"/>
        <v>1.4104586299055182E-3</v>
      </c>
      <c r="V100" s="13"/>
      <c r="W100" s="2"/>
      <c r="X100" s="2"/>
      <c r="Y100" s="2"/>
      <c r="Z100" s="2"/>
      <c r="AA100" s="2"/>
      <c r="AB100" s="2"/>
      <c r="AC100" s="2"/>
      <c r="AD100" s="2"/>
      <c r="AE100" s="13">
        <v>1E-3</v>
      </c>
      <c r="AF100" s="2">
        <v>0.49</v>
      </c>
      <c r="AG100" s="14">
        <f t="shared" si="86"/>
        <v>4.8999999999999998E-4</v>
      </c>
      <c r="AH100" s="17"/>
      <c r="AI100" s="2"/>
      <c r="AJ100" s="14"/>
      <c r="AK100" s="13"/>
      <c r="AL100" s="2"/>
      <c r="AM100" s="2"/>
      <c r="AN100" s="13"/>
      <c r="AO100" s="2"/>
      <c r="AP100" s="14"/>
      <c r="AQ100" s="2">
        <v>0.01</v>
      </c>
      <c r="AR100" s="2">
        <v>0.5</v>
      </c>
      <c r="AS100" s="2">
        <f t="shared" si="87"/>
        <v>5.0000000000000001E-3</v>
      </c>
      <c r="AT100" s="1">
        <f t="shared" si="88"/>
        <v>6.9004586299055183E-3</v>
      </c>
      <c r="AU100" s="7">
        <f t="shared" si="89"/>
        <v>28.47</v>
      </c>
      <c r="AV100" s="1">
        <f t="shared" si="90"/>
        <v>0.26</v>
      </c>
      <c r="AW100" s="1">
        <f t="shared" si="91"/>
        <v>0.1812</v>
      </c>
      <c r="AX100" s="1">
        <f t="shared" si="92"/>
        <v>62.011433035522785</v>
      </c>
      <c r="AZ100" s="1">
        <f t="shared" si="93"/>
        <v>0.06</v>
      </c>
      <c r="BA100" s="1">
        <f t="shared" si="94"/>
        <v>20.533587097855225</v>
      </c>
    </row>
    <row r="101" spans="3:54" x14ac:dyDescent="0.15">
      <c r="C101" s="6">
        <v>11</v>
      </c>
      <c r="D101" s="8">
        <v>9.9152368303999996</v>
      </c>
      <c r="E101" s="9">
        <f t="shared" si="95"/>
        <v>16.287264451580601</v>
      </c>
      <c r="F101" s="6" t="s">
        <v>112</v>
      </c>
      <c r="G101" s="1">
        <v>12</v>
      </c>
      <c r="H101" s="7">
        <f t="shared" si="76"/>
        <v>9.9152368303999996</v>
      </c>
      <c r="I101" s="7">
        <f t="shared" si="77"/>
        <v>283.06523683039995</v>
      </c>
      <c r="J101" s="7">
        <f t="shared" si="78"/>
        <v>6.0740289642513615E-2</v>
      </c>
      <c r="K101" s="7">
        <f t="shared" si="79"/>
        <v>28.47</v>
      </c>
      <c r="L101" s="7">
        <f t="shared" si="80"/>
        <v>0.28470000000000001</v>
      </c>
      <c r="M101" s="1" t="s">
        <v>110</v>
      </c>
      <c r="O101" s="7">
        <f t="shared" si="96"/>
        <v>0.55456552377979573</v>
      </c>
      <c r="P101" s="7">
        <f t="shared" si="81"/>
        <v>3.3684470540137061E-2</v>
      </c>
      <c r="Q101" s="12">
        <f t="shared" si="82"/>
        <v>8.7579623404356356E-3</v>
      </c>
      <c r="R101" s="7">
        <f t="shared" si="83"/>
        <v>7.4022000000000004E-2</v>
      </c>
      <c r="S101" s="13">
        <f t="shared" si="84"/>
        <v>0.11831566751014071</v>
      </c>
      <c r="T101" s="2">
        <v>0.01</v>
      </c>
      <c r="U101" s="14">
        <f t="shared" si="85"/>
        <v>1.1831566751014072E-3</v>
      </c>
      <c r="V101" s="13"/>
      <c r="W101" s="2"/>
      <c r="X101" s="2"/>
      <c r="Y101" s="2"/>
      <c r="Z101" s="2"/>
      <c r="AA101" s="2"/>
      <c r="AB101" s="2"/>
      <c r="AC101" s="2"/>
      <c r="AD101" s="2"/>
      <c r="AE101" s="13">
        <v>1E-3</v>
      </c>
      <c r="AF101" s="2">
        <v>0.49</v>
      </c>
      <c r="AG101" s="14">
        <f t="shared" si="86"/>
        <v>4.8999999999999998E-4</v>
      </c>
      <c r="AH101" s="17"/>
      <c r="AI101" s="2"/>
      <c r="AJ101" s="14"/>
      <c r="AK101" s="13"/>
      <c r="AL101" s="2"/>
      <c r="AM101" s="2"/>
      <c r="AN101" s="13"/>
      <c r="AO101" s="2"/>
      <c r="AP101" s="14"/>
      <c r="AQ101" s="2">
        <v>0.01</v>
      </c>
      <c r="AR101" s="2">
        <v>0.5</v>
      </c>
      <c r="AS101" s="2">
        <f t="shared" si="87"/>
        <v>5.0000000000000001E-3</v>
      </c>
      <c r="AT101" s="1">
        <f t="shared" si="88"/>
        <v>6.6731566751014075E-3</v>
      </c>
      <c r="AU101" s="7">
        <f t="shared" si="89"/>
        <v>28.47</v>
      </c>
      <c r="AV101" s="1">
        <f t="shared" si="90"/>
        <v>0.26</v>
      </c>
      <c r="AW101" s="1">
        <f t="shared" si="91"/>
        <v>0.1812</v>
      </c>
      <c r="AX101" s="1">
        <f t="shared" si="92"/>
        <v>59.968768814902489</v>
      </c>
      <c r="AY101" s="1">
        <f>SUM(AX90:AX101)</f>
        <v>1422.6200083104845</v>
      </c>
      <c r="AZ101" s="1">
        <f t="shared" si="93"/>
        <v>0.06</v>
      </c>
      <c r="BA101" s="1">
        <f t="shared" si="94"/>
        <v>19.857208216855128</v>
      </c>
      <c r="BB101" s="1">
        <f>SUM(BA90:BA101)</f>
        <v>471.06622791737891</v>
      </c>
    </row>
    <row r="102" spans="3:54" x14ac:dyDescent="0.15">
      <c r="C102" s="6">
        <v>12</v>
      </c>
      <c r="D102" s="8">
        <v>6.5839550281290302</v>
      </c>
      <c r="E102" s="9">
        <f t="shared" si="95"/>
        <v>9.9152368303999996</v>
      </c>
      <c r="F102" s="6" t="s">
        <v>110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C103"/>
  <sheetViews>
    <sheetView workbookViewId="0">
      <selection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8.875" style="1"/>
    <col min="32" max="32" width="23.125" style="1" customWidth="1"/>
    <col min="33" max="33" width="15.62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73</v>
      </c>
    </row>
    <row r="2" spans="1:12" x14ac:dyDescent="0.15">
      <c r="A2" s="28" t="s">
        <v>41</v>
      </c>
      <c r="B2" s="3" t="s">
        <v>42</v>
      </c>
      <c r="C2" s="2"/>
      <c r="D2" s="2"/>
      <c r="E2" s="35">
        <v>506.30796137471901</v>
      </c>
      <c r="F2" s="2">
        <v>1069.5229999999999</v>
      </c>
      <c r="G2" s="39">
        <f>(F2+F3+F4)/3</f>
        <v>1305.751</v>
      </c>
      <c r="H2" s="2">
        <v>0.18</v>
      </c>
      <c r="I2" s="28">
        <f>(H2+H3+H4)/3</f>
        <v>0.13666666666666669</v>
      </c>
    </row>
    <row r="3" spans="1:12" x14ac:dyDescent="0.15">
      <c r="A3" s="28"/>
      <c r="B3" s="3" t="s">
        <v>43</v>
      </c>
      <c r="C3" s="2"/>
      <c r="D3" s="2"/>
      <c r="E3" s="36"/>
      <c r="F3" s="2">
        <v>1192.0899999999999</v>
      </c>
      <c r="G3" s="40"/>
      <c r="H3" s="2">
        <v>0.13</v>
      </c>
      <c r="I3" s="28"/>
    </row>
    <row r="4" spans="1:12" x14ac:dyDescent="0.15">
      <c r="A4" s="28"/>
      <c r="B4" s="3" t="s">
        <v>44</v>
      </c>
      <c r="C4" s="2"/>
      <c r="D4" s="2"/>
      <c r="E4" s="37"/>
      <c r="F4" s="2">
        <v>1655.64</v>
      </c>
      <c r="G4" s="41"/>
      <c r="H4" s="2">
        <v>0.1</v>
      </c>
      <c r="I4" s="28"/>
    </row>
    <row r="5" spans="1:12" x14ac:dyDescent="0.15">
      <c r="A5" s="28" t="s">
        <v>45</v>
      </c>
      <c r="B5" s="3" t="s">
        <v>46</v>
      </c>
      <c r="C5" s="2"/>
      <c r="D5" s="2"/>
      <c r="E5" s="35">
        <v>1212.9072328767099</v>
      </c>
      <c r="F5" s="2">
        <v>91.103999999999999</v>
      </c>
      <c r="G5" s="39">
        <f>(F5+F6)/2</f>
        <v>92.509250000000009</v>
      </c>
      <c r="H5" s="2">
        <v>0.18</v>
      </c>
      <c r="I5" s="28">
        <f>(H5+H6)/2</f>
        <v>0.155</v>
      </c>
    </row>
    <row r="6" spans="1:12" x14ac:dyDescent="0.15">
      <c r="A6" s="28"/>
      <c r="B6" s="3" t="s">
        <v>47</v>
      </c>
      <c r="C6" s="2"/>
      <c r="D6" s="2"/>
      <c r="E6" s="37"/>
      <c r="F6" s="2">
        <v>93.914500000000004</v>
      </c>
      <c r="G6" s="41"/>
      <c r="H6" s="2">
        <v>0.13</v>
      </c>
      <c r="I6" s="28"/>
    </row>
    <row r="7" spans="1:12" x14ac:dyDescent="0.15">
      <c r="A7" s="28" t="s">
        <v>48</v>
      </c>
      <c r="B7" s="29"/>
      <c r="C7" s="2"/>
      <c r="D7" s="2"/>
      <c r="E7" s="4">
        <v>8099.0974487950898</v>
      </c>
      <c r="F7" s="2">
        <v>108.2955</v>
      </c>
      <c r="G7" s="2"/>
      <c r="H7" s="2">
        <v>0.45</v>
      </c>
    </row>
    <row r="8" spans="1:12" x14ac:dyDescent="0.15">
      <c r="A8" s="28" t="s">
        <v>49</v>
      </c>
      <c r="B8" s="29"/>
      <c r="C8" s="2"/>
      <c r="D8" s="2"/>
      <c r="E8" s="4">
        <v>1.3879999999999999</v>
      </c>
      <c r="F8" s="2">
        <v>625.46400000000006</v>
      </c>
      <c r="G8" s="2"/>
      <c r="H8" s="2">
        <v>0.26</v>
      </c>
    </row>
    <row r="9" spans="1:12" x14ac:dyDescent="0.15">
      <c r="A9" s="28" t="s">
        <v>50</v>
      </c>
      <c r="B9" s="29"/>
      <c r="C9" s="2"/>
      <c r="D9" s="2"/>
      <c r="E9" s="4">
        <v>0.105823758523778</v>
      </c>
      <c r="F9" s="2">
        <v>341.64</v>
      </c>
      <c r="G9" s="2"/>
      <c r="H9" s="2">
        <v>0.26</v>
      </c>
    </row>
    <row r="10" spans="1:12" x14ac:dyDescent="0.15">
      <c r="A10" s="28" t="s">
        <v>51</v>
      </c>
      <c r="B10" s="29"/>
      <c r="C10" s="2"/>
      <c r="D10" s="2"/>
      <c r="E10" s="4">
        <v>0.114175684626403</v>
      </c>
      <c r="F10" s="2">
        <v>341.64</v>
      </c>
      <c r="G10" s="2"/>
      <c r="H10" s="2">
        <v>0.26</v>
      </c>
    </row>
    <row r="11" spans="1:12" x14ac:dyDescent="0.15">
      <c r="A11" s="28" t="s">
        <v>52</v>
      </c>
      <c r="B11" s="29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55</v>
      </c>
      <c r="B14" s="2" t="s">
        <v>56</v>
      </c>
      <c r="C14" s="2">
        <v>308.16000000000003</v>
      </c>
      <c r="G14" s="38" t="s">
        <v>57</v>
      </c>
      <c r="H14" s="5" t="s">
        <v>58</v>
      </c>
      <c r="I14" s="5">
        <f>AV38+AV54+AG70+AY86+AY102+BB102</f>
        <v>218393063.42238936</v>
      </c>
      <c r="J14" s="5" t="s">
        <v>35</v>
      </c>
      <c r="K14" s="5">
        <f>I14/(10000*1000)</f>
        <v>21.839306342238935</v>
      </c>
      <c r="L14" s="5" t="s">
        <v>59</v>
      </c>
    </row>
    <row r="15" spans="1:12" x14ac:dyDescent="0.15">
      <c r="A15" s="2" t="s">
        <v>60</v>
      </c>
      <c r="B15" s="2" t="s">
        <v>56</v>
      </c>
      <c r="C15" s="2"/>
      <c r="G15" s="38"/>
      <c r="H15" s="5" t="s">
        <v>61</v>
      </c>
      <c r="I15" s="5">
        <v>137062365.75342399</v>
      </c>
      <c r="J15" s="5" t="s">
        <v>35</v>
      </c>
      <c r="K15" s="5">
        <f>I15/(10000*1000)</f>
        <v>13.706236575342398</v>
      </c>
      <c r="L15" s="5" t="s">
        <v>59</v>
      </c>
    </row>
    <row r="16" spans="1:12" x14ac:dyDescent="0.15">
      <c r="A16" s="2" t="s">
        <v>62</v>
      </c>
      <c r="B16" s="2" t="s">
        <v>63</v>
      </c>
      <c r="C16" s="2">
        <v>19347</v>
      </c>
      <c r="K16" s="1">
        <v>21.839306342238935</v>
      </c>
    </row>
    <row r="17" spans="1:47" x14ac:dyDescent="0.15">
      <c r="A17" s="2" t="s">
        <v>64</v>
      </c>
      <c r="B17" s="2" t="s">
        <v>65</v>
      </c>
      <c r="C17" s="2">
        <v>1.9870000000000001</v>
      </c>
      <c r="AF17" s="1" t="s">
        <v>122</v>
      </c>
    </row>
    <row r="18" spans="1:47" x14ac:dyDescent="0.15">
      <c r="A18" s="2" t="s">
        <v>67</v>
      </c>
      <c r="B18" s="2" t="s">
        <v>68</v>
      </c>
      <c r="C18" s="2">
        <v>1</v>
      </c>
    </row>
    <row r="19" spans="1:47" x14ac:dyDescent="0.15">
      <c r="A19" s="2" t="s">
        <v>70</v>
      </c>
      <c r="B19" s="2" t="s">
        <v>68</v>
      </c>
      <c r="C19" s="2">
        <v>3</v>
      </c>
    </row>
    <row r="20" spans="1:47" x14ac:dyDescent="0.15">
      <c r="A20" s="2" t="s">
        <v>73</v>
      </c>
      <c r="B20" s="2" t="s">
        <v>74</v>
      </c>
      <c r="C20" s="2">
        <v>0.13</v>
      </c>
    </row>
    <row r="21" spans="1:47" x14ac:dyDescent="0.15">
      <c r="A21" s="2" t="s">
        <v>75</v>
      </c>
      <c r="B21" s="2" t="s">
        <v>76</v>
      </c>
      <c r="C21" s="2">
        <v>1</v>
      </c>
    </row>
    <row r="22" spans="1:47" x14ac:dyDescent="0.15">
      <c r="A22" s="2" t="s">
        <v>77</v>
      </c>
      <c r="B22" s="2" t="s">
        <v>72</v>
      </c>
      <c r="C22" s="2">
        <v>95</v>
      </c>
    </row>
    <row r="23" spans="1:47" x14ac:dyDescent="0.15">
      <c r="A23" s="2" t="s">
        <v>78</v>
      </c>
      <c r="B23" s="2" t="s">
        <v>79</v>
      </c>
      <c r="C23" s="2">
        <v>0.66200000000000003</v>
      </c>
    </row>
    <row r="25" spans="1:47" x14ac:dyDescent="0.15">
      <c r="S25" s="30" t="s">
        <v>80</v>
      </c>
      <c r="T25" s="30"/>
      <c r="U25" s="30"/>
      <c r="V25" s="30" t="s">
        <v>81</v>
      </c>
      <c r="W25" s="30"/>
      <c r="X25" s="30"/>
      <c r="Y25" s="30" t="s">
        <v>82</v>
      </c>
      <c r="Z25" s="30"/>
      <c r="AA25" s="30"/>
      <c r="AB25" s="30" t="s">
        <v>83</v>
      </c>
      <c r="AC25" s="30"/>
      <c r="AD25" s="30"/>
      <c r="AE25" s="30" t="s">
        <v>84</v>
      </c>
      <c r="AF25" s="30"/>
      <c r="AG25" s="30"/>
      <c r="AH25" s="30" t="s">
        <v>85</v>
      </c>
      <c r="AI25" s="30"/>
      <c r="AJ25" s="30"/>
      <c r="AK25" s="31" t="s">
        <v>86</v>
      </c>
      <c r="AL25" s="32"/>
      <c r="AM25" s="33"/>
      <c r="AN25" s="30" t="s">
        <v>87</v>
      </c>
      <c r="AO25" s="30"/>
      <c r="AP25" s="30"/>
    </row>
    <row r="26" spans="1:47" x14ac:dyDescent="0.15">
      <c r="A26" s="34" t="s">
        <v>41</v>
      </c>
      <c r="B26" s="34"/>
      <c r="C26" s="6" t="s">
        <v>88</v>
      </c>
      <c r="D26" s="6" t="s">
        <v>89</v>
      </c>
      <c r="E26" s="6" t="s">
        <v>90</v>
      </c>
      <c r="F26" s="6" t="s">
        <v>91</v>
      </c>
      <c r="G26" s="1" t="s">
        <v>88</v>
      </c>
      <c r="H26" s="1" t="s">
        <v>90</v>
      </c>
      <c r="I26" s="1" t="s">
        <v>92</v>
      </c>
      <c r="J26" s="1" t="s">
        <v>93</v>
      </c>
      <c r="K26" s="10" t="s">
        <v>94</v>
      </c>
      <c r="L26" s="10" t="s">
        <v>95</v>
      </c>
      <c r="M26" s="1" t="s">
        <v>96</v>
      </c>
      <c r="N26" s="10" t="s">
        <v>97</v>
      </c>
      <c r="O26" s="1" t="s">
        <v>98</v>
      </c>
      <c r="P26" s="1" t="s">
        <v>99</v>
      </c>
      <c r="Q26" s="10" t="s">
        <v>100</v>
      </c>
      <c r="R26" s="10" t="s">
        <v>101</v>
      </c>
      <c r="S26" s="2" t="s">
        <v>102</v>
      </c>
      <c r="T26" s="2" t="s">
        <v>103</v>
      </c>
      <c r="U26" s="2"/>
      <c r="V26" s="2" t="s">
        <v>102</v>
      </c>
      <c r="W26" s="2" t="s">
        <v>103</v>
      </c>
      <c r="X26" s="2"/>
      <c r="Y26" s="2" t="s">
        <v>102</v>
      </c>
      <c r="Z26" s="2" t="s">
        <v>103</v>
      </c>
      <c r="AA26" s="2"/>
      <c r="AB26" s="2" t="s">
        <v>102</v>
      </c>
      <c r="AC26" s="2" t="s">
        <v>103</v>
      </c>
      <c r="AD26" s="2"/>
      <c r="AE26" s="2" t="s">
        <v>102</v>
      </c>
      <c r="AF26" s="2" t="s">
        <v>103</v>
      </c>
      <c r="AG26" s="2"/>
      <c r="AH26" s="2" t="s">
        <v>102</v>
      </c>
      <c r="AI26" s="2" t="s">
        <v>103</v>
      </c>
      <c r="AJ26" s="2"/>
      <c r="AK26" s="2" t="s">
        <v>102</v>
      </c>
      <c r="AL26" s="2" t="s">
        <v>103</v>
      </c>
      <c r="AM26" s="2"/>
      <c r="AN26" s="16" t="s">
        <v>102</v>
      </c>
      <c r="AO26" s="16" t="s">
        <v>103</v>
      </c>
      <c r="AP26" s="16"/>
      <c r="AQ26" s="1" t="s">
        <v>104</v>
      </c>
      <c r="AR26" s="1" t="s">
        <v>105</v>
      </c>
      <c r="AS26" s="1" t="s">
        <v>73</v>
      </c>
      <c r="AT26" s="1" t="s">
        <v>106</v>
      </c>
      <c r="AU26" s="1" t="s">
        <v>107</v>
      </c>
    </row>
    <row r="27" spans="1:47" x14ac:dyDescent="0.15">
      <c r="A27" s="1" t="s">
        <v>108</v>
      </c>
      <c r="B27" s="1">
        <f>G2</f>
        <v>1305.751</v>
      </c>
      <c r="C27" s="6" t="s">
        <v>109</v>
      </c>
      <c r="D27" s="6">
        <v>6</v>
      </c>
      <c r="E27" s="6"/>
      <c r="F27" s="6"/>
      <c r="G27" s="1">
        <v>1</v>
      </c>
      <c r="H27" s="7">
        <f t="shared" ref="H27:H38" si="0">E28</f>
        <v>6</v>
      </c>
      <c r="I27" s="7">
        <f t="shared" ref="I27:I38" si="1">H27+273.15</f>
        <v>279.14999999999998</v>
      </c>
      <c r="J27" s="7">
        <f t="shared" ref="J27:J38" si="2">EXP(($C$16*(I27-$C$14))/($C$17*I27*$C$14))</f>
        <v>3.7493223242691671E-2</v>
      </c>
      <c r="K27" s="7">
        <f t="shared" ref="K27:K38" si="3">$B$27/12</f>
        <v>108.81258333333334</v>
      </c>
      <c r="L27" s="7">
        <f t="shared" ref="L27:L38" si="4">K27*$B$28/100</f>
        <v>1.0881258333333335</v>
      </c>
      <c r="M27" s="1" t="s">
        <v>110</v>
      </c>
      <c r="O27" s="7">
        <f>L27</f>
        <v>1.0881258333333335</v>
      </c>
      <c r="P27" s="7">
        <f t="shared" ref="P27:P38" si="5">O27*J27</f>
        <v>4.0797344785306583E-2</v>
      </c>
      <c r="Q27" s="12">
        <f t="shared" ref="Q27:Q38" si="6">P27*$B$29</f>
        <v>5.5756371206585669E-3</v>
      </c>
      <c r="R27" s="7">
        <f t="shared" ref="R27:R38" si="7">L27*$B$29</f>
        <v>0.14871053055555558</v>
      </c>
      <c r="S27" s="13">
        <f t="shared" ref="S27:S38" si="8">Q27/R27</f>
        <v>3.7493223242691671E-2</v>
      </c>
      <c r="T27" s="2">
        <v>0.01</v>
      </c>
      <c r="U27" s="14">
        <f t="shared" ref="U27:U38" si="9">S27*T27</f>
        <v>3.7493223242691671E-4</v>
      </c>
      <c r="V27" s="13"/>
      <c r="W27" s="2"/>
      <c r="X27" s="14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3"/>
      <c r="AF27" s="2"/>
      <c r="AG27" s="14"/>
      <c r="AH27" s="13"/>
      <c r="AI27" s="2"/>
      <c r="AJ27" s="14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2.2274932232426915E-2</v>
      </c>
      <c r="AR27" s="7">
        <f t="shared" ref="AR27:AR38" si="15">$B$27/12</f>
        <v>108.81258333333334</v>
      </c>
      <c r="AS27" s="1">
        <f t="shared" ref="AS27:AS38" si="16">$B$29</f>
        <v>0.13666666666666669</v>
      </c>
      <c r="AT27" s="1">
        <f>$E$2/12</f>
        <v>42.192330114559915</v>
      </c>
      <c r="AU27" s="1">
        <f t="shared" ref="AU27:AU38" si="17">AT27*10000*AS27*0.67*AR27*AQ27</f>
        <v>93641.082946504248</v>
      </c>
    </row>
    <row r="28" spans="1:47" x14ac:dyDescent="0.15">
      <c r="A28" s="1" t="s">
        <v>111</v>
      </c>
      <c r="B28" s="1">
        <v>1</v>
      </c>
      <c r="C28" s="6">
        <v>1</v>
      </c>
      <c r="D28" s="8">
        <v>5.1746624130645102</v>
      </c>
      <c r="E28" s="9">
        <f t="shared" ref="E28:E39" si="18">D27</f>
        <v>6</v>
      </c>
      <c r="F28" s="6" t="s">
        <v>110</v>
      </c>
      <c r="G28" s="1">
        <v>2</v>
      </c>
      <c r="H28" s="7">
        <f t="shared" si="0"/>
        <v>5.1746624130645102</v>
      </c>
      <c r="I28" s="7">
        <f t="shared" si="1"/>
        <v>278.32466241306452</v>
      </c>
      <c r="J28" s="7">
        <f t="shared" si="2"/>
        <v>3.3809014043629446E-2</v>
      </c>
      <c r="K28" s="7">
        <f t="shared" si="3"/>
        <v>108.81258333333334</v>
      </c>
      <c r="L28" s="7">
        <f t="shared" si="4"/>
        <v>1.0881258333333335</v>
      </c>
      <c r="M28" s="1" t="s">
        <v>110</v>
      </c>
      <c r="O28" s="7">
        <f t="shared" ref="O28:O38" si="19">L28+O27-P27-N28</f>
        <v>2.1354543218813604</v>
      </c>
      <c r="P28" s="7">
        <f t="shared" si="5"/>
        <v>7.2197605158016112E-2</v>
      </c>
      <c r="Q28" s="12">
        <f t="shared" si="6"/>
        <v>9.8670060382622035E-3</v>
      </c>
      <c r="R28" s="7">
        <f t="shared" si="7"/>
        <v>0.14871053055555558</v>
      </c>
      <c r="S28" s="13">
        <f t="shared" si="8"/>
        <v>6.6350419176105804E-2</v>
      </c>
      <c r="T28" s="2">
        <v>0.01</v>
      </c>
      <c r="U28" s="14">
        <f t="shared" si="9"/>
        <v>6.6350419176105808E-4</v>
      </c>
      <c r="V28" s="13"/>
      <c r="W28" s="2"/>
      <c r="X28" s="14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3"/>
      <c r="AF28" s="2"/>
      <c r="AG28" s="14"/>
      <c r="AH28" s="13"/>
      <c r="AI28" s="2"/>
      <c r="AJ28" s="14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2.2563504191761057E-2</v>
      </c>
      <c r="AR28" s="7">
        <f t="shared" si="15"/>
        <v>108.81258333333334</v>
      </c>
      <c r="AS28" s="1">
        <f t="shared" si="16"/>
        <v>0.13666666666666669</v>
      </c>
      <c r="AT28" s="1">
        <f t="shared" ref="AT28:AT38" si="20">$E$2/12</f>
        <v>42.192330114559915</v>
      </c>
      <c r="AU28" s="1">
        <f t="shared" si="17"/>
        <v>94854.20406840404</v>
      </c>
    </row>
    <row r="29" spans="1:47" x14ac:dyDescent="0.15">
      <c r="A29" s="1" t="s">
        <v>73</v>
      </c>
      <c r="B29" s="1">
        <f>I2</f>
        <v>0.13666666666666669</v>
      </c>
      <c r="C29" s="6">
        <v>2</v>
      </c>
      <c r="D29" s="8">
        <v>8.5504052317241399</v>
      </c>
      <c r="E29" s="9">
        <f t="shared" si="18"/>
        <v>5.1746624130645102</v>
      </c>
      <c r="F29" s="6" t="s">
        <v>110</v>
      </c>
      <c r="G29" s="1">
        <v>3</v>
      </c>
      <c r="H29" s="7">
        <f t="shared" si="0"/>
        <v>8.5504052317241399</v>
      </c>
      <c r="I29" s="7">
        <f t="shared" si="1"/>
        <v>281.70040523172412</v>
      </c>
      <c r="J29" s="7">
        <f t="shared" si="2"/>
        <v>5.1416096134480949E-2</v>
      </c>
      <c r="K29" s="7">
        <f t="shared" si="3"/>
        <v>108.81258333333334</v>
      </c>
      <c r="L29" s="7">
        <f t="shared" si="4"/>
        <v>1.0881258333333335</v>
      </c>
      <c r="M29" s="1" t="s">
        <v>110</v>
      </c>
      <c r="O29" s="7">
        <f t="shared" si="19"/>
        <v>3.1513825500566774</v>
      </c>
      <c r="P29" s="7">
        <f t="shared" si="5"/>
        <v>0.16203178815023986</v>
      </c>
      <c r="Q29" s="12">
        <f t="shared" si="6"/>
        <v>2.2144344380532782E-2</v>
      </c>
      <c r="R29" s="7">
        <f t="shared" si="7"/>
        <v>0.14871053055555558</v>
      </c>
      <c r="S29" s="13">
        <f t="shared" si="8"/>
        <v>0.14890905370188329</v>
      </c>
      <c r="T29" s="2">
        <v>0.01</v>
      </c>
      <c r="U29" s="14">
        <f t="shared" si="9"/>
        <v>1.4890905370188328E-3</v>
      </c>
      <c r="V29" s="13"/>
      <c r="W29" s="2"/>
      <c r="X29" s="14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3"/>
      <c r="AF29" s="2"/>
      <c r="AG29" s="14"/>
      <c r="AH29" s="13"/>
      <c r="AI29" s="2"/>
      <c r="AJ29" s="14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2.3389090537018833E-2</v>
      </c>
      <c r="AR29" s="7">
        <f t="shared" si="15"/>
        <v>108.81258333333334</v>
      </c>
      <c r="AS29" s="1">
        <f t="shared" si="16"/>
        <v>0.13666666666666669</v>
      </c>
      <c r="AT29" s="1">
        <f t="shared" si="20"/>
        <v>42.192330114559915</v>
      </c>
      <c r="AU29" s="1">
        <f t="shared" si="17"/>
        <v>98324.867800581051</v>
      </c>
    </row>
    <row r="30" spans="1:47" x14ac:dyDescent="0.15">
      <c r="C30" s="6">
        <v>3</v>
      </c>
      <c r="D30" s="8">
        <v>12.694215508612899</v>
      </c>
      <c r="E30" s="9">
        <f t="shared" si="18"/>
        <v>8.5504052317241399</v>
      </c>
      <c r="F30" s="6" t="s">
        <v>110</v>
      </c>
      <c r="G30" s="1">
        <v>4</v>
      </c>
      <c r="H30" s="7">
        <f t="shared" si="0"/>
        <v>12.694215508612899</v>
      </c>
      <c r="I30" s="7">
        <f t="shared" si="1"/>
        <v>285.84421550861288</v>
      </c>
      <c r="J30" s="7">
        <f t="shared" si="2"/>
        <v>8.4861598585756329E-2</v>
      </c>
      <c r="K30" s="7">
        <f t="shared" si="3"/>
        <v>108.81258333333334</v>
      </c>
      <c r="L30" s="7">
        <f t="shared" si="4"/>
        <v>1.0881258333333335</v>
      </c>
      <c r="M30" s="1" t="s">
        <v>110</v>
      </c>
      <c r="O30" s="7">
        <f t="shared" si="19"/>
        <v>4.0774765952397711</v>
      </c>
      <c r="P30" s="7">
        <f t="shared" si="5"/>
        <v>0.34602118206805388</v>
      </c>
      <c r="Q30" s="12">
        <f t="shared" si="6"/>
        <v>4.7289561549300703E-2</v>
      </c>
      <c r="R30" s="7">
        <f t="shared" si="7"/>
        <v>0.14871053055555558</v>
      </c>
      <c r="S30" s="13">
        <f t="shared" si="8"/>
        <v>0.31799739650336445</v>
      </c>
      <c r="T30" s="2">
        <v>0.01</v>
      </c>
      <c r="U30" s="14">
        <f t="shared" si="9"/>
        <v>3.1799739650336446E-3</v>
      </c>
      <c r="V30" s="13"/>
      <c r="W30" s="2"/>
      <c r="X30" s="14"/>
      <c r="Y30" s="2">
        <v>0.04</v>
      </c>
      <c r="Z30" s="2">
        <v>0.21</v>
      </c>
      <c r="AA30" s="2">
        <f t="shared" si="10"/>
        <v>8.3999999999999995E-3</v>
      </c>
      <c r="AB30" s="2">
        <v>1.4999999999999999E-2</v>
      </c>
      <c r="AC30" s="2">
        <v>0.28999999999999998</v>
      </c>
      <c r="AD30" s="2">
        <f t="shared" si="11"/>
        <v>4.3499999999999997E-3</v>
      </c>
      <c r="AE30" s="13"/>
      <c r="AF30" s="2"/>
      <c r="AG30" s="14"/>
      <c r="AH30" s="13"/>
      <c r="AI30" s="2"/>
      <c r="AJ30" s="14"/>
      <c r="AK30" s="2">
        <v>0.1</v>
      </c>
      <c r="AL30" s="2">
        <v>0.11</v>
      </c>
      <c r="AM30" s="2">
        <f t="shared" si="12"/>
        <v>1.1000000000000001E-2</v>
      </c>
      <c r="AN30" s="2">
        <v>1.4999999999999999E-2</v>
      </c>
      <c r="AO30" s="2">
        <v>0.38</v>
      </c>
      <c r="AP30" s="2">
        <f t="shared" si="13"/>
        <v>5.7000000000000002E-3</v>
      </c>
      <c r="AQ30" s="1">
        <f t="shared" si="14"/>
        <v>3.2629973965033643E-2</v>
      </c>
      <c r="AR30" s="7">
        <f t="shared" si="15"/>
        <v>108.81258333333334</v>
      </c>
      <c r="AS30" s="1">
        <f t="shared" si="16"/>
        <v>0.13666666666666669</v>
      </c>
      <c r="AT30" s="1">
        <f t="shared" si="20"/>
        <v>42.192330114559915</v>
      </c>
      <c r="AU30" s="1">
        <f t="shared" si="17"/>
        <v>137172.408280278</v>
      </c>
    </row>
    <row r="31" spans="1:47" x14ac:dyDescent="0.15">
      <c r="C31" s="6">
        <v>4</v>
      </c>
      <c r="D31" s="8">
        <v>18.483660124</v>
      </c>
      <c r="E31" s="9">
        <f t="shared" si="18"/>
        <v>12.694215508612899</v>
      </c>
      <c r="F31" s="6" t="s">
        <v>110</v>
      </c>
      <c r="G31" s="1">
        <v>5</v>
      </c>
      <c r="H31" s="7">
        <f t="shared" si="0"/>
        <v>18.483660124</v>
      </c>
      <c r="I31" s="7">
        <f t="shared" si="1"/>
        <v>291.63366012399996</v>
      </c>
      <c r="J31" s="7">
        <f t="shared" si="2"/>
        <v>0.16687381717440955</v>
      </c>
      <c r="K31" s="7">
        <f t="shared" si="3"/>
        <v>108.81258333333334</v>
      </c>
      <c r="L31" s="7">
        <f t="shared" si="4"/>
        <v>1.0881258333333335</v>
      </c>
      <c r="M31" s="1" t="s">
        <v>112</v>
      </c>
      <c r="N31" s="7">
        <f>(O30-P30)*C22/100</f>
        <v>3.5448826425131315</v>
      </c>
      <c r="O31" s="7">
        <f t="shared" si="19"/>
        <v>1.274698603991919</v>
      </c>
      <c r="P31" s="7">
        <f t="shared" si="5"/>
        <v>0.21271382179502257</v>
      </c>
      <c r="Q31" s="12">
        <f t="shared" si="6"/>
        <v>2.9070888978653089E-2</v>
      </c>
      <c r="R31" s="7">
        <f t="shared" si="7"/>
        <v>0.14871053055555558</v>
      </c>
      <c r="S31" s="13">
        <f t="shared" si="8"/>
        <v>0.19548641827885033</v>
      </c>
      <c r="T31" s="2">
        <v>0.01</v>
      </c>
      <c r="U31" s="14">
        <f t="shared" si="9"/>
        <v>1.9548641827885033E-3</v>
      </c>
      <c r="V31" s="13"/>
      <c r="W31" s="2"/>
      <c r="X31" s="14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3"/>
      <c r="AF31" s="2"/>
      <c r="AG31" s="14"/>
      <c r="AH31" s="13"/>
      <c r="AI31" s="2"/>
      <c r="AJ31" s="14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3.1404864182788497E-2</v>
      </c>
      <c r="AR31" s="7">
        <f t="shared" si="15"/>
        <v>108.81258333333334</v>
      </c>
      <c r="AS31" s="1">
        <f t="shared" si="16"/>
        <v>0.13666666666666669</v>
      </c>
      <c r="AT31" s="1">
        <f t="shared" si="20"/>
        <v>42.192330114559915</v>
      </c>
      <c r="AU31" s="1">
        <f t="shared" si="17"/>
        <v>132022.19702303407</v>
      </c>
    </row>
    <row r="32" spans="1:47" x14ac:dyDescent="0.15">
      <c r="C32" s="6">
        <v>5</v>
      </c>
      <c r="D32" s="8">
        <v>20.7969155254839</v>
      </c>
      <c r="E32" s="9">
        <f t="shared" si="18"/>
        <v>18.483660124</v>
      </c>
      <c r="F32" s="6" t="s">
        <v>112</v>
      </c>
      <c r="G32" s="1">
        <v>6</v>
      </c>
      <c r="H32" s="7">
        <f t="shared" si="0"/>
        <v>20.7969155254839</v>
      </c>
      <c r="I32" s="7">
        <f t="shared" si="1"/>
        <v>293.94691552548386</v>
      </c>
      <c r="J32" s="7">
        <f t="shared" si="2"/>
        <v>0.21701835447002965</v>
      </c>
      <c r="K32" s="7">
        <f t="shared" si="3"/>
        <v>108.81258333333334</v>
      </c>
      <c r="L32" s="7">
        <f t="shared" si="4"/>
        <v>1.0881258333333335</v>
      </c>
      <c r="M32" s="1" t="s">
        <v>110</v>
      </c>
      <c r="O32" s="7">
        <f t="shared" si="19"/>
        <v>2.1501106155302296</v>
      </c>
      <c r="P32" s="7">
        <f t="shared" si="5"/>
        <v>0.466613467710913</v>
      </c>
      <c r="Q32" s="12">
        <f t="shared" si="6"/>
        <v>6.3770507253824785E-2</v>
      </c>
      <c r="R32" s="7">
        <f t="shared" si="7"/>
        <v>0.14871053055555558</v>
      </c>
      <c r="S32" s="13">
        <f t="shared" si="8"/>
        <v>0.42882307672220477</v>
      </c>
      <c r="T32" s="2">
        <v>0.01</v>
      </c>
      <c r="U32" s="14">
        <f t="shared" si="9"/>
        <v>4.2882307672220477E-3</v>
      </c>
      <c r="V32" s="13"/>
      <c r="W32" s="2"/>
      <c r="X32" s="14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3"/>
      <c r="AF32" s="2"/>
      <c r="AG32" s="14"/>
      <c r="AH32" s="13"/>
      <c r="AI32" s="2"/>
      <c r="AJ32" s="14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3.3738230767222044E-2</v>
      </c>
      <c r="AR32" s="7">
        <f t="shared" si="15"/>
        <v>108.81258333333334</v>
      </c>
      <c r="AS32" s="1">
        <f t="shared" si="16"/>
        <v>0.13666666666666669</v>
      </c>
      <c r="AT32" s="1">
        <f t="shared" si="20"/>
        <v>42.192330114559915</v>
      </c>
      <c r="AU32" s="1">
        <f t="shared" si="17"/>
        <v>141831.3839421063</v>
      </c>
    </row>
    <row r="33" spans="1:48" x14ac:dyDescent="0.15">
      <c r="C33" s="6">
        <v>6</v>
      </c>
      <c r="D33" s="8">
        <v>25.560933534666699</v>
      </c>
      <c r="E33" s="9">
        <f t="shared" si="18"/>
        <v>20.7969155254839</v>
      </c>
      <c r="F33" s="6" t="s">
        <v>110</v>
      </c>
      <c r="G33" s="1">
        <v>7</v>
      </c>
      <c r="H33" s="7">
        <f t="shared" si="0"/>
        <v>25.560933534666699</v>
      </c>
      <c r="I33" s="7">
        <f t="shared" si="1"/>
        <v>298.71093353466665</v>
      </c>
      <c r="J33" s="7">
        <f t="shared" si="2"/>
        <v>0.36806809816362351</v>
      </c>
      <c r="K33" s="7">
        <f t="shared" si="3"/>
        <v>108.81258333333334</v>
      </c>
      <c r="L33" s="7">
        <f t="shared" si="4"/>
        <v>1.0881258333333335</v>
      </c>
      <c r="M33" s="1" t="s">
        <v>110</v>
      </c>
      <c r="O33" s="7">
        <f t="shared" si="19"/>
        <v>2.77162298115265</v>
      </c>
      <c r="P33" s="7">
        <f t="shared" si="5"/>
        <v>1.0201459994994484</v>
      </c>
      <c r="Q33" s="12">
        <f t="shared" si="6"/>
        <v>0.13941995326492462</v>
      </c>
      <c r="R33" s="7">
        <f t="shared" si="7"/>
        <v>0.14871053055555558</v>
      </c>
      <c r="S33" s="13">
        <f t="shared" si="8"/>
        <v>0.93752576057712222</v>
      </c>
      <c r="T33" s="2">
        <v>0.01</v>
      </c>
      <c r="U33" s="14">
        <f t="shared" si="9"/>
        <v>9.3752576057712228E-3</v>
      </c>
      <c r="V33" s="13"/>
      <c r="W33" s="2"/>
      <c r="X33" s="14"/>
      <c r="Y33" s="2">
        <v>0.05</v>
      </c>
      <c r="Z33" s="2">
        <v>0.21</v>
      </c>
      <c r="AA33" s="2">
        <f t="shared" si="10"/>
        <v>1.0500000000000001E-2</v>
      </c>
      <c r="AB33" s="2">
        <v>0.02</v>
      </c>
      <c r="AC33" s="2">
        <v>0.28999999999999998</v>
      </c>
      <c r="AD33" s="2">
        <f t="shared" si="11"/>
        <v>5.7999999999999996E-3</v>
      </c>
      <c r="AE33" s="13"/>
      <c r="AF33" s="2"/>
      <c r="AG33" s="14"/>
      <c r="AH33" s="13"/>
      <c r="AI33" s="2"/>
      <c r="AJ33" s="14"/>
      <c r="AK33" s="1">
        <v>0.1</v>
      </c>
      <c r="AL33" s="2">
        <v>0.11</v>
      </c>
      <c r="AM33" s="2">
        <f t="shared" si="12"/>
        <v>1.1000000000000001E-2</v>
      </c>
      <c r="AN33" s="2">
        <v>0.02</v>
      </c>
      <c r="AO33" s="2">
        <v>0.38</v>
      </c>
      <c r="AP33" s="2">
        <f t="shared" si="13"/>
        <v>7.6E-3</v>
      </c>
      <c r="AQ33" s="1">
        <f t="shared" si="14"/>
        <v>4.4275257605771223E-2</v>
      </c>
      <c r="AR33" s="7">
        <f t="shared" si="15"/>
        <v>108.81258333333334</v>
      </c>
      <c r="AS33" s="1">
        <f t="shared" si="16"/>
        <v>0.13666666666666669</v>
      </c>
      <c r="AT33" s="1">
        <f t="shared" si="20"/>
        <v>42.192330114559915</v>
      </c>
      <c r="AU33" s="1">
        <f t="shared" si="17"/>
        <v>186127.75233965999</v>
      </c>
    </row>
    <row r="34" spans="1:48" x14ac:dyDescent="0.15">
      <c r="C34" s="6">
        <v>7</v>
      </c>
      <c r="D34" s="8">
        <v>28.479485534838702</v>
      </c>
      <c r="E34" s="9">
        <f t="shared" si="18"/>
        <v>25.560933534666699</v>
      </c>
      <c r="F34" s="6" t="s">
        <v>110</v>
      </c>
      <c r="G34" s="1">
        <v>8</v>
      </c>
      <c r="H34" s="7">
        <f t="shared" si="0"/>
        <v>28.479485534838702</v>
      </c>
      <c r="I34" s="7">
        <f t="shared" si="1"/>
        <v>301.62948553483869</v>
      </c>
      <c r="J34" s="7">
        <f t="shared" si="2"/>
        <v>0.50454927210632228</v>
      </c>
      <c r="K34" s="7">
        <f t="shared" si="3"/>
        <v>108.81258333333334</v>
      </c>
      <c r="L34" s="7">
        <f t="shared" si="4"/>
        <v>1.0881258333333335</v>
      </c>
      <c r="M34" s="1" t="s">
        <v>110</v>
      </c>
      <c r="O34" s="7">
        <f t="shared" si="19"/>
        <v>2.8396028149865349</v>
      </c>
      <c r="P34" s="7">
        <f t="shared" si="5"/>
        <v>1.43271953337252</v>
      </c>
      <c r="Q34" s="12">
        <f t="shared" si="6"/>
        <v>0.19580500289424443</v>
      </c>
      <c r="R34" s="7">
        <f t="shared" si="7"/>
        <v>0.14871053055555558</v>
      </c>
      <c r="S34" s="13">
        <f t="shared" si="8"/>
        <v>1.3166855243051883</v>
      </c>
      <c r="T34" s="2">
        <v>0.01</v>
      </c>
      <c r="U34" s="14">
        <f t="shared" si="9"/>
        <v>1.3166855243051882E-2</v>
      </c>
      <c r="V34" s="13"/>
      <c r="W34" s="2"/>
      <c r="X34" s="14"/>
      <c r="Y34" s="2">
        <v>0.05</v>
      </c>
      <c r="Z34" s="2">
        <v>0.21</v>
      </c>
      <c r="AA34" s="2">
        <f t="shared" si="10"/>
        <v>1.0500000000000001E-2</v>
      </c>
      <c r="AB34" s="2">
        <v>0.02</v>
      </c>
      <c r="AC34" s="2">
        <v>0.28999999999999998</v>
      </c>
      <c r="AD34" s="2">
        <f t="shared" si="11"/>
        <v>5.7999999999999996E-3</v>
      </c>
      <c r="AE34" s="13"/>
      <c r="AF34" s="2"/>
      <c r="AG34" s="14"/>
      <c r="AH34" s="13"/>
      <c r="AI34" s="2"/>
      <c r="AJ34" s="14"/>
      <c r="AK34" s="2">
        <v>0.1</v>
      </c>
      <c r="AL34" s="2">
        <v>0.11</v>
      </c>
      <c r="AM34" s="2">
        <f t="shared" si="12"/>
        <v>1.1000000000000001E-2</v>
      </c>
      <c r="AN34" s="2">
        <v>0.02</v>
      </c>
      <c r="AO34" s="2">
        <v>0.38</v>
      </c>
      <c r="AP34" s="2">
        <f t="shared" si="13"/>
        <v>7.6E-3</v>
      </c>
      <c r="AQ34" s="1">
        <f t="shared" si="14"/>
        <v>4.8066855243051883E-2</v>
      </c>
      <c r="AR34" s="7">
        <f t="shared" si="15"/>
        <v>108.81258333333334</v>
      </c>
      <c r="AS34" s="1">
        <f t="shared" si="16"/>
        <v>0.13666666666666669</v>
      </c>
      <c r="AT34" s="1">
        <f t="shared" si="20"/>
        <v>42.192330114559915</v>
      </c>
      <c r="AU34" s="1">
        <f t="shared" si="17"/>
        <v>202067.16374381687</v>
      </c>
    </row>
    <row r="35" spans="1:48" x14ac:dyDescent="0.15">
      <c r="C35" s="6">
        <v>8</v>
      </c>
      <c r="D35" s="8">
        <v>27.504355164516099</v>
      </c>
      <c r="E35" s="9">
        <f t="shared" si="18"/>
        <v>28.479485534838702</v>
      </c>
      <c r="F35" s="6" t="s">
        <v>110</v>
      </c>
      <c r="G35" s="1">
        <v>9</v>
      </c>
      <c r="H35" s="7">
        <f t="shared" si="0"/>
        <v>27.504355164516099</v>
      </c>
      <c r="I35" s="7">
        <f t="shared" si="1"/>
        <v>300.65435516451606</v>
      </c>
      <c r="J35" s="7">
        <f t="shared" si="2"/>
        <v>0.45439542403532845</v>
      </c>
      <c r="K35" s="7">
        <f t="shared" si="3"/>
        <v>108.81258333333334</v>
      </c>
      <c r="L35" s="7">
        <f t="shared" si="4"/>
        <v>1.0881258333333335</v>
      </c>
      <c r="M35" s="1" t="s">
        <v>110</v>
      </c>
      <c r="O35" s="7">
        <f t="shared" si="19"/>
        <v>2.4950091149473481</v>
      </c>
      <c r="P35" s="7">
        <f t="shared" si="5"/>
        <v>1.1337207247585097</v>
      </c>
      <c r="Q35" s="12">
        <f t="shared" si="6"/>
        <v>0.15494183238366302</v>
      </c>
      <c r="R35" s="7">
        <f t="shared" si="7"/>
        <v>0.14871053055555558</v>
      </c>
      <c r="S35" s="13">
        <f t="shared" si="8"/>
        <v>1.041902223096296</v>
      </c>
      <c r="T35" s="2">
        <v>0.01</v>
      </c>
      <c r="U35" s="14">
        <f t="shared" si="9"/>
        <v>1.0419022230962961E-2</v>
      </c>
      <c r="V35" s="13"/>
      <c r="W35" s="2"/>
      <c r="X35" s="14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3"/>
      <c r="AF35" s="2"/>
      <c r="AG35" s="14"/>
      <c r="AH35" s="13"/>
      <c r="AI35" s="2"/>
      <c r="AJ35" s="14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3.9869022230962961E-2</v>
      </c>
      <c r="AR35" s="7">
        <f t="shared" si="15"/>
        <v>108.81258333333334</v>
      </c>
      <c r="AS35" s="1">
        <f t="shared" si="16"/>
        <v>0.13666666666666669</v>
      </c>
      <c r="AT35" s="1">
        <f t="shared" si="20"/>
        <v>42.192330114559915</v>
      </c>
      <c r="AU35" s="1">
        <f t="shared" si="17"/>
        <v>167604.47927606836</v>
      </c>
    </row>
    <row r="36" spans="1:48" x14ac:dyDescent="0.15">
      <c r="C36" s="6">
        <v>9</v>
      </c>
      <c r="D36" s="8">
        <v>24.1237315376667</v>
      </c>
      <c r="E36" s="9">
        <f t="shared" si="18"/>
        <v>27.504355164516099</v>
      </c>
      <c r="F36" s="6" t="s">
        <v>110</v>
      </c>
      <c r="G36" s="1">
        <v>10</v>
      </c>
      <c r="H36" s="7">
        <f t="shared" si="0"/>
        <v>24.1237315376667</v>
      </c>
      <c r="I36" s="7">
        <f t="shared" si="1"/>
        <v>297.27373153766666</v>
      </c>
      <c r="J36" s="7">
        <f t="shared" si="2"/>
        <v>0.31440405624836038</v>
      </c>
      <c r="K36" s="7">
        <f t="shared" si="3"/>
        <v>108.81258333333334</v>
      </c>
      <c r="L36" s="7">
        <f t="shared" si="4"/>
        <v>1.0881258333333335</v>
      </c>
      <c r="M36" s="1" t="s">
        <v>110</v>
      </c>
      <c r="O36" s="7">
        <f t="shared" si="19"/>
        <v>2.4494142235221723</v>
      </c>
      <c r="P36" s="7">
        <f t="shared" si="5"/>
        <v>0.77010576730779901</v>
      </c>
      <c r="Q36" s="12">
        <f t="shared" si="6"/>
        <v>0.10524778819873254</v>
      </c>
      <c r="R36" s="7">
        <f t="shared" si="7"/>
        <v>0.14871053055555558</v>
      </c>
      <c r="S36" s="13">
        <f t="shared" si="8"/>
        <v>0.70773594718239441</v>
      </c>
      <c r="T36" s="2">
        <v>0.01</v>
      </c>
      <c r="U36" s="14">
        <f t="shared" si="9"/>
        <v>7.0773594718239446E-3</v>
      </c>
      <c r="V36" s="13"/>
      <c r="W36" s="2"/>
      <c r="X36" s="14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3"/>
      <c r="AF36" s="2"/>
      <c r="AG36" s="14"/>
      <c r="AH36" s="13"/>
      <c r="AI36" s="2"/>
      <c r="AJ36" s="14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3.6527359471823943E-2</v>
      </c>
      <c r="AR36" s="7">
        <f t="shared" si="15"/>
        <v>108.81258333333334</v>
      </c>
      <c r="AS36" s="1">
        <f t="shared" si="16"/>
        <v>0.13666666666666669</v>
      </c>
      <c r="AT36" s="1">
        <f t="shared" si="20"/>
        <v>42.192330114559915</v>
      </c>
      <c r="AU36" s="1">
        <f t="shared" si="17"/>
        <v>153556.53891231501</v>
      </c>
    </row>
    <row r="37" spans="1:48" x14ac:dyDescent="0.15">
      <c r="C37" s="6">
        <v>10</v>
      </c>
      <c r="D37" s="8">
        <v>18.6061433790323</v>
      </c>
      <c r="E37" s="9">
        <f t="shared" si="18"/>
        <v>24.1237315376667</v>
      </c>
      <c r="F37" s="6" t="s">
        <v>110</v>
      </c>
      <c r="G37" s="1">
        <v>11</v>
      </c>
      <c r="H37" s="7">
        <f t="shared" si="0"/>
        <v>18.6061433790323</v>
      </c>
      <c r="I37" s="7">
        <f t="shared" si="1"/>
        <v>291.75614337903227</v>
      </c>
      <c r="J37" s="7">
        <f t="shared" si="2"/>
        <v>0.1692292471207362</v>
      </c>
      <c r="K37" s="7">
        <f t="shared" si="3"/>
        <v>108.81258333333334</v>
      </c>
      <c r="L37" s="7">
        <f t="shared" si="4"/>
        <v>1.0881258333333335</v>
      </c>
      <c r="M37" s="1" t="s">
        <v>112</v>
      </c>
      <c r="N37" s="7">
        <f>(O36-P36)*C22/100</f>
        <v>1.5953430334036545</v>
      </c>
      <c r="O37" s="7">
        <f t="shared" si="19"/>
        <v>1.1720912561440524</v>
      </c>
      <c r="P37" s="7">
        <f t="shared" si="5"/>
        <v>0.19835212083405596</v>
      </c>
      <c r="Q37" s="12">
        <f t="shared" si="6"/>
        <v>2.7108123180654319E-2</v>
      </c>
      <c r="R37" s="7">
        <f t="shared" si="7"/>
        <v>0.14871053055555558</v>
      </c>
      <c r="S37" s="13">
        <f t="shared" si="8"/>
        <v>0.18228785197244127</v>
      </c>
      <c r="T37" s="2">
        <v>0.01</v>
      </c>
      <c r="U37" s="14">
        <f t="shared" si="9"/>
        <v>1.8228785197244128E-3</v>
      </c>
      <c r="V37" s="13"/>
      <c r="W37" s="2"/>
      <c r="X37" s="14"/>
      <c r="Y37" s="2">
        <v>0.02</v>
      </c>
      <c r="Z37" s="2">
        <v>0.21</v>
      </c>
      <c r="AA37" s="2">
        <f t="shared" si="10"/>
        <v>4.1999999999999997E-3</v>
      </c>
      <c r="AB37" s="2">
        <v>0.01</v>
      </c>
      <c r="AC37" s="2">
        <v>0.28999999999999998</v>
      </c>
      <c r="AD37" s="2">
        <f t="shared" si="11"/>
        <v>2.8999999999999998E-3</v>
      </c>
      <c r="AE37" s="13"/>
      <c r="AF37" s="2"/>
      <c r="AG37" s="14"/>
      <c r="AH37" s="13"/>
      <c r="AI37" s="2"/>
      <c r="AJ37" s="14"/>
      <c r="AK37" s="1">
        <v>0.1</v>
      </c>
      <c r="AL37" s="2">
        <v>0.11</v>
      </c>
      <c r="AM37" s="2">
        <f t="shared" si="12"/>
        <v>1.1000000000000001E-2</v>
      </c>
      <c r="AN37" s="2">
        <v>0.01</v>
      </c>
      <c r="AO37" s="2">
        <v>0.38</v>
      </c>
      <c r="AP37" s="2">
        <f t="shared" si="13"/>
        <v>3.8E-3</v>
      </c>
      <c r="AQ37" s="1">
        <f t="shared" si="14"/>
        <v>2.3722878519724412E-2</v>
      </c>
      <c r="AR37" s="7">
        <f t="shared" si="15"/>
        <v>108.81258333333334</v>
      </c>
      <c r="AS37" s="1">
        <f t="shared" si="16"/>
        <v>0.13666666666666669</v>
      </c>
      <c r="AT37" s="1">
        <f t="shared" si="20"/>
        <v>42.192330114559915</v>
      </c>
      <c r="AU37" s="1">
        <f t="shared" si="17"/>
        <v>99728.071538708609</v>
      </c>
    </row>
    <row r="38" spans="1:48" x14ac:dyDescent="0.15">
      <c r="C38" s="6">
        <v>11</v>
      </c>
      <c r="D38" s="8">
        <v>12.193763639166701</v>
      </c>
      <c r="E38" s="9">
        <f t="shared" si="18"/>
        <v>18.6061433790323</v>
      </c>
      <c r="F38" s="6" t="s">
        <v>112</v>
      </c>
      <c r="G38" s="1">
        <v>12</v>
      </c>
      <c r="H38" s="7">
        <f t="shared" si="0"/>
        <v>12.193763639166701</v>
      </c>
      <c r="I38" s="7">
        <f t="shared" si="1"/>
        <v>285.3437636391667</v>
      </c>
      <c r="J38" s="7">
        <f t="shared" si="2"/>
        <v>7.9940259914748832E-2</v>
      </c>
      <c r="K38" s="7">
        <f t="shared" si="3"/>
        <v>108.81258333333334</v>
      </c>
      <c r="L38" s="7">
        <f t="shared" si="4"/>
        <v>1.0881258333333335</v>
      </c>
      <c r="M38" s="1" t="s">
        <v>110</v>
      </c>
      <c r="O38" s="7">
        <f t="shared" si="19"/>
        <v>2.0618649686433299</v>
      </c>
      <c r="P38" s="7">
        <f t="shared" si="5"/>
        <v>0.16482602150246325</v>
      </c>
      <c r="Q38" s="12">
        <f t="shared" si="6"/>
        <v>2.2526222938669981E-2</v>
      </c>
      <c r="R38" s="7">
        <f t="shared" si="7"/>
        <v>0.14871053055555558</v>
      </c>
      <c r="S38" s="13">
        <f t="shared" si="8"/>
        <v>0.15147698589007849</v>
      </c>
      <c r="T38" s="2">
        <v>0.01</v>
      </c>
      <c r="U38" s="14">
        <f t="shared" si="9"/>
        <v>1.5147698589007849E-3</v>
      </c>
      <c r="V38" s="13"/>
      <c r="W38" s="2"/>
      <c r="X38" s="14"/>
      <c r="Y38" s="2">
        <v>0.02</v>
      </c>
      <c r="Z38" s="2">
        <v>0.21</v>
      </c>
      <c r="AA38" s="2">
        <f t="shared" si="10"/>
        <v>4.1999999999999997E-3</v>
      </c>
      <c r="AB38" s="2">
        <v>0.01</v>
      </c>
      <c r="AC38" s="2">
        <v>0.28999999999999998</v>
      </c>
      <c r="AD38" s="2">
        <f t="shared" si="11"/>
        <v>2.8999999999999998E-3</v>
      </c>
      <c r="AE38" s="13"/>
      <c r="AF38" s="2"/>
      <c r="AG38" s="14"/>
      <c r="AH38" s="13"/>
      <c r="AI38" s="2"/>
      <c r="AJ38" s="14"/>
      <c r="AK38" s="2">
        <v>0.1</v>
      </c>
      <c r="AL38" s="2">
        <v>0.11</v>
      </c>
      <c r="AM38" s="2">
        <f t="shared" si="12"/>
        <v>1.1000000000000001E-2</v>
      </c>
      <c r="AN38" s="2">
        <v>0.01</v>
      </c>
      <c r="AO38" s="2">
        <v>0.38</v>
      </c>
      <c r="AP38" s="2">
        <f t="shared" si="13"/>
        <v>3.8E-3</v>
      </c>
      <c r="AQ38" s="1">
        <f t="shared" si="14"/>
        <v>2.3414769858900786E-2</v>
      </c>
      <c r="AR38" s="7">
        <f t="shared" si="15"/>
        <v>108.81258333333334</v>
      </c>
      <c r="AS38" s="1">
        <f t="shared" si="16"/>
        <v>0.13666666666666669</v>
      </c>
      <c r="AT38" s="1">
        <f t="shared" si="20"/>
        <v>42.192330114559915</v>
      </c>
      <c r="AU38" s="1">
        <f t="shared" si="17"/>
        <v>98432.820520044654</v>
      </c>
      <c r="AV38" s="1">
        <f>SUM(AU27:AU38)</f>
        <v>1605362.9703915208</v>
      </c>
    </row>
    <row r="39" spans="1:48" x14ac:dyDescent="0.15">
      <c r="C39" s="6">
        <v>12</v>
      </c>
      <c r="D39" s="8">
        <v>8.8346106714516104</v>
      </c>
      <c r="E39" s="9">
        <f t="shared" si="18"/>
        <v>12.193763639166701</v>
      </c>
      <c r="F39" s="6" t="s">
        <v>110</v>
      </c>
    </row>
    <row r="40" spans="1:48" x14ac:dyDescent="0.15">
      <c r="S40" s="30" t="s">
        <v>80</v>
      </c>
      <c r="T40" s="30"/>
      <c r="U40" s="30"/>
      <c r="V40" s="30" t="s">
        <v>81</v>
      </c>
      <c r="W40" s="30"/>
      <c r="X40" s="30"/>
      <c r="Y40" s="30" t="s">
        <v>82</v>
      </c>
      <c r="Z40" s="30"/>
      <c r="AA40" s="30"/>
      <c r="AB40" s="30" t="s">
        <v>83</v>
      </c>
      <c r="AC40" s="30"/>
      <c r="AD40" s="30"/>
      <c r="AE40" s="30" t="s">
        <v>84</v>
      </c>
      <c r="AF40" s="30"/>
      <c r="AG40" s="30"/>
      <c r="AH40" s="30" t="s">
        <v>85</v>
      </c>
      <c r="AI40" s="30"/>
      <c r="AJ40" s="30"/>
      <c r="AK40" s="31" t="s">
        <v>86</v>
      </c>
      <c r="AL40" s="32"/>
      <c r="AM40" s="33"/>
      <c r="AN40" s="30" t="s">
        <v>87</v>
      </c>
      <c r="AO40" s="30"/>
      <c r="AP40" s="30"/>
    </row>
    <row r="41" spans="1:48" x14ac:dyDescent="0.15">
      <c r="S41" s="30" t="s">
        <v>80</v>
      </c>
      <c r="T41" s="30"/>
      <c r="U41" s="30"/>
      <c r="V41" s="30" t="s">
        <v>81</v>
      </c>
      <c r="W41" s="30"/>
      <c r="X41" s="30"/>
      <c r="Y41" s="30" t="s">
        <v>82</v>
      </c>
      <c r="Z41" s="30"/>
      <c r="AA41" s="30"/>
      <c r="AB41" s="30" t="s">
        <v>83</v>
      </c>
      <c r="AC41" s="30"/>
      <c r="AD41" s="30"/>
      <c r="AE41" s="30" t="s">
        <v>84</v>
      </c>
      <c r="AF41" s="30"/>
      <c r="AG41" s="30"/>
      <c r="AH41" s="30" t="s">
        <v>85</v>
      </c>
      <c r="AI41" s="30"/>
      <c r="AJ41" s="30"/>
      <c r="AK41" s="31" t="s">
        <v>86</v>
      </c>
      <c r="AL41" s="32"/>
      <c r="AM41" s="33"/>
      <c r="AN41" s="30" t="s">
        <v>87</v>
      </c>
      <c r="AO41" s="30"/>
      <c r="AP41" s="30"/>
    </row>
    <row r="42" spans="1:48" x14ac:dyDescent="0.15">
      <c r="A42" s="34" t="s">
        <v>45</v>
      </c>
      <c r="B42" s="34"/>
      <c r="C42" s="6" t="s">
        <v>88</v>
      </c>
      <c r="D42" s="6" t="s">
        <v>89</v>
      </c>
      <c r="E42" s="6" t="s">
        <v>90</v>
      </c>
      <c r="F42" s="6" t="s">
        <v>91</v>
      </c>
      <c r="G42" s="1" t="s">
        <v>88</v>
      </c>
      <c r="H42" s="1" t="s">
        <v>90</v>
      </c>
      <c r="I42" s="1" t="s">
        <v>92</v>
      </c>
      <c r="J42" s="1" t="s">
        <v>93</v>
      </c>
      <c r="K42" s="10" t="s">
        <v>94</v>
      </c>
      <c r="L42" s="10" t="s">
        <v>95</v>
      </c>
      <c r="M42" s="1" t="s">
        <v>96</v>
      </c>
      <c r="N42" s="10" t="s">
        <v>97</v>
      </c>
      <c r="O42" s="1" t="s">
        <v>98</v>
      </c>
      <c r="P42" s="1" t="s">
        <v>99</v>
      </c>
      <c r="Q42" s="10" t="s">
        <v>100</v>
      </c>
      <c r="R42" s="10" t="s">
        <v>101</v>
      </c>
      <c r="S42" s="2" t="s">
        <v>102</v>
      </c>
      <c r="T42" s="2" t="s">
        <v>103</v>
      </c>
      <c r="U42" s="2"/>
      <c r="V42" s="2" t="s">
        <v>102</v>
      </c>
      <c r="W42" s="2" t="s">
        <v>103</v>
      </c>
      <c r="X42" s="2"/>
      <c r="Y42" s="2" t="s">
        <v>102</v>
      </c>
      <c r="Z42" s="2" t="s">
        <v>103</v>
      </c>
      <c r="AA42" s="2"/>
      <c r="AB42" s="2" t="s">
        <v>102</v>
      </c>
      <c r="AC42" s="2" t="s">
        <v>103</v>
      </c>
      <c r="AD42" s="2"/>
      <c r="AE42" s="2" t="s">
        <v>102</v>
      </c>
      <c r="AF42" s="2" t="s">
        <v>103</v>
      </c>
      <c r="AG42" s="2"/>
      <c r="AH42" s="2" t="s">
        <v>102</v>
      </c>
      <c r="AI42" s="2" t="s">
        <v>103</v>
      </c>
      <c r="AJ42" s="2"/>
      <c r="AK42" s="2" t="s">
        <v>102</v>
      </c>
      <c r="AL42" s="2" t="s">
        <v>103</v>
      </c>
      <c r="AM42" s="2"/>
      <c r="AN42" s="16" t="s">
        <v>102</v>
      </c>
      <c r="AO42" s="16" t="s">
        <v>103</v>
      </c>
      <c r="AP42" s="16"/>
      <c r="AQ42" s="1" t="s">
        <v>104</v>
      </c>
      <c r="AR42" s="1" t="s">
        <v>105</v>
      </c>
      <c r="AS42" s="1" t="s">
        <v>73</v>
      </c>
      <c r="AT42" s="1" t="s">
        <v>106</v>
      </c>
      <c r="AU42" s="1" t="s">
        <v>107</v>
      </c>
    </row>
    <row r="43" spans="1:48" x14ac:dyDescent="0.15">
      <c r="A43" s="1" t="s">
        <v>108</v>
      </c>
      <c r="B43" s="1">
        <f>G5</f>
        <v>92.509250000000009</v>
      </c>
      <c r="C43" s="6" t="s">
        <v>109</v>
      </c>
      <c r="D43" s="6">
        <v>6</v>
      </c>
      <c r="E43" s="6"/>
      <c r="F43" s="6"/>
      <c r="G43" s="1">
        <v>1</v>
      </c>
      <c r="H43" s="7">
        <f t="shared" ref="H43:H54" si="21">E44</f>
        <v>6</v>
      </c>
      <c r="I43" s="7">
        <f t="shared" ref="I43:I54" si="22">H43+273.15</f>
        <v>279.14999999999998</v>
      </c>
      <c r="J43" s="7">
        <f t="shared" ref="J43:J54" si="23">EXP(($C$16*(I43-$C$14))/($C$17*I43*$C$14))</f>
        <v>3.7493223242691671E-2</v>
      </c>
      <c r="K43" s="7">
        <f t="shared" ref="K43:K54" si="24">$B$43/12</f>
        <v>7.7091041666666671</v>
      </c>
      <c r="L43" s="7">
        <f t="shared" ref="L43:L54" si="25">K43*$B$44/100</f>
        <v>7.7091041666666665E-2</v>
      </c>
      <c r="M43" s="1" t="s">
        <v>110</v>
      </c>
      <c r="O43" s="7">
        <f>L43</f>
        <v>7.7091041666666665E-2</v>
      </c>
      <c r="P43" s="7">
        <f t="shared" ref="P43:P54" si="26">O43*J43</f>
        <v>2.8903916352199786E-3</v>
      </c>
      <c r="Q43" s="12">
        <f t="shared" ref="Q43:Q54" si="27">P43*$B$45</f>
        <v>4.4801070345909668E-4</v>
      </c>
      <c r="R43" s="7">
        <f t="shared" ref="R43:R54" si="28">L43*$B$45</f>
        <v>1.1949111458333333E-2</v>
      </c>
      <c r="S43" s="13">
        <f t="shared" ref="S43:S54" si="29">Q43/R43</f>
        <v>3.7493223242691671E-2</v>
      </c>
      <c r="T43" s="2">
        <v>0.01</v>
      </c>
      <c r="U43" s="14">
        <f t="shared" ref="U43:U54" si="30">S43*T43</f>
        <v>3.7493223242691671E-4</v>
      </c>
      <c r="V43" s="13"/>
      <c r="W43" s="2"/>
      <c r="X43" s="14"/>
      <c r="Y43" s="2">
        <v>0.02</v>
      </c>
      <c r="Z43" s="2">
        <v>0.49</v>
      </c>
      <c r="AA43" s="2">
        <f t="shared" ref="AA43:AA54" si="31">Y43*Z43</f>
        <v>9.7999999999999997E-3</v>
      </c>
      <c r="AB43" s="2"/>
      <c r="AC43" s="2"/>
      <c r="AD43" s="2"/>
      <c r="AE43" s="13"/>
      <c r="AF43" s="2"/>
      <c r="AG43" s="14"/>
      <c r="AH43" s="13"/>
      <c r="AI43" s="2"/>
      <c r="AJ43" s="14"/>
      <c r="AL43" s="2"/>
      <c r="AM43" s="2"/>
      <c r="AN43" s="2">
        <v>0.01</v>
      </c>
      <c r="AO43" s="2">
        <v>0.5</v>
      </c>
      <c r="AP43" s="2">
        <f t="shared" ref="AP43:AP54" si="32">AO43*AN43</f>
        <v>5.0000000000000001E-3</v>
      </c>
      <c r="AQ43" s="1">
        <f t="shared" ref="AQ43:AQ54" si="33">(AP43+AM43+AD43+AA43+U43+X43+AG43+AJ43)</f>
        <v>1.5174932232426917E-2</v>
      </c>
      <c r="AR43" s="7">
        <f t="shared" ref="AR43:AR54" si="34">$B$43/12</f>
        <v>7.7091041666666671</v>
      </c>
      <c r="AS43" s="1">
        <f t="shared" ref="AS43:AS54" si="35">$B$45</f>
        <v>0.155</v>
      </c>
      <c r="AT43" s="1">
        <f t="shared" ref="AT43:AT54" si="36">$E$5/12</f>
        <v>101.07560273972582</v>
      </c>
      <c r="AU43" s="1">
        <f t="shared" ref="AU43:AU54" si="37">AT43*10000*AS43*0.67*AR43*AQ43</f>
        <v>12279.580060188267</v>
      </c>
    </row>
    <row r="44" spans="1:48" x14ac:dyDescent="0.15">
      <c r="A44" s="1" t="s">
        <v>111</v>
      </c>
      <c r="B44" s="1">
        <v>1</v>
      </c>
      <c r="C44" s="6">
        <v>1</v>
      </c>
      <c r="D44" s="8">
        <v>5.1746624130645102</v>
      </c>
      <c r="E44" s="9">
        <f t="shared" ref="E44:E55" si="38">D43</f>
        <v>6</v>
      </c>
      <c r="F44" s="6" t="s">
        <v>110</v>
      </c>
      <c r="G44" s="1">
        <v>2</v>
      </c>
      <c r="H44" s="7">
        <f t="shared" si="21"/>
        <v>5.1746624130645102</v>
      </c>
      <c r="I44" s="7">
        <f t="shared" si="22"/>
        <v>278.32466241306452</v>
      </c>
      <c r="J44" s="7">
        <f t="shared" si="23"/>
        <v>3.3809014043629446E-2</v>
      </c>
      <c r="K44" s="7">
        <f t="shared" si="24"/>
        <v>7.7091041666666671</v>
      </c>
      <c r="L44" s="7">
        <f t="shared" si="25"/>
        <v>7.7091041666666665E-2</v>
      </c>
      <c r="M44" s="1" t="s">
        <v>110</v>
      </c>
      <c r="O44" s="7">
        <f t="shared" ref="O44:O54" si="39">L44+O43-P43-N44</f>
        <v>0.15129169169811335</v>
      </c>
      <c r="P44" s="7">
        <f t="shared" si="26"/>
        <v>5.115022929305971E-3</v>
      </c>
      <c r="Q44" s="12">
        <f t="shared" si="27"/>
        <v>7.9282855404242552E-4</v>
      </c>
      <c r="R44" s="7">
        <f t="shared" si="28"/>
        <v>1.1949111458333333E-2</v>
      </c>
      <c r="S44" s="13">
        <f t="shared" si="29"/>
        <v>6.6350419176105804E-2</v>
      </c>
      <c r="T44" s="2">
        <v>0.01</v>
      </c>
      <c r="U44" s="14">
        <f t="shared" si="30"/>
        <v>6.6350419176105808E-4</v>
      </c>
      <c r="V44" s="13"/>
      <c r="W44" s="2"/>
      <c r="X44" s="14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3"/>
      <c r="AF44" s="2"/>
      <c r="AG44" s="14"/>
      <c r="AH44" s="13"/>
      <c r="AI44" s="2"/>
      <c r="AJ44" s="14"/>
      <c r="AK44" s="2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1.5463504191761058E-2</v>
      </c>
      <c r="AR44" s="7">
        <f t="shared" si="34"/>
        <v>7.7091041666666671</v>
      </c>
      <c r="AS44" s="1">
        <f t="shared" si="35"/>
        <v>0.155</v>
      </c>
      <c r="AT44" s="1">
        <f t="shared" si="36"/>
        <v>101.07560273972582</v>
      </c>
      <c r="AU44" s="1">
        <f t="shared" si="37"/>
        <v>12513.092963145216</v>
      </c>
    </row>
    <row r="45" spans="1:48" x14ac:dyDescent="0.15">
      <c r="A45" s="1" t="s">
        <v>73</v>
      </c>
      <c r="B45" s="1">
        <f>I5</f>
        <v>0.155</v>
      </c>
      <c r="C45" s="6">
        <v>2</v>
      </c>
      <c r="D45" s="8">
        <v>8.5504052317241399</v>
      </c>
      <c r="E45" s="9">
        <f t="shared" si="38"/>
        <v>5.1746624130645102</v>
      </c>
      <c r="F45" s="6" t="s">
        <v>110</v>
      </c>
      <c r="G45" s="1">
        <v>3</v>
      </c>
      <c r="H45" s="7">
        <f t="shared" si="21"/>
        <v>8.5504052317241399</v>
      </c>
      <c r="I45" s="7">
        <f t="shared" si="22"/>
        <v>281.70040523172412</v>
      </c>
      <c r="J45" s="7">
        <f t="shared" si="23"/>
        <v>5.1416096134480949E-2</v>
      </c>
      <c r="K45" s="7">
        <f t="shared" si="24"/>
        <v>7.7091041666666671</v>
      </c>
      <c r="L45" s="7">
        <f t="shared" si="25"/>
        <v>7.7091041666666665E-2</v>
      </c>
      <c r="M45" s="1" t="s">
        <v>110</v>
      </c>
      <c r="O45" s="7">
        <f t="shared" si="39"/>
        <v>0.22326771043547405</v>
      </c>
      <c r="P45" s="7">
        <f t="shared" si="26"/>
        <v>1.147955406347579E-2</v>
      </c>
      <c r="Q45" s="12">
        <f t="shared" si="27"/>
        <v>1.7793308798387474E-3</v>
      </c>
      <c r="R45" s="7">
        <f t="shared" si="28"/>
        <v>1.1949111458333333E-2</v>
      </c>
      <c r="S45" s="13">
        <f t="shared" si="29"/>
        <v>0.14890905370188331</v>
      </c>
      <c r="T45" s="2">
        <v>0.01</v>
      </c>
      <c r="U45" s="14">
        <f t="shared" si="30"/>
        <v>1.4890905370188333E-3</v>
      </c>
      <c r="V45" s="13"/>
      <c r="W45" s="2"/>
      <c r="X45" s="14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3"/>
      <c r="AF45" s="2"/>
      <c r="AG45" s="14"/>
      <c r="AH45" s="13"/>
      <c r="AI45" s="2"/>
      <c r="AJ45" s="14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1.6289090537018835E-2</v>
      </c>
      <c r="AR45" s="7">
        <f t="shared" si="34"/>
        <v>7.7091041666666671</v>
      </c>
      <c r="AS45" s="1">
        <f t="shared" si="35"/>
        <v>0.155</v>
      </c>
      <c r="AT45" s="1">
        <f t="shared" si="36"/>
        <v>101.07560273972582</v>
      </c>
      <c r="AU45" s="1">
        <f t="shared" si="37"/>
        <v>13181.15878827805</v>
      </c>
    </row>
    <row r="46" spans="1:48" x14ac:dyDescent="0.15">
      <c r="C46" s="6">
        <v>3</v>
      </c>
      <c r="D46" s="8">
        <v>12.694215508612899</v>
      </c>
      <c r="E46" s="9">
        <f t="shared" si="38"/>
        <v>8.5504052317241399</v>
      </c>
      <c r="F46" s="6" t="s">
        <v>110</v>
      </c>
      <c r="G46" s="1">
        <v>4</v>
      </c>
      <c r="H46" s="7">
        <f t="shared" si="21"/>
        <v>12.694215508612899</v>
      </c>
      <c r="I46" s="7">
        <f t="shared" si="22"/>
        <v>285.84421550861288</v>
      </c>
      <c r="J46" s="7">
        <f t="shared" si="23"/>
        <v>8.4861598585756329E-2</v>
      </c>
      <c r="K46" s="7">
        <f t="shared" si="24"/>
        <v>7.7091041666666671</v>
      </c>
      <c r="L46" s="7">
        <f t="shared" si="25"/>
        <v>7.7091041666666665E-2</v>
      </c>
      <c r="M46" s="1" t="s">
        <v>110</v>
      </c>
      <c r="O46" s="7">
        <f t="shared" si="39"/>
        <v>0.28887919803866491</v>
      </c>
      <c r="P46" s="7">
        <f t="shared" si="26"/>
        <v>2.4514750543732387E-2</v>
      </c>
      <c r="Q46" s="12">
        <f t="shared" si="27"/>
        <v>3.7997863342785201E-3</v>
      </c>
      <c r="R46" s="7">
        <f t="shared" si="28"/>
        <v>1.1949111458333333E-2</v>
      </c>
      <c r="S46" s="13">
        <f t="shared" si="29"/>
        <v>0.31799739650336445</v>
      </c>
      <c r="T46" s="2">
        <v>0.01</v>
      </c>
      <c r="U46" s="14">
        <f t="shared" si="30"/>
        <v>3.1799739650336446E-3</v>
      </c>
      <c r="V46" s="13"/>
      <c r="W46" s="2"/>
      <c r="X46" s="14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3"/>
      <c r="AF46" s="2"/>
      <c r="AG46" s="14"/>
      <c r="AH46" s="13"/>
      <c r="AI46" s="2"/>
      <c r="AJ46" s="14"/>
      <c r="AK46" s="2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3.0279973965033645E-2</v>
      </c>
      <c r="AR46" s="7">
        <f t="shared" si="34"/>
        <v>7.7091041666666671</v>
      </c>
      <c r="AS46" s="1">
        <f t="shared" si="35"/>
        <v>0.155</v>
      </c>
      <c r="AT46" s="1">
        <f t="shared" si="36"/>
        <v>101.07560273972582</v>
      </c>
      <c r="AU46" s="1">
        <f t="shared" si="37"/>
        <v>24502.604613251788</v>
      </c>
    </row>
    <row r="47" spans="1:48" x14ac:dyDescent="0.15">
      <c r="C47" s="6">
        <v>4</v>
      </c>
      <c r="D47" s="8">
        <v>18.483660124</v>
      </c>
      <c r="E47" s="9">
        <f t="shared" si="38"/>
        <v>12.694215508612899</v>
      </c>
      <c r="F47" s="6" t="s">
        <v>110</v>
      </c>
      <c r="G47" s="1">
        <v>5</v>
      </c>
      <c r="H47" s="7">
        <f t="shared" si="21"/>
        <v>18.483660124</v>
      </c>
      <c r="I47" s="7">
        <f t="shared" si="22"/>
        <v>291.63366012399996</v>
      </c>
      <c r="J47" s="7">
        <f t="shared" si="23"/>
        <v>0.16687381717440955</v>
      </c>
      <c r="K47" s="7">
        <f t="shared" si="24"/>
        <v>7.7091041666666671</v>
      </c>
      <c r="L47" s="7">
        <f t="shared" si="25"/>
        <v>7.7091041666666665E-2</v>
      </c>
      <c r="M47" s="1" t="s">
        <v>112</v>
      </c>
      <c r="N47" s="7">
        <f>(O46-P46)*$C$22/100</f>
        <v>0.25114622512018592</v>
      </c>
      <c r="O47" s="7">
        <f t="shared" si="39"/>
        <v>9.0309264041413317E-2</v>
      </c>
      <c r="P47" s="7">
        <f t="shared" si="26"/>
        <v>1.5070251616802284E-2</v>
      </c>
      <c r="Q47" s="12">
        <f t="shared" si="27"/>
        <v>2.3358890006043541E-3</v>
      </c>
      <c r="R47" s="7">
        <f t="shared" si="28"/>
        <v>1.1949111458333333E-2</v>
      </c>
      <c r="S47" s="13">
        <f t="shared" si="29"/>
        <v>0.19548641827885041</v>
      </c>
      <c r="T47" s="2">
        <v>0.01</v>
      </c>
      <c r="U47" s="14">
        <f t="shared" si="30"/>
        <v>1.9548641827885041E-3</v>
      </c>
      <c r="V47" s="13"/>
      <c r="W47" s="2"/>
      <c r="X47" s="14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3"/>
      <c r="AF47" s="2"/>
      <c r="AG47" s="14"/>
      <c r="AH47" s="13"/>
      <c r="AI47" s="2"/>
      <c r="AJ47" s="14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2.9054864182788503E-2</v>
      </c>
      <c r="AR47" s="7">
        <f t="shared" si="34"/>
        <v>7.7091041666666671</v>
      </c>
      <c r="AS47" s="1">
        <f t="shared" si="35"/>
        <v>0.155</v>
      </c>
      <c r="AT47" s="1">
        <f t="shared" si="36"/>
        <v>101.07560273972582</v>
      </c>
      <c r="AU47" s="1">
        <f t="shared" si="37"/>
        <v>23511.243767405489</v>
      </c>
    </row>
    <row r="48" spans="1:48" x14ac:dyDescent="0.15">
      <c r="C48" s="6">
        <v>5</v>
      </c>
      <c r="D48" s="8">
        <v>20.7969155254839</v>
      </c>
      <c r="E48" s="9">
        <f t="shared" si="38"/>
        <v>18.483660124</v>
      </c>
      <c r="F48" s="6" t="s">
        <v>112</v>
      </c>
      <c r="G48" s="1">
        <v>6</v>
      </c>
      <c r="H48" s="7">
        <f t="shared" si="21"/>
        <v>20.7969155254839</v>
      </c>
      <c r="I48" s="7">
        <f t="shared" si="22"/>
        <v>293.94691552548386</v>
      </c>
      <c r="J48" s="7">
        <f t="shared" si="23"/>
        <v>0.21701835447002965</v>
      </c>
      <c r="K48" s="7">
        <f t="shared" si="24"/>
        <v>7.7091041666666671</v>
      </c>
      <c r="L48" s="7">
        <f t="shared" si="25"/>
        <v>7.7091041666666665E-2</v>
      </c>
      <c r="M48" s="1" t="s">
        <v>110</v>
      </c>
      <c r="O48" s="7">
        <f t="shared" si="39"/>
        <v>0.1523300540912777</v>
      </c>
      <c r="P48" s="7">
        <f t="shared" si="26"/>
        <v>3.3058417675219692E-2</v>
      </c>
      <c r="Q48" s="12">
        <f t="shared" si="27"/>
        <v>5.1240547396590522E-3</v>
      </c>
      <c r="R48" s="7">
        <f t="shared" si="28"/>
        <v>1.1949111458333333E-2</v>
      </c>
      <c r="S48" s="13">
        <f t="shared" si="29"/>
        <v>0.42882307672220488</v>
      </c>
      <c r="T48" s="2">
        <v>0.01</v>
      </c>
      <c r="U48" s="14">
        <f t="shared" si="30"/>
        <v>4.2882307672220486E-3</v>
      </c>
      <c r="V48" s="13"/>
      <c r="W48" s="2"/>
      <c r="X48" s="14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3"/>
      <c r="AF48" s="2"/>
      <c r="AG48" s="14"/>
      <c r="AH48" s="13"/>
      <c r="AI48" s="2"/>
      <c r="AJ48" s="14"/>
      <c r="AK48" s="2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3.1388230767222046E-2</v>
      </c>
      <c r="AR48" s="7">
        <f t="shared" si="34"/>
        <v>7.7091041666666671</v>
      </c>
      <c r="AS48" s="1">
        <f t="shared" si="35"/>
        <v>0.155</v>
      </c>
      <c r="AT48" s="1">
        <f t="shared" si="36"/>
        <v>101.07560273972582</v>
      </c>
      <c r="AU48" s="1">
        <f t="shared" si="37"/>
        <v>25399.407835913971</v>
      </c>
    </row>
    <row r="49" spans="1:55" x14ac:dyDescent="0.15">
      <c r="C49" s="6">
        <v>6</v>
      </c>
      <c r="D49" s="8">
        <v>25.560933534666699</v>
      </c>
      <c r="E49" s="9">
        <f t="shared" si="38"/>
        <v>20.7969155254839</v>
      </c>
      <c r="F49" s="6" t="s">
        <v>110</v>
      </c>
      <c r="G49" s="1">
        <v>7</v>
      </c>
      <c r="H49" s="7">
        <f t="shared" si="21"/>
        <v>25.560933534666699</v>
      </c>
      <c r="I49" s="7">
        <f t="shared" si="22"/>
        <v>298.71093353466665</v>
      </c>
      <c r="J49" s="7">
        <f t="shared" si="23"/>
        <v>0.36806809816362351</v>
      </c>
      <c r="K49" s="7">
        <f t="shared" si="24"/>
        <v>7.7091041666666671</v>
      </c>
      <c r="L49" s="7">
        <f t="shared" si="25"/>
        <v>7.7091041666666665E-2</v>
      </c>
      <c r="M49" s="1" t="s">
        <v>110</v>
      </c>
      <c r="O49" s="7">
        <f t="shared" si="39"/>
        <v>0.19636267808272467</v>
      </c>
      <c r="P49" s="7">
        <f t="shared" si="26"/>
        <v>7.227483747222431E-2</v>
      </c>
      <c r="Q49" s="12">
        <f t="shared" si="27"/>
        <v>1.1202599808194769E-2</v>
      </c>
      <c r="R49" s="7">
        <f t="shared" si="28"/>
        <v>1.1949111458333333E-2</v>
      </c>
      <c r="S49" s="13">
        <f t="shared" si="29"/>
        <v>0.93752576057712256</v>
      </c>
      <c r="T49" s="2">
        <v>0.01</v>
      </c>
      <c r="U49" s="14">
        <f t="shared" si="30"/>
        <v>9.3752576057712263E-3</v>
      </c>
      <c r="V49" s="13"/>
      <c r="W49" s="2"/>
      <c r="X49" s="14"/>
      <c r="Y49" s="2">
        <v>0.05</v>
      </c>
      <c r="Z49" s="2">
        <v>0.49</v>
      </c>
      <c r="AA49" s="2">
        <f t="shared" si="31"/>
        <v>2.4500000000000001E-2</v>
      </c>
      <c r="AB49" s="2"/>
      <c r="AC49" s="2"/>
      <c r="AD49" s="2"/>
      <c r="AE49" s="13"/>
      <c r="AF49" s="2"/>
      <c r="AG49" s="14"/>
      <c r="AH49" s="13"/>
      <c r="AI49" s="2"/>
      <c r="AJ49" s="14"/>
      <c r="AL49" s="2"/>
      <c r="AM49" s="2"/>
      <c r="AN49" s="2">
        <v>0.02</v>
      </c>
      <c r="AO49" s="2">
        <v>0.5</v>
      </c>
      <c r="AP49" s="2">
        <f t="shared" si="32"/>
        <v>0.01</v>
      </c>
      <c r="AQ49" s="1">
        <f t="shared" si="33"/>
        <v>4.3875257605771226E-2</v>
      </c>
      <c r="AR49" s="7">
        <f t="shared" si="34"/>
        <v>7.7091041666666671</v>
      </c>
      <c r="AS49" s="1">
        <f t="shared" si="35"/>
        <v>0.155</v>
      </c>
      <c r="AT49" s="1">
        <f t="shared" si="36"/>
        <v>101.07560273972582</v>
      </c>
      <c r="AU49" s="1">
        <f t="shared" si="37"/>
        <v>35503.930441295088</v>
      </c>
    </row>
    <row r="50" spans="1:55" x14ac:dyDescent="0.15">
      <c r="C50" s="6">
        <v>7</v>
      </c>
      <c r="D50" s="8">
        <v>28.479485534838702</v>
      </c>
      <c r="E50" s="9">
        <f t="shared" si="38"/>
        <v>25.560933534666699</v>
      </c>
      <c r="F50" s="6" t="s">
        <v>110</v>
      </c>
      <c r="G50" s="1">
        <v>8</v>
      </c>
      <c r="H50" s="7">
        <f t="shared" si="21"/>
        <v>28.479485534838702</v>
      </c>
      <c r="I50" s="7">
        <f t="shared" si="22"/>
        <v>301.62948553483869</v>
      </c>
      <c r="J50" s="7">
        <f t="shared" si="23"/>
        <v>0.50454927210632228</v>
      </c>
      <c r="K50" s="7">
        <f t="shared" si="24"/>
        <v>7.7091041666666671</v>
      </c>
      <c r="L50" s="7">
        <f t="shared" si="25"/>
        <v>7.7091041666666665E-2</v>
      </c>
      <c r="M50" s="1" t="s">
        <v>110</v>
      </c>
      <c r="O50" s="7">
        <f t="shared" si="39"/>
        <v>0.20117888227716707</v>
      </c>
      <c r="P50" s="7">
        <f t="shared" si="26"/>
        <v>0.10150465861610815</v>
      </c>
      <c r="Q50" s="12">
        <f t="shared" si="27"/>
        <v>1.5733222085496764E-2</v>
      </c>
      <c r="R50" s="7">
        <f t="shared" si="28"/>
        <v>1.1949111458333333E-2</v>
      </c>
      <c r="S50" s="13">
        <f t="shared" si="29"/>
        <v>1.3166855243051887</v>
      </c>
      <c r="T50" s="2">
        <v>0.01</v>
      </c>
      <c r="U50" s="14">
        <f t="shared" si="30"/>
        <v>1.3166855243051888E-2</v>
      </c>
      <c r="V50" s="13"/>
      <c r="W50" s="2"/>
      <c r="X50" s="14"/>
      <c r="Y50" s="2">
        <v>0.05</v>
      </c>
      <c r="Z50" s="2">
        <v>0.49</v>
      </c>
      <c r="AA50" s="2">
        <f t="shared" si="31"/>
        <v>2.4500000000000001E-2</v>
      </c>
      <c r="AB50" s="2"/>
      <c r="AC50" s="2"/>
      <c r="AD50" s="2"/>
      <c r="AE50" s="13"/>
      <c r="AF50" s="2"/>
      <c r="AG50" s="14"/>
      <c r="AH50" s="13"/>
      <c r="AI50" s="2"/>
      <c r="AJ50" s="14"/>
      <c r="AK50" s="2"/>
      <c r="AL50" s="2"/>
      <c r="AM50" s="2"/>
      <c r="AN50" s="2">
        <v>0.02</v>
      </c>
      <c r="AO50" s="2">
        <v>0.5</v>
      </c>
      <c r="AP50" s="2">
        <f t="shared" si="32"/>
        <v>0.01</v>
      </c>
      <c r="AQ50" s="1">
        <f t="shared" si="33"/>
        <v>4.7666855243051892E-2</v>
      </c>
      <c r="AR50" s="7">
        <f t="shared" si="34"/>
        <v>7.7091041666666671</v>
      </c>
      <c r="AS50" s="1">
        <f t="shared" si="35"/>
        <v>0.155</v>
      </c>
      <c r="AT50" s="1">
        <f t="shared" si="36"/>
        <v>101.07560273972582</v>
      </c>
      <c r="AU50" s="1">
        <f t="shared" si="37"/>
        <v>38572.097470306093</v>
      </c>
    </row>
    <row r="51" spans="1:55" x14ac:dyDescent="0.15">
      <c r="C51" s="6">
        <v>8</v>
      </c>
      <c r="D51" s="8">
        <v>27.504355164516099</v>
      </c>
      <c r="E51" s="9">
        <f t="shared" si="38"/>
        <v>28.479485534838702</v>
      </c>
      <c r="F51" s="6" t="s">
        <v>110</v>
      </c>
      <c r="G51" s="1">
        <v>9</v>
      </c>
      <c r="H51" s="7">
        <f t="shared" si="21"/>
        <v>27.504355164516099</v>
      </c>
      <c r="I51" s="7">
        <f t="shared" si="22"/>
        <v>300.65435516451606</v>
      </c>
      <c r="J51" s="7">
        <f t="shared" si="23"/>
        <v>0.45439542403532845</v>
      </c>
      <c r="K51" s="7">
        <f t="shared" si="24"/>
        <v>7.7091041666666671</v>
      </c>
      <c r="L51" s="7">
        <f t="shared" si="25"/>
        <v>7.7091041666666665E-2</v>
      </c>
      <c r="M51" s="1" t="s">
        <v>110</v>
      </c>
      <c r="O51" s="7">
        <f t="shared" si="39"/>
        <v>0.17676526532772563</v>
      </c>
      <c r="P51" s="7">
        <f t="shared" si="26"/>
        <v>8.0321327693309227E-2</v>
      </c>
      <c r="Q51" s="12">
        <f t="shared" si="27"/>
        <v>1.244980579246293E-2</v>
      </c>
      <c r="R51" s="7">
        <f t="shared" si="28"/>
        <v>1.1949111458333333E-2</v>
      </c>
      <c r="S51" s="13">
        <f t="shared" si="29"/>
        <v>1.0419022230962967</v>
      </c>
      <c r="T51" s="2">
        <v>0.01</v>
      </c>
      <c r="U51" s="14">
        <f t="shared" si="30"/>
        <v>1.0419022230962968E-2</v>
      </c>
      <c r="V51" s="13"/>
      <c r="W51" s="2"/>
      <c r="X51" s="14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3"/>
      <c r="AF51" s="2"/>
      <c r="AG51" s="14"/>
      <c r="AH51" s="13"/>
      <c r="AI51" s="2"/>
      <c r="AJ51" s="14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3.751902223096297E-2</v>
      </c>
      <c r="AR51" s="7">
        <f t="shared" si="34"/>
        <v>7.7091041666666671</v>
      </c>
      <c r="AS51" s="1">
        <f t="shared" si="35"/>
        <v>0.155</v>
      </c>
      <c r="AT51" s="1">
        <f t="shared" si="36"/>
        <v>101.07560273972582</v>
      </c>
      <c r="AU51" s="1">
        <f t="shared" si="37"/>
        <v>30360.45434724231</v>
      </c>
    </row>
    <row r="52" spans="1:55" x14ac:dyDescent="0.15">
      <c r="C52" s="6">
        <v>9</v>
      </c>
      <c r="D52" s="8">
        <v>24.1237315376667</v>
      </c>
      <c r="E52" s="9">
        <f t="shared" si="38"/>
        <v>27.504355164516099</v>
      </c>
      <c r="F52" s="6" t="s">
        <v>110</v>
      </c>
      <c r="G52" s="1">
        <v>10</v>
      </c>
      <c r="H52" s="7">
        <f t="shared" si="21"/>
        <v>24.1237315376667</v>
      </c>
      <c r="I52" s="7">
        <f t="shared" si="22"/>
        <v>297.27373153766666</v>
      </c>
      <c r="J52" s="7">
        <f t="shared" si="23"/>
        <v>0.31440405624836038</v>
      </c>
      <c r="K52" s="7">
        <f t="shared" si="24"/>
        <v>7.7091041666666671</v>
      </c>
      <c r="L52" s="7">
        <f t="shared" si="25"/>
        <v>7.7091041666666665E-2</v>
      </c>
      <c r="M52" s="1" t="s">
        <v>110</v>
      </c>
      <c r="O52" s="7">
        <f t="shared" si="39"/>
        <v>0.17353497930108308</v>
      </c>
      <c r="P52" s="7">
        <f t="shared" si="26"/>
        <v>5.4560101393235777E-2</v>
      </c>
      <c r="Q52" s="12">
        <f t="shared" si="27"/>
        <v>8.4568157159515458E-3</v>
      </c>
      <c r="R52" s="7">
        <f t="shared" si="28"/>
        <v>1.1949111458333333E-2</v>
      </c>
      <c r="S52" s="13">
        <f t="shared" si="29"/>
        <v>0.70773594718239463</v>
      </c>
      <c r="T52" s="2">
        <v>0.01</v>
      </c>
      <c r="U52" s="14">
        <f t="shared" si="30"/>
        <v>7.0773594718239463E-3</v>
      </c>
      <c r="V52" s="13"/>
      <c r="W52" s="2"/>
      <c r="X52" s="14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3"/>
      <c r="AF52" s="2"/>
      <c r="AG52" s="14"/>
      <c r="AH52" s="13"/>
      <c r="AI52" s="2"/>
      <c r="AJ52" s="14"/>
      <c r="AK52" s="2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3.4177359471823945E-2</v>
      </c>
      <c r="AR52" s="7">
        <f t="shared" si="34"/>
        <v>7.7091041666666671</v>
      </c>
      <c r="AS52" s="1">
        <f t="shared" si="35"/>
        <v>0.155</v>
      </c>
      <c r="AT52" s="1">
        <f t="shared" si="36"/>
        <v>101.07560273972582</v>
      </c>
      <c r="AU52" s="1">
        <f t="shared" si="37"/>
        <v>27656.375359837522</v>
      </c>
    </row>
    <row r="53" spans="1:55" x14ac:dyDescent="0.15">
      <c r="C53" s="6">
        <v>10</v>
      </c>
      <c r="D53" s="8">
        <v>18.6061433790323</v>
      </c>
      <c r="E53" s="9">
        <f t="shared" si="38"/>
        <v>24.1237315376667</v>
      </c>
      <c r="F53" s="6" t="s">
        <v>110</v>
      </c>
      <c r="G53" s="1">
        <v>11</v>
      </c>
      <c r="H53" s="7">
        <f t="shared" si="21"/>
        <v>18.6061433790323</v>
      </c>
      <c r="I53" s="7">
        <f t="shared" si="22"/>
        <v>291.75614337903227</v>
      </c>
      <c r="J53" s="7">
        <f t="shared" si="23"/>
        <v>0.1692292471207362</v>
      </c>
      <c r="K53" s="7">
        <f t="shared" si="24"/>
        <v>7.7091041666666671</v>
      </c>
      <c r="L53" s="7">
        <f t="shared" si="25"/>
        <v>7.7091041666666665E-2</v>
      </c>
      <c r="M53" s="1" t="s">
        <v>112</v>
      </c>
      <c r="N53" s="7">
        <f>(O52-P52)*$C$22/100</f>
        <v>0.11302613401245494</v>
      </c>
      <c r="O53" s="7">
        <f t="shared" si="39"/>
        <v>8.3039785562059057E-2</v>
      </c>
      <c r="P53" s="7">
        <f t="shared" si="26"/>
        <v>1.4052760391734634E-2</v>
      </c>
      <c r="Q53" s="12">
        <f t="shared" si="27"/>
        <v>2.178177860718868E-3</v>
      </c>
      <c r="R53" s="7">
        <f t="shared" si="28"/>
        <v>1.1949111458333333E-2</v>
      </c>
      <c r="S53" s="13">
        <f t="shared" si="29"/>
        <v>0.18228785197244124</v>
      </c>
      <c r="T53" s="2">
        <v>0.01</v>
      </c>
      <c r="U53" s="14">
        <f t="shared" si="30"/>
        <v>1.8228785197244124E-3</v>
      </c>
      <c r="V53" s="13"/>
      <c r="W53" s="2"/>
      <c r="X53" s="14"/>
      <c r="Y53" s="2">
        <v>0.02</v>
      </c>
      <c r="Z53" s="2">
        <v>0.49</v>
      </c>
      <c r="AA53" s="2">
        <f t="shared" si="31"/>
        <v>9.7999999999999997E-3</v>
      </c>
      <c r="AB53" s="2"/>
      <c r="AC53" s="2"/>
      <c r="AD53" s="2"/>
      <c r="AE53" s="13"/>
      <c r="AF53" s="2"/>
      <c r="AG53" s="14"/>
      <c r="AH53" s="13"/>
      <c r="AI53" s="2"/>
      <c r="AJ53" s="14"/>
      <c r="AL53" s="2"/>
      <c r="AM53" s="2"/>
      <c r="AN53" s="2">
        <v>0.01</v>
      </c>
      <c r="AO53" s="2">
        <v>0.5</v>
      </c>
      <c r="AP53" s="2">
        <f t="shared" si="32"/>
        <v>5.0000000000000001E-3</v>
      </c>
      <c r="AQ53" s="1">
        <f t="shared" si="33"/>
        <v>1.6622878519724413E-2</v>
      </c>
      <c r="AR53" s="7">
        <f t="shared" si="34"/>
        <v>7.7091041666666671</v>
      </c>
      <c r="AS53" s="1">
        <f t="shared" si="35"/>
        <v>0.155</v>
      </c>
      <c r="AT53" s="1">
        <f t="shared" si="36"/>
        <v>101.07560273972582</v>
      </c>
      <c r="AU53" s="1">
        <f t="shared" si="37"/>
        <v>13451.260571533683</v>
      </c>
    </row>
    <row r="54" spans="1:55" x14ac:dyDescent="0.15">
      <c r="C54" s="6">
        <v>11</v>
      </c>
      <c r="D54" s="8">
        <v>12.193763639166701</v>
      </c>
      <c r="E54" s="9">
        <f t="shared" si="38"/>
        <v>18.6061433790323</v>
      </c>
      <c r="F54" s="6" t="s">
        <v>112</v>
      </c>
      <c r="G54" s="1">
        <v>12</v>
      </c>
      <c r="H54" s="7">
        <f t="shared" si="21"/>
        <v>12.193763639166701</v>
      </c>
      <c r="I54" s="7">
        <f t="shared" si="22"/>
        <v>285.3437636391667</v>
      </c>
      <c r="J54" s="7">
        <f t="shared" si="23"/>
        <v>7.9940259914748832E-2</v>
      </c>
      <c r="K54" s="7">
        <f t="shared" si="24"/>
        <v>7.7091041666666671</v>
      </c>
      <c r="L54" s="7">
        <f t="shared" si="25"/>
        <v>7.7091041666666665E-2</v>
      </c>
      <c r="M54" s="1" t="s">
        <v>110</v>
      </c>
      <c r="O54" s="7">
        <f t="shared" si="39"/>
        <v>0.14607806683699109</v>
      </c>
      <c r="P54" s="7">
        <f t="shared" si="26"/>
        <v>1.167751863079312E-2</v>
      </c>
      <c r="Q54" s="12">
        <f t="shared" si="27"/>
        <v>1.8100153877729337E-3</v>
      </c>
      <c r="R54" s="7">
        <f t="shared" si="28"/>
        <v>1.1949111458333333E-2</v>
      </c>
      <c r="S54" s="13">
        <f t="shared" si="29"/>
        <v>0.15147698589007849</v>
      </c>
      <c r="T54" s="2">
        <v>0.01</v>
      </c>
      <c r="U54" s="14">
        <f t="shared" si="30"/>
        <v>1.5147698589007849E-3</v>
      </c>
      <c r="V54" s="13"/>
      <c r="W54" s="2"/>
      <c r="X54" s="14"/>
      <c r="Y54" s="2">
        <v>0.02</v>
      </c>
      <c r="Z54" s="2">
        <v>0.49</v>
      </c>
      <c r="AA54" s="2">
        <f t="shared" si="31"/>
        <v>9.7999999999999997E-3</v>
      </c>
      <c r="AB54" s="2"/>
      <c r="AC54" s="2"/>
      <c r="AD54" s="2"/>
      <c r="AE54" s="13"/>
      <c r="AF54" s="2"/>
      <c r="AG54" s="14"/>
      <c r="AH54" s="13"/>
      <c r="AI54" s="2"/>
      <c r="AJ54" s="14"/>
      <c r="AK54" s="2"/>
      <c r="AL54" s="2"/>
      <c r="AM54" s="2"/>
      <c r="AN54" s="2">
        <v>0.01</v>
      </c>
      <c r="AO54" s="2">
        <v>0.5</v>
      </c>
      <c r="AP54" s="2">
        <f t="shared" si="32"/>
        <v>5.0000000000000001E-3</v>
      </c>
      <c r="AQ54" s="1">
        <f t="shared" si="33"/>
        <v>1.6314769858900787E-2</v>
      </c>
      <c r="AR54" s="7">
        <f t="shared" si="34"/>
        <v>7.7091041666666671</v>
      </c>
      <c r="AS54" s="1">
        <f t="shared" si="35"/>
        <v>0.155</v>
      </c>
      <c r="AT54" s="1">
        <f t="shared" si="36"/>
        <v>101.07560273972582</v>
      </c>
      <c r="AU54" s="1">
        <f t="shared" si="37"/>
        <v>13201.938537677323</v>
      </c>
      <c r="AV54" s="1">
        <f>SUM(AU43:AU54)</f>
        <v>270133.14475607482</v>
      </c>
    </row>
    <row r="55" spans="1:55" x14ac:dyDescent="0.15">
      <c r="C55" s="6">
        <v>12</v>
      </c>
      <c r="D55" s="8">
        <v>8.8346106714516104</v>
      </c>
      <c r="E55" s="9">
        <f t="shared" si="38"/>
        <v>12.193763639166701</v>
      </c>
      <c r="F55" s="6" t="s">
        <v>110</v>
      </c>
    </row>
    <row r="57" spans="1:55" x14ac:dyDescent="0.15">
      <c r="S57" s="30" t="s">
        <v>80</v>
      </c>
      <c r="T57" s="30"/>
      <c r="U57" s="30"/>
      <c r="V57" s="11" t="s">
        <v>81</v>
      </c>
      <c r="W57" s="11" t="s">
        <v>82</v>
      </c>
      <c r="X57" s="11" t="s">
        <v>83</v>
      </c>
      <c r="Y57" s="11" t="s">
        <v>84</v>
      </c>
      <c r="Z57" s="11" t="s">
        <v>85</v>
      </c>
      <c r="AA57" s="11" t="s">
        <v>86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</row>
    <row r="58" spans="1:55" x14ac:dyDescent="0.15">
      <c r="A58" s="34" t="s">
        <v>48</v>
      </c>
      <c r="B58" s="34"/>
      <c r="C58" s="6" t="s">
        <v>88</v>
      </c>
      <c r="D58" s="6" t="s">
        <v>89</v>
      </c>
      <c r="E58" s="6" t="s">
        <v>90</v>
      </c>
      <c r="F58" s="6" t="s">
        <v>91</v>
      </c>
      <c r="G58" s="1" t="s">
        <v>88</v>
      </c>
      <c r="H58" s="1" t="s">
        <v>90</v>
      </c>
      <c r="I58" s="1" t="s">
        <v>92</v>
      </c>
      <c r="J58" s="1" t="s">
        <v>93</v>
      </c>
      <c r="K58" s="10" t="s">
        <v>94</v>
      </c>
      <c r="L58" s="10" t="s">
        <v>95</v>
      </c>
      <c r="M58" s="1" t="s">
        <v>96</v>
      </c>
      <c r="N58" s="10" t="s">
        <v>97</v>
      </c>
      <c r="O58" s="1" t="s">
        <v>98</v>
      </c>
      <c r="P58" s="1" t="s">
        <v>99</v>
      </c>
      <c r="Q58" s="10" t="s">
        <v>100</v>
      </c>
      <c r="R58" s="10" t="s">
        <v>101</v>
      </c>
      <c r="S58" s="2" t="s">
        <v>102</v>
      </c>
      <c r="T58" s="2" t="s">
        <v>103</v>
      </c>
      <c r="U58" s="2"/>
      <c r="V58" s="2" t="s">
        <v>113</v>
      </c>
      <c r="W58" s="2" t="s">
        <v>113</v>
      </c>
      <c r="X58" s="2" t="s">
        <v>113</v>
      </c>
      <c r="Y58" s="2" t="s">
        <v>113</v>
      </c>
      <c r="Z58" s="2" t="s">
        <v>113</v>
      </c>
      <c r="AA58" s="2" t="s">
        <v>113</v>
      </c>
      <c r="AB58" s="1" t="s">
        <v>114</v>
      </c>
      <c r="AC58" s="1" t="s">
        <v>105</v>
      </c>
      <c r="AD58" s="1" t="s">
        <v>73</v>
      </c>
      <c r="AE58" s="1" t="s">
        <v>106</v>
      </c>
      <c r="AF58" s="1" t="s">
        <v>107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</row>
    <row r="59" spans="1:55" x14ac:dyDescent="0.15">
      <c r="A59" s="1" t="s">
        <v>108</v>
      </c>
      <c r="B59" s="1">
        <f>F7</f>
        <v>108.2955</v>
      </c>
      <c r="C59" s="6" t="s">
        <v>109</v>
      </c>
      <c r="D59" s="6">
        <v>6</v>
      </c>
      <c r="E59" s="6"/>
      <c r="F59" s="6"/>
      <c r="G59" s="1">
        <v>1</v>
      </c>
      <c r="H59" s="7">
        <f t="shared" ref="H59:H70" si="40">E60</f>
        <v>6</v>
      </c>
      <c r="I59" s="7">
        <f t="shared" ref="I59:I70" si="41">H59+273.15</f>
        <v>279.14999999999998</v>
      </c>
      <c r="J59" s="7">
        <f t="shared" ref="J59:J70" si="42">EXP(($C$16*(I59-$C$14))/($C$17*I59*$C$14))</f>
        <v>3.7493223242691671E-2</v>
      </c>
      <c r="K59" s="7">
        <f t="shared" ref="K59:K70" si="43">$B$59/12</f>
        <v>9.0246250000000003</v>
      </c>
      <c r="L59" s="7">
        <f t="shared" ref="L59:L70" si="44">K59*$B$60/100</f>
        <v>2.4366487499999998</v>
      </c>
      <c r="M59" s="1" t="s">
        <v>110</v>
      </c>
      <c r="O59" s="7">
        <f>L59</f>
        <v>2.4366487499999998</v>
      </c>
      <c r="P59" s="7">
        <f t="shared" ref="P59:P70" si="45">O59*J59</f>
        <v>9.1357815547775598E-2</v>
      </c>
      <c r="Q59" s="12">
        <f t="shared" ref="Q59:Q70" si="46">P59*$B$61</f>
        <v>4.1111016996499022E-2</v>
      </c>
      <c r="R59" s="7">
        <f t="shared" ref="R59:R70" si="47">L59*$B$61</f>
        <v>1.0964919375</v>
      </c>
      <c r="S59" s="13">
        <f t="shared" ref="S59:S70" si="48">Q59/R59</f>
        <v>3.7493223242691671E-2</v>
      </c>
      <c r="T59" s="2">
        <v>0.27</v>
      </c>
      <c r="U59" s="14">
        <f t="shared" ref="U59:U70" si="49">S59*T59</f>
        <v>1.0123170275526751E-2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ref="AB59:AB70" si="50">U59*0.67*AD59+(V59+W59+X59+Y59+Z59+AA59)/1000</f>
        <v>0.22945213583807134</v>
      </c>
      <c r="AC59" s="7">
        <f t="shared" ref="AC59:AC70" si="51">$B$59/12</f>
        <v>9.0246250000000003</v>
      </c>
      <c r="AD59" s="1">
        <f t="shared" ref="AD59:AD70" si="52">$B$61</f>
        <v>0.45</v>
      </c>
      <c r="AE59" s="15">
        <f t="shared" ref="AE59:AE70" si="53">$E$7/12</f>
        <v>674.92478739959085</v>
      </c>
      <c r="AF59" s="1">
        <f t="shared" ref="AF59:AF70" si="54">AE59*10000*AC59*AB59</f>
        <v>13975799.057397539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</row>
    <row r="60" spans="1:55" x14ac:dyDescent="0.15">
      <c r="A60" s="1" t="s">
        <v>111</v>
      </c>
      <c r="B60" s="1">
        <v>27</v>
      </c>
      <c r="C60" s="6">
        <v>1</v>
      </c>
      <c r="D60" s="8">
        <v>5.1746624130645102</v>
      </c>
      <c r="E60" s="9">
        <f t="shared" ref="E60:E71" si="55">D59</f>
        <v>6</v>
      </c>
      <c r="F60" s="6" t="s">
        <v>110</v>
      </c>
      <c r="G60" s="1">
        <v>2</v>
      </c>
      <c r="H60" s="7">
        <f t="shared" si="40"/>
        <v>5.1746624130645102</v>
      </c>
      <c r="I60" s="7">
        <f t="shared" si="41"/>
        <v>278.32466241306452</v>
      </c>
      <c r="J60" s="7">
        <f t="shared" si="42"/>
        <v>3.3809014043629446E-2</v>
      </c>
      <c r="K60" s="7">
        <f t="shared" si="43"/>
        <v>9.0246250000000003</v>
      </c>
      <c r="L60" s="7">
        <f t="shared" si="44"/>
        <v>2.4366487499999998</v>
      </c>
      <c r="M60" s="1" t="s">
        <v>110</v>
      </c>
      <c r="O60" s="7">
        <f t="shared" ref="O60:O70" si="56">L60+O59-P59-N60</f>
        <v>4.7819396844522242</v>
      </c>
      <c r="P60" s="7">
        <f t="shared" si="45"/>
        <v>0.16167266594743421</v>
      </c>
      <c r="Q60" s="12">
        <f t="shared" si="46"/>
        <v>7.27526996763454E-2</v>
      </c>
      <c r="R60" s="7">
        <f t="shared" si="47"/>
        <v>1.0964919375</v>
      </c>
      <c r="S60" s="13">
        <f t="shared" si="48"/>
        <v>6.6350419176105804E-2</v>
      </c>
      <c r="T60" s="2">
        <v>0.27</v>
      </c>
      <c r="U60" s="14">
        <f t="shared" si="49"/>
        <v>1.7914613177548569E-2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0.23180125587303091</v>
      </c>
      <c r="AC60" s="7">
        <f t="shared" si="51"/>
        <v>9.0246250000000003</v>
      </c>
      <c r="AD60" s="1">
        <f t="shared" si="52"/>
        <v>0.45</v>
      </c>
      <c r="AE60" s="15">
        <f t="shared" si="53"/>
        <v>674.92478739959085</v>
      </c>
      <c r="AF60" s="1">
        <f t="shared" si="54"/>
        <v>14118882.622300465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</row>
    <row r="61" spans="1:55" x14ac:dyDescent="0.15">
      <c r="A61" s="1" t="s">
        <v>73</v>
      </c>
      <c r="B61" s="1">
        <f>H7</f>
        <v>0.45</v>
      </c>
      <c r="C61" s="6">
        <v>2</v>
      </c>
      <c r="D61" s="8">
        <v>8.5504052317241399</v>
      </c>
      <c r="E61" s="9">
        <f t="shared" si="55"/>
        <v>5.1746624130645102</v>
      </c>
      <c r="F61" s="6" t="s">
        <v>110</v>
      </c>
      <c r="G61" s="1">
        <v>3</v>
      </c>
      <c r="H61" s="7">
        <f t="shared" si="40"/>
        <v>8.5504052317241399</v>
      </c>
      <c r="I61" s="7">
        <f t="shared" si="41"/>
        <v>281.70040523172412</v>
      </c>
      <c r="J61" s="7">
        <f t="shared" si="42"/>
        <v>5.1416096134480949E-2</v>
      </c>
      <c r="K61" s="7">
        <f t="shared" si="43"/>
        <v>9.0246250000000003</v>
      </c>
      <c r="L61" s="7">
        <f t="shared" si="44"/>
        <v>2.4366487499999998</v>
      </c>
      <c r="M61" s="1" t="s">
        <v>110</v>
      </c>
      <c r="O61" s="7">
        <f t="shared" si="56"/>
        <v>7.0569157685047896</v>
      </c>
      <c r="P61" s="7">
        <f t="shared" si="45"/>
        <v>0.36283905956637674</v>
      </c>
      <c r="Q61" s="12">
        <f t="shared" si="46"/>
        <v>0.16327757680486954</v>
      </c>
      <c r="R61" s="7">
        <f t="shared" si="47"/>
        <v>1.0964919375</v>
      </c>
      <c r="S61" s="13">
        <f t="shared" si="48"/>
        <v>0.14890905370188329</v>
      </c>
      <c r="T61" s="2">
        <v>0.27</v>
      </c>
      <c r="U61" s="14">
        <f t="shared" si="49"/>
        <v>4.020544449950849E-2</v>
      </c>
      <c r="V61" s="2">
        <v>180.9</v>
      </c>
      <c r="W61" s="2">
        <v>6</v>
      </c>
      <c r="X61" s="2">
        <v>3</v>
      </c>
      <c r="Y61" s="2">
        <v>0.3</v>
      </c>
      <c r="Z61" s="2">
        <v>6</v>
      </c>
      <c r="AA61" s="2">
        <v>30.2</v>
      </c>
      <c r="AB61" s="1">
        <f t="shared" si="50"/>
        <v>0.23852194151660183</v>
      </c>
      <c r="AC61" s="7">
        <f t="shared" si="51"/>
        <v>9.0246250000000003</v>
      </c>
      <c r="AD61" s="1">
        <f t="shared" si="52"/>
        <v>0.45</v>
      </c>
      <c r="AE61" s="15">
        <f t="shared" si="53"/>
        <v>674.92478739959085</v>
      </c>
      <c r="AF61" s="1">
        <f t="shared" si="54"/>
        <v>14528235.761417765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</row>
    <row r="62" spans="1:55" x14ac:dyDescent="0.15">
      <c r="C62" s="6">
        <v>3</v>
      </c>
      <c r="D62" s="8">
        <v>12.694215508612899</v>
      </c>
      <c r="E62" s="9">
        <f t="shared" si="55"/>
        <v>8.5504052317241399</v>
      </c>
      <c r="F62" s="6" t="s">
        <v>110</v>
      </c>
      <c r="G62" s="1">
        <v>4</v>
      </c>
      <c r="H62" s="7">
        <f t="shared" si="40"/>
        <v>12.694215508612899</v>
      </c>
      <c r="I62" s="7">
        <f t="shared" si="41"/>
        <v>285.84421550861288</v>
      </c>
      <c r="J62" s="7">
        <f t="shared" si="42"/>
        <v>8.4861598585756329E-2</v>
      </c>
      <c r="K62" s="7">
        <f t="shared" si="43"/>
        <v>9.0246250000000003</v>
      </c>
      <c r="L62" s="7">
        <f t="shared" si="44"/>
        <v>2.4366487499999998</v>
      </c>
      <c r="M62" s="1" t="s">
        <v>110</v>
      </c>
      <c r="O62" s="7">
        <f t="shared" si="56"/>
        <v>9.1307254589384144</v>
      </c>
      <c r="P62" s="7">
        <f t="shared" si="45"/>
        <v>0.77484795869317746</v>
      </c>
      <c r="Q62" s="12">
        <f t="shared" si="46"/>
        <v>0.34868158141192984</v>
      </c>
      <c r="R62" s="7">
        <f t="shared" si="47"/>
        <v>1.0964919375</v>
      </c>
      <c r="S62" s="13">
        <f t="shared" si="48"/>
        <v>0.3179973965033645</v>
      </c>
      <c r="T62" s="2">
        <v>0.27</v>
      </c>
      <c r="U62" s="14">
        <f t="shared" si="49"/>
        <v>8.5859297055908418E-2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0.30108657806235639</v>
      </c>
      <c r="AC62" s="7">
        <f t="shared" si="51"/>
        <v>9.0246250000000003</v>
      </c>
      <c r="AD62" s="1">
        <f t="shared" si="52"/>
        <v>0.45</v>
      </c>
      <c r="AE62" s="15">
        <f t="shared" si="53"/>
        <v>674.92478739959085</v>
      </c>
      <c r="AF62" s="1">
        <f t="shared" si="54"/>
        <v>18339012.180076383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</row>
    <row r="63" spans="1:55" x14ac:dyDescent="0.15">
      <c r="C63" s="6">
        <v>4</v>
      </c>
      <c r="D63" s="8">
        <v>18.483660124</v>
      </c>
      <c r="E63" s="9">
        <f t="shared" si="55"/>
        <v>12.694215508612899</v>
      </c>
      <c r="F63" s="6" t="s">
        <v>110</v>
      </c>
      <c r="G63" s="1">
        <v>5</v>
      </c>
      <c r="H63" s="7">
        <f t="shared" si="40"/>
        <v>18.483660124</v>
      </c>
      <c r="I63" s="7">
        <f t="shared" si="41"/>
        <v>291.63366012399996</v>
      </c>
      <c r="J63" s="7">
        <f t="shared" si="42"/>
        <v>0.16687381717440955</v>
      </c>
      <c r="K63" s="7">
        <f t="shared" si="43"/>
        <v>9.0246250000000003</v>
      </c>
      <c r="L63" s="7">
        <f t="shared" si="44"/>
        <v>2.4366487499999998</v>
      </c>
      <c r="M63" s="1" t="s">
        <v>112</v>
      </c>
      <c r="N63" s="7">
        <f>(O62-P62)*$C$22/100</f>
        <v>7.9380836252329754</v>
      </c>
      <c r="O63" s="7">
        <f t="shared" si="56"/>
        <v>2.8544426250122612</v>
      </c>
      <c r="P63" s="7">
        <f t="shared" si="45"/>
        <v>0.47633173674113777</v>
      </c>
      <c r="Q63" s="12">
        <f t="shared" si="46"/>
        <v>0.21434928153351199</v>
      </c>
      <c r="R63" s="7">
        <f t="shared" si="47"/>
        <v>1.0964919375</v>
      </c>
      <c r="S63" s="13">
        <f t="shared" si="48"/>
        <v>0.19548641827885033</v>
      </c>
      <c r="T63" s="2">
        <v>0.27</v>
      </c>
      <c r="U63" s="14">
        <f t="shared" si="49"/>
        <v>5.2781332935289589E-2</v>
      </c>
      <c r="V63" s="2">
        <v>220.1</v>
      </c>
      <c r="W63" s="2">
        <v>12.1</v>
      </c>
      <c r="X63" s="2">
        <v>4.5</v>
      </c>
      <c r="Y63" s="2">
        <v>1.5</v>
      </c>
      <c r="Z63" s="2">
        <v>6.8</v>
      </c>
      <c r="AA63" s="2">
        <v>30.2</v>
      </c>
      <c r="AB63" s="1">
        <f t="shared" si="50"/>
        <v>0.29111357187998982</v>
      </c>
      <c r="AC63" s="7">
        <f t="shared" si="51"/>
        <v>9.0246250000000003</v>
      </c>
      <c r="AD63" s="1">
        <f t="shared" si="52"/>
        <v>0.45</v>
      </c>
      <c r="AE63" s="15">
        <f t="shared" si="53"/>
        <v>674.92478739959085</v>
      </c>
      <c r="AF63" s="1">
        <f t="shared" si="54"/>
        <v>17731562.047202911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</row>
    <row r="64" spans="1:55" x14ac:dyDescent="0.15">
      <c r="C64" s="6">
        <v>5</v>
      </c>
      <c r="D64" s="8">
        <v>20.7969155254839</v>
      </c>
      <c r="E64" s="9">
        <f t="shared" si="55"/>
        <v>18.483660124</v>
      </c>
      <c r="F64" s="6" t="s">
        <v>112</v>
      </c>
      <c r="G64" s="1">
        <v>6</v>
      </c>
      <c r="H64" s="7">
        <f t="shared" si="40"/>
        <v>20.7969155254839</v>
      </c>
      <c r="I64" s="7">
        <f t="shared" si="41"/>
        <v>293.94691552548386</v>
      </c>
      <c r="J64" s="7">
        <f t="shared" si="42"/>
        <v>0.21701835447002965</v>
      </c>
      <c r="K64" s="7">
        <f t="shared" si="43"/>
        <v>9.0246250000000003</v>
      </c>
      <c r="L64" s="7">
        <f t="shared" si="44"/>
        <v>2.4366487499999998</v>
      </c>
      <c r="M64" s="1" t="s">
        <v>110</v>
      </c>
      <c r="O64" s="7">
        <f t="shared" si="56"/>
        <v>4.8147596382711235</v>
      </c>
      <c r="P64" s="7">
        <f t="shared" si="45"/>
        <v>1.0448912138663144</v>
      </c>
      <c r="Q64" s="12">
        <f t="shared" si="46"/>
        <v>0.47020104623984149</v>
      </c>
      <c r="R64" s="7">
        <f t="shared" si="47"/>
        <v>1.0964919375</v>
      </c>
      <c r="S64" s="13">
        <f t="shared" si="48"/>
        <v>0.42882307672220482</v>
      </c>
      <c r="T64" s="2">
        <v>0.27</v>
      </c>
      <c r="U64" s="14">
        <f t="shared" si="49"/>
        <v>0.11578223071499531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0.32530834256057106</v>
      </c>
      <c r="AC64" s="7">
        <f t="shared" si="51"/>
        <v>9.0246250000000003</v>
      </c>
      <c r="AD64" s="1">
        <f t="shared" si="52"/>
        <v>0.45</v>
      </c>
      <c r="AE64" s="15">
        <f t="shared" si="53"/>
        <v>674.92478739959085</v>
      </c>
      <c r="AF64" s="1">
        <f t="shared" si="54"/>
        <v>19814346.075776324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</row>
    <row r="65" spans="1:55" x14ac:dyDescent="0.15">
      <c r="C65" s="6">
        <v>6</v>
      </c>
      <c r="D65" s="8">
        <v>25.560933534666699</v>
      </c>
      <c r="E65" s="9">
        <f t="shared" si="55"/>
        <v>20.7969155254839</v>
      </c>
      <c r="F65" s="6" t="s">
        <v>110</v>
      </c>
      <c r="G65" s="1">
        <v>7</v>
      </c>
      <c r="H65" s="7">
        <f t="shared" si="40"/>
        <v>25.560933534666699</v>
      </c>
      <c r="I65" s="7">
        <f t="shared" si="41"/>
        <v>298.71093353466665</v>
      </c>
      <c r="J65" s="7">
        <f t="shared" si="42"/>
        <v>0.36806809816362351</v>
      </c>
      <c r="K65" s="7">
        <f t="shared" si="43"/>
        <v>9.0246250000000003</v>
      </c>
      <c r="L65" s="7">
        <f t="shared" si="44"/>
        <v>2.4366487499999998</v>
      </c>
      <c r="M65" s="1" t="s">
        <v>110</v>
      </c>
      <c r="O65" s="7">
        <f t="shared" si="56"/>
        <v>6.2065171744048087</v>
      </c>
      <c r="P65" s="7">
        <f t="shared" si="45"/>
        <v>2.2844209726030442</v>
      </c>
      <c r="Q65" s="12">
        <f t="shared" si="46"/>
        <v>1.0279894376713699</v>
      </c>
      <c r="R65" s="7">
        <f t="shared" si="47"/>
        <v>1.0964919375</v>
      </c>
      <c r="S65" s="13">
        <f t="shared" si="48"/>
        <v>0.93752576057712222</v>
      </c>
      <c r="T65" s="2">
        <v>0.27</v>
      </c>
      <c r="U65" s="14">
        <f t="shared" si="49"/>
        <v>0.253131955355823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0.36671928453978064</v>
      </c>
      <c r="AC65" s="7">
        <f t="shared" si="51"/>
        <v>9.0246250000000003</v>
      </c>
      <c r="AD65" s="1">
        <f t="shared" si="52"/>
        <v>0.45</v>
      </c>
      <c r="AE65" s="15">
        <f t="shared" si="53"/>
        <v>674.92478739959085</v>
      </c>
      <c r="AF65" s="1">
        <f t="shared" si="54"/>
        <v>22336662.992832247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</row>
    <row r="66" spans="1:55" x14ac:dyDescent="0.15">
      <c r="C66" s="6">
        <v>7</v>
      </c>
      <c r="D66" s="8">
        <v>28.479485534838702</v>
      </c>
      <c r="E66" s="9">
        <f t="shared" si="55"/>
        <v>25.560933534666699</v>
      </c>
      <c r="F66" s="6" t="s">
        <v>110</v>
      </c>
      <c r="G66" s="1">
        <v>8</v>
      </c>
      <c r="H66" s="7">
        <f t="shared" si="40"/>
        <v>28.479485534838702</v>
      </c>
      <c r="I66" s="7">
        <f t="shared" si="41"/>
        <v>301.62948553483869</v>
      </c>
      <c r="J66" s="7">
        <f t="shared" si="42"/>
        <v>0.50454927210632228</v>
      </c>
      <c r="K66" s="7">
        <f t="shared" si="43"/>
        <v>9.0246250000000003</v>
      </c>
      <c r="L66" s="7">
        <f t="shared" si="44"/>
        <v>2.4366487499999998</v>
      </c>
      <c r="M66" s="1" t="s">
        <v>110</v>
      </c>
      <c r="O66" s="7">
        <f t="shared" si="56"/>
        <v>6.3587449518017642</v>
      </c>
      <c r="P66" s="7">
        <f t="shared" si="45"/>
        <v>3.2083001369413315</v>
      </c>
      <c r="Q66" s="12">
        <f t="shared" si="46"/>
        <v>1.4437350616235993</v>
      </c>
      <c r="R66" s="7">
        <f t="shared" si="47"/>
        <v>1.0964919375</v>
      </c>
      <c r="S66" s="13">
        <f t="shared" si="48"/>
        <v>1.3166855243051885</v>
      </c>
      <c r="T66" s="2">
        <v>0.27</v>
      </c>
      <c r="U66" s="14">
        <f t="shared" si="49"/>
        <v>0.3555050915624009</v>
      </c>
      <c r="V66" s="2">
        <v>229.1</v>
      </c>
      <c r="W66" s="2">
        <v>15.1</v>
      </c>
      <c r="X66" s="2">
        <v>6</v>
      </c>
      <c r="Y66" s="2">
        <v>3</v>
      </c>
      <c r="Z66" s="2">
        <v>7</v>
      </c>
      <c r="AA66" s="2">
        <v>30.2</v>
      </c>
      <c r="AB66" s="1">
        <f t="shared" si="50"/>
        <v>0.39758478510606388</v>
      </c>
      <c r="AC66" s="7">
        <f t="shared" si="51"/>
        <v>9.0246250000000003</v>
      </c>
      <c r="AD66" s="1">
        <f t="shared" si="52"/>
        <v>0.45</v>
      </c>
      <c r="AE66" s="15">
        <f t="shared" si="53"/>
        <v>674.92478739959085</v>
      </c>
      <c r="AF66" s="1">
        <f t="shared" si="54"/>
        <v>24216663.072782651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</row>
    <row r="67" spans="1:55" x14ac:dyDescent="0.15">
      <c r="C67" s="6">
        <v>8</v>
      </c>
      <c r="D67" s="8">
        <v>27.504355164516099</v>
      </c>
      <c r="E67" s="9">
        <f t="shared" si="55"/>
        <v>28.479485534838702</v>
      </c>
      <c r="F67" s="6" t="s">
        <v>110</v>
      </c>
      <c r="G67" s="1">
        <v>9</v>
      </c>
      <c r="H67" s="7">
        <f t="shared" si="40"/>
        <v>27.504355164516099</v>
      </c>
      <c r="I67" s="7">
        <f t="shared" si="41"/>
        <v>300.65435516451606</v>
      </c>
      <c r="J67" s="7">
        <f t="shared" si="42"/>
        <v>0.45439542403532845</v>
      </c>
      <c r="K67" s="7">
        <f t="shared" si="43"/>
        <v>9.0246250000000003</v>
      </c>
      <c r="L67" s="7">
        <f t="shared" si="44"/>
        <v>2.4366487499999998</v>
      </c>
      <c r="M67" s="1" t="s">
        <v>110</v>
      </c>
      <c r="O67" s="7">
        <f t="shared" si="56"/>
        <v>5.5870935648604325</v>
      </c>
      <c r="P67" s="7">
        <f t="shared" si="45"/>
        <v>2.5387497495298113</v>
      </c>
      <c r="Q67" s="12">
        <f t="shared" si="46"/>
        <v>1.142437387288415</v>
      </c>
      <c r="R67" s="7">
        <f t="shared" si="47"/>
        <v>1.0964919375</v>
      </c>
      <c r="S67" s="13">
        <f t="shared" si="48"/>
        <v>1.0419022230962962</v>
      </c>
      <c r="T67" s="2">
        <v>0.27</v>
      </c>
      <c r="U67" s="14">
        <f t="shared" si="49"/>
        <v>0.28131360023599999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0"/>
        <v>0.36001605047115398</v>
      </c>
      <c r="AC67" s="7">
        <f t="shared" si="51"/>
        <v>9.0246250000000003</v>
      </c>
      <c r="AD67" s="1">
        <f t="shared" si="52"/>
        <v>0.45</v>
      </c>
      <c r="AE67" s="15">
        <f t="shared" si="53"/>
        <v>674.92478739959085</v>
      </c>
      <c r="AF67" s="1">
        <f t="shared" si="54"/>
        <v>21928372.819216512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</row>
    <row r="68" spans="1:55" x14ac:dyDescent="0.15">
      <c r="C68" s="6">
        <v>9</v>
      </c>
      <c r="D68" s="8">
        <v>24.1237315376667</v>
      </c>
      <c r="E68" s="9">
        <f t="shared" si="55"/>
        <v>27.504355164516099</v>
      </c>
      <c r="F68" s="6" t="s">
        <v>110</v>
      </c>
      <c r="G68" s="1">
        <v>10</v>
      </c>
      <c r="H68" s="7">
        <f t="shared" si="40"/>
        <v>24.1237315376667</v>
      </c>
      <c r="I68" s="7">
        <f t="shared" si="41"/>
        <v>297.27373153766666</v>
      </c>
      <c r="J68" s="7">
        <f t="shared" si="42"/>
        <v>0.31440405624836038</v>
      </c>
      <c r="K68" s="7">
        <f t="shared" si="43"/>
        <v>9.0246250000000003</v>
      </c>
      <c r="L68" s="7">
        <f t="shared" si="44"/>
        <v>2.4366487499999998</v>
      </c>
      <c r="M68" s="1" t="s">
        <v>110</v>
      </c>
      <c r="O68" s="7">
        <f t="shared" si="56"/>
        <v>5.4849925653306197</v>
      </c>
      <c r="P68" s="7">
        <f t="shared" si="45"/>
        <v>1.7245039110320466</v>
      </c>
      <c r="Q68" s="12">
        <f t="shared" si="46"/>
        <v>0.77602675996442094</v>
      </c>
      <c r="R68" s="7">
        <f t="shared" si="47"/>
        <v>1.0964919375</v>
      </c>
      <c r="S68" s="13">
        <f t="shared" si="48"/>
        <v>0.70773594718239408</v>
      </c>
      <c r="T68" s="2">
        <v>0.27</v>
      </c>
      <c r="U68" s="14">
        <f t="shared" si="49"/>
        <v>0.19108870573924641</v>
      </c>
      <c r="V68" s="2">
        <v>220.1</v>
      </c>
      <c r="W68" s="2">
        <v>12.1</v>
      </c>
      <c r="X68" s="2">
        <v>4.5</v>
      </c>
      <c r="Y68" s="2">
        <v>1.5</v>
      </c>
      <c r="Z68" s="2">
        <v>6.8</v>
      </c>
      <c r="AA68" s="2">
        <v>30.2</v>
      </c>
      <c r="AB68" s="1">
        <f t="shared" si="50"/>
        <v>0.33281324478038282</v>
      </c>
      <c r="AC68" s="7">
        <f t="shared" si="51"/>
        <v>9.0246250000000003</v>
      </c>
      <c r="AD68" s="1">
        <f t="shared" si="52"/>
        <v>0.45</v>
      </c>
      <c r="AE68" s="15">
        <f t="shared" si="53"/>
        <v>674.92478739959085</v>
      </c>
      <c r="AF68" s="1">
        <f t="shared" si="54"/>
        <v>20271465.400407612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</row>
    <row r="69" spans="1:55" x14ac:dyDescent="0.15">
      <c r="C69" s="6">
        <v>10</v>
      </c>
      <c r="D69" s="8">
        <v>18.6061433790323</v>
      </c>
      <c r="E69" s="9">
        <f t="shared" si="55"/>
        <v>24.1237315376667</v>
      </c>
      <c r="F69" s="6" t="s">
        <v>110</v>
      </c>
      <c r="G69" s="1">
        <v>11</v>
      </c>
      <c r="H69" s="7">
        <f t="shared" si="40"/>
        <v>18.6061433790323</v>
      </c>
      <c r="I69" s="7">
        <f t="shared" si="41"/>
        <v>291.75614337903227</v>
      </c>
      <c r="J69" s="7">
        <f t="shared" si="42"/>
        <v>0.1692292471207362</v>
      </c>
      <c r="K69" s="7">
        <f t="shared" si="43"/>
        <v>9.0246250000000003</v>
      </c>
      <c r="L69" s="7">
        <f t="shared" si="44"/>
        <v>2.4366487499999998</v>
      </c>
      <c r="M69" s="1" t="s">
        <v>112</v>
      </c>
      <c r="N69" s="7">
        <f>(O68-P68)*$C$22/100</f>
        <v>3.5724642215836444</v>
      </c>
      <c r="O69" s="7">
        <f t="shared" si="56"/>
        <v>2.6246731827149286</v>
      </c>
      <c r="P69" s="7">
        <f t="shared" si="45"/>
        <v>0.44417146664883383</v>
      </c>
      <c r="Q69" s="12">
        <f t="shared" si="46"/>
        <v>0.19987715999197522</v>
      </c>
      <c r="R69" s="7">
        <f t="shared" si="47"/>
        <v>1.0964919375</v>
      </c>
      <c r="S69" s="13">
        <f t="shared" si="48"/>
        <v>0.18228785197244118</v>
      </c>
      <c r="T69" s="2">
        <v>0.27</v>
      </c>
      <c r="U69" s="14">
        <f t="shared" si="49"/>
        <v>4.9217720032559122E-2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0.2412391425898166</v>
      </c>
      <c r="AC69" s="7">
        <f t="shared" si="51"/>
        <v>9.0246250000000003</v>
      </c>
      <c r="AD69" s="1">
        <f t="shared" si="52"/>
        <v>0.45</v>
      </c>
      <c r="AE69" s="15">
        <f t="shared" si="53"/>
        <v>674.92478739959085</v>
      </c>
      <c r="AF69" s="1">
        <f t="shared" si="54"/>
        <v>14693738.932957619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</row>
    <row r="70" spans="1:55" x14ac:dyDescent="0.15">
      <c r="C70" s="6">
        <v>11</v>
      </c>
      <c r="D70" s="8">
        <v>12.193763639166701</v>
      </c>
      <c r="E70" s="9">
        <f t="shared" si="55"/>
        <v>18.6061433790323</v>
      </c>
      <c r="F70" s="6" t="s">
        <v>112</v>
      </c>
      <c r="G70" s="1">
        <v>12</v>
      </c>
      <c r="H70" s="7">
        <f t="shared" si="40"/>
        <v>12.193763639166701</v>
      </c>
      <c r="I70" s="7">
        <f t="shared" si="41"/>
        <v>285.3437636391667</v>
      </c>
      <c r="J70" s="7">
        <f t="shared" si="42"/>
        <v>7.9940259914748832E-2</v>
      </c>
      <c r="K70" s="7">
        <f t="shared" si="43"/>
        <v>9.0246250000000003</v>
      </c>
      <c r="L70" s="7">
        <f t="shared" si="44"/>
        <v>2.4366487499999998</v>
      </c>
      <c r="M70" s="1" t="s">
        <v>110</v>
      </c>
      <c r="O70" s="7">
        <f t="shared" si="56"/>
        <v>4.6171504660660947</v>
      </c>
      <c r="P70" s="7">
        <f t="shared" si="45"/>
        <v>0.3690962083228273</v>
      </c>
      <c r="Q70" s="12">
        <f t="shared" si="46"/>
        <v>0.16609329374527229</v>
      </c>
      <c r="R70" s="7">
        <f t="shared" si="47"/>
        <v>1.0964919375</v>
      </c>
      <c r="S70" s="13">
        <f t="shared" si="48"/>
        <v>0.15147698589007846</v>
      </c>
      <c r="T70" s="2">
        <v>0.27</v>
      </c>
      <c r="U70" s="14">
        <f t="shared" si="49"/>
        <v>4.0898786190321189E-2</v>
      </c>
      <c r="V70" s="2">
        <v>180.9</v>
      </c>
      <c r="W70" s="2">
        <v>6</v>
      </c>
      <c r="X70" s="2">
        <v>3</v>
      </c>
      <c r="Y70" s="2">
        <v>0.3</v>
      </c>
      <c r="Z70" s="2">
        <v>6</v>
      </c>
      <c r="AA70" s="2">
        <v>30.2</v>
      </c>
      <c r="AB70" s="1">
        <f t="shared" si="50"/>
        <v>0.23873098403638185</v>
      </c>
      <c r="AC70" s="7">
        <f t="shared" si="51"/>
        <v>9.0246250000000003</v>
      </c>
      <c r="AD70" s="1">
        <f t="shared" si="52"/>
        <v>0.45</v>
      </c>
      <c r="AE70" s="15">
        <f t="shared" si="53"/>
        <v>674.92478739959085</v>
      </c>
      <c r="AF70" s="1">
        <f t="shared" si="54"/>
        <v>14540968.422372201</v>
      </c>
      <c r="AG70" s="1">
        <f>SUM(AF59:AF70)</f>
        <v>216495709.3847402</v>
      </c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</row>
    <row r="71" spans="1:55" x14ac:dyDescent="0.15">
      <c r="C71" s="6">
        <v>12</v>
      </c>
      <c r="D71" s="8">
        <v>8.8346106714516104</v>
      </c>
      <c r="E71" s="9">
        <f t="shared" si="55"/>
        <v>12.193763639166701</v>
      </c>
      <c r="F71" s="6" t="s">
        <v>110</v>
      </c>
    </row>
    <row r="73" spans="1:55" x14ac:dyDescent="0.15">
      <c r="S73" s="30" t="s">
        <v>80</v>
      </c>
      <c r="T73" s="30"/>
      <c r="U73" s="30"/>
      <c r="V73" s="30" t="s">
        <v>81</v>
      </c>
      <c r="W73" s="30"/>
      <c r="X73" s="30"/>
      <c r="Y73" s="30" t="s">
        <v>82</v>
      </c>
      <c r="Z73" s="30"/>
      <c r="AA73" s="30"/>
      <c r="AB73" s="30" t="s">
        <v>83</v>
      </c>
      <c r="AC73" s="30"/>
      <c r="AD73" s="30"/>
      <c r="AE73" s="30" t="s">
        <v>84</v>
      </c>
      <c r="AF73" s="30"/>
      <c r="AG73" s="30"/>
      <c r="AH73" s="30" t="s">
        <v>85</v>
      </c>
      <c r="AI73" s="30"/>
      <c r="AJ73" s="30"/>
      <c r="AK73" s="31" t="s">
        <v>115</v>
      </c>
      <c r="AL73" s="32"/>
      <c r="AM73" s="33"/>
      <c r="AN73" s="32" t="s">
        <v>116</v>
      </c>
      <c r="AO73" s="32"/>
      <c r="AP73" s="33"/>
      <c r="AQ73" s="30" t="s">
        <v>87</v>
      </c>
      <c r="AR73" s="30"/>
      <c r="AS73" s="30"/>
    </row>
    <row r="74" spans="1:55" x14ac:dyDescent="0.15">
      <c r="A74" s="34" t="s">
        <v>49</v>
      </c>
      <c r="B74" s="34"/>
      <c r="C74" s="6" t="s">
        <v>88</v>
      </c>
      <c r="D74" s="6" t="s">
        <v>89</v>
      </c>
      <c r="E74" s="6" t="s">
        <v>90</v>
      </c>
      <c r="F74" s="6" t="s">
        <v>91</v>
      </c>
      <c r="G74" s="1" t="s">
        <v>88</v>
      </c>
      <c r="H74" s="1" t="s">
        <v>90</v>
      </c>
      <c r="I74" s="1" t="s">
        <v>92</v>
      </c>
      <c r="J74" s="1" t="s">
        <v>93</v>
      </c>
      <c r="K74" s="10" t="s">
        <v>94</v>
      </c>
      <c r="L74" s="10" t="s">
        <v>95</v>
      </c>
      <c r="M74" s="1" t="s">
        <v>96</v>
      </c>
      <c r="N74" s="10" t="s">
        <v>97</v>
      </c>
      <c r="O74" s="1" t="s">
        <v>98</v>
      </c>
      <c r="P74" s="1" t="s">
        <v>99</v>
      </c>
      <c r="Q74" s="10" t="s">
        <v>100</v>
      </c>
      <c r="R74" s="10" t="s">
        <v>101</v>
      </c>
      <c r="S74" s="2" t="s">
        <v>102</v>
      </c>
      <c r="T74" s="2" t="s">
        <v>103</v>
      </c>
      <c r="U74" s="2"/>
      <c r="V74" s="2" t="s">
        <v>102</v>
      </c>
      <c r="W74" s="2" t="s">
        <v>103</v>
      </c>
      <c r="X74" s="2"/>
      <c r="Y74" s="2" t="s">
        <v>102</v>
      </c>
      <c r="Z74" s="2" t="s">
        <v>103</v>
      </c>
      <c r="AA74" s="2"/>
      <c r="AB74" s="2" t="s">
        <v>102</v>
      </c>
      <c r="AC74" s="2" t="s">
        <v>103</v>
      </c>
      <c r="AD74" s="2"/>
      <c r="AE74" s="2" t="s">
        <v>102</v>
      </c>
      <c r="AF74" s="2" t="s">
        <v>103</v>
      </c>
      <c r="AG74" s="2"/>
      <c r="AH74" s="2" t="s">
        <v>102</v>
      </c>
      <c r="AI74" s="2" t="s">
        <v>103</v>
      </c>
      <c r="AJ74" s="2"/>
      <c r="AK74" s="2" t="s">
        <v>102</v>
      </c>
      <c r="AL74" s="2" t="s">
        <v>103</v>
      </c>
      <c r="AM74" s="2"/>
      <c r="AN74" s="2" t="s">
        <v>102</v>
      </c>
      <c r="AO74" s="2" t="s">
        <v>103</v>
      </c>
      <c r="AP74" s="2"/>
      <c r="AQ74" s="16" t="s">
        <v>102</v>
      </c>
      <c r="AR74" s="16" t="s">
        <v>103</v>
      </c>
      <c r="AS74" s="16"/>
      <c r="AT74" s="1" t="s">
        <v>104</v>
      </c>
      <c r="AU74" s="1" t="s">
        <v>105</v>
      </c>
      <c r="AV74" s="1" t="s">
        <v>73</v>
      </c>
      <c r="AW74" s="1" t="s">
        <v>106</v>
      </c>
      <c r="AX74" s="1" t="s">
        <v>107</v>
      </c>
    </row>
    <row r="75" spans="1:55" x14ac:dyDescent="0.15">
      <c r="A75" s="1" t="s">
        <v>108</v>
      </c>
      <c r="B75" s="1">
        <f>F8</f>
        <v>625.46400000000006</v>
      </c>
      <c r="C75" s="6" t="s">
        <v>109</v>
      </c>
      <c r="D75" s="6">
        <v>6</v>
      </c>
      <c r="E75" s="6"/>
      <c r="F75" s="6"/>
      <c r="G75" s="1">
        <v>1</v>
      </c>
      <c r="H75" s="7">
        <f t="shared" ref="H75:H86" si="57">E76</f>
        <v>6</v>
      </c>
      <c r="I75" s="7">
        <f t="shared" ref="I75:I86" si="58">H75+273.15</f>
        <v>279.14999999999998</v>
      </c>
      <c r="J75" s="7">
        <f t="shared" ref="J75:J86" si="59">EXP(($C$16*(I75-$C$14))/($C$17*I75*$C$14))</f>
        <v>3.7493223242691671E-2</v>
      </c>
      <c r="K75" s="7">
        <f t="shared" ref="K75:K86" si="60">$B$75/12</f>
        <v>52.122000000000007</v>
      </c>
      <c r="L75" s="7">
        <f t="shared" ref="L75:L86" si="61">K75*$B$76/100</f>
        <v>0.52122000000000002</v>
      </c>
      <c r="M75" s="1" t="s">
        <v>110</v>
      </c>
      <c r="O75" s="7">
        <f>L75</f>
        <v>0.52122000000000002</v>
      </c>
      <c r="P75" s="7">
        <f t="shared" ref="P75:P86" si="62">O75*J75</f>
        <v>1.9542217818555755E-2</v>
      </c>
      <c r="Q75" s="12">
        <f t="shared" ref="Q75:Q86" si="63">P75*$B$77</f>
        <v>5.0809766328244969E-3</v>
      </c>
      <c r="R75" s="7">
        <f t="shared" ref="R75:R86" si="64">L75*$B$77</f>
        <v>0.1355172</v>
      </c>
      <c r="S75" s="13">
        <f t="shared" ref="S75:S86" si="65">Q75/R75</f>
        <v>3.7493223242691678E-2</v>
      </c>
      <c r="T75" s="2">
        <v>0.01</v>
      </c>
      <c r="U75" s="14">
        <f t="shared" ref="U75:U86" si="66">S75*T75</f>
        <v>3.7493223242691682E-4</v>
      </c>
      <c r="V75" s="13"/>
      <c r="W75" s="2"/>
      <c r="X75" s="2"/>
      <c r="Y75" s="2"/>
      <c r="Z75" s="2"/>
      <c r="AA75" s="2"/>
      <c r="AB75" s="2"/>
      <c r="AC75" s="2"/>
      <c r="AD75" s="2"/>
      <c r="AE75" s="13">
        <v>1E-3</v>
      </c>
      <c r="AF75" s="2">
        <v>0.49</v>
      </c>
      <c r="AG75" s="14">
        <f t="shared" ref="AG75:AG86" si="67">AF75*AE75</f>
        <v>4.8999999999999998E-4</v>
      </c>
      <c r="AH75" s="17"/>
      <c r="AI75" s="2"/>
      <c r="AJ75" s="14"/>
      <c r="AK75" s="13"/>
      <c r="AL75" s="2"/>
      <c r="AM75" s="2"/>
      <c r="AN75" s="13"/>
      <c r="AO75" s="2"/>
      <c r="AP75" s="14"/>
      <c r="AQ75" s="2">
        <v>0.01</v>
      </c>
      <c r="AR75" s="2">
        <v>0.5</v>
      </c>
      <c r="AS75" s="2">
        <f t="shared" ref="AS75:AS86" si="68">AR75*AQ75</f>
        <v>5.0000000000000001E-3</v>
      </c>
      <c r="AT75" s="1">
        <f t="shared" ref="AT75:AT86" si="69">(AS75+AM75+AD75+AA75+U75+X75+AG75+AJ75+AP75)</f>
        <v>5.8649322324269169E-3</v>
      </c>
      <c r="AU75" s="7">
        <f t="shared" ref="AU75:AU86" si="70">$B$75/12</f>
        <v>52.122000000000007</v>
      </c>
      <c r="AV75" s="1">
        <f t="shared" ref="AV75:AV86" si="71">$B$77</f>
        <v>0.26</v>
      </c>
      <c r="AW75" s="1">
        <f t="shared" ref="AW75:AW86" si="72">$E$8</f>
        <v>1.3879999999999999</v>
      </c>
      <c r="AX75" s="1">
        <f t="shared" ref="AX75:AX86" si="73">AW75*10000*AV75*0.67*AU75*AT75</f>
        <v>739.1314587574949</v>
      </c>
    </row>
    <row r="76" spans="1:55" x14ac:dyDescent="0.15">
      <c r="A76" s="1" t="s">
        <v>111</v>
      </c>
      <c r="B76" s="1">
        <v>1</v>
      </c>
      <c r="C76" s="6">
        <v>1</v>
      </c>
      <c r="D76" s="8">
        <v>5.1746624130645102</v>
      </c>
      <c r="E76" s="9">
        <f t="shared" ref="E76:E87" si="74">D75</f>
        <v>6</v>
      </c>
      <c r="F76" s="6" t="s">
        <v>110</v>
      </c>
      <c r="G76" s="1">
        <v>2</v>
      </c>
      <c r="H76" s="7">
        <f t="shared" si="57"/>
        <v>5.1746624130645102</v>
      </c>
      <c r="I76" s="7">
        <f t="shared" si="58"/>
        <v>278.32466241306452</v>
      </c>
      <c r="J76" s="7">
        <f t="shared" si="59"/>
        <v>3.3809014043629446E-2</v>
      </c>
      <c r="K76" s="7">
        <f t="shared" si="60"/>
        <v>52.122000000000007</v>
      </c>
      <c r="L76" s="7">
        <f t="shared" si="61"/>
        <v>0.52122000000000002</v>
      </c>
      <c r="M76" s="1" t="s">
        <v>110</v>
      </c>
      <c r="O76" s="7">
        <f t="shared" ref="O76:O86" si="75">L76+O75-P75-N76</f>
        <v>1.0228977821814442</v>
      </c>
      <c r="P76" s="7">
        <f t="shared" si="62"/>
        <v>3.4583165482969865E-2</v>
      </c>
      <c r="Q76" s="12">
        <f t="shared" si="63"/>
        <v>8.9916230255721648E-3</v>
      </c>
      <c r="R76" s="7">
        <f t="shared" si="64"/>
        <v>0.1355172</v>
      </c>
      <c r="S76" s="13">
        <f t="shared" si="65"/>
        <v>6.635041917610579E-2</v>
      </c>
      <c r="T76" s="2">
        <v>0.01</v>
      </c>
      <c r="U76" s="14">
        <f t="shared" si="66"/>
        <v>6.6350419176105797E-4</v>
      </c>
      <c r="V76" s="13"/>
      <c r="W76" s="2"/>
      <c r="X76" s="2"/>
      <c r="Y76" s="2"/>
      <c r="Z76" s="2"/>
      <c r="AA76" s="2"/>
      <c r="AB76" s="2"/>
      <c r="AC76" s="2"/>
      <c r="AD76" s="2"/>
      <c r="AE76" s="13">
        <v>1E-3</v>
      </c>
      <c r="AF76" s="2">
        <v>0.49</v>
      </c>
      <c r="AG76" s="14">
        <f t="shared" si="67"/>
        <v>4.8999999999999998E-4</v>
      </c>
      <c r="AH76" s="17"/>
      <c r="AI76" s="2"/>
      <c r="AJ76" s="14"/>
      <c r="AK76" s="13"/>
      <c r="AL76" s="2"/>
      <c r="AM76" s="2"/>
      <c r="AN76" s="13"/>
      <c r="AO76" s="2"/>
      <c r="AP76" s="14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6.1535041917610582E-3</v>
      </c>
      <c r="AU76" s="7">
        <f t="shared" si="70"/>
        <v>52.122000000000007</v>
      </c>
      <c r="AV76" s="1">
        <f t="shared" si="71"/>
        <v>0.26</v>
      </c>
      <c r="AW76" s="1">
        <f t="shared" si="72"/>
        <v>1.3879999999999999</v>
      </c>
      <c r="AX76" s="1">
        <f t="shared" si="73"/>
        <v>775.49890595149111</v>
      </c>
    </row>
    <row r="77" spans="1:55" x14ac:dyDescent="0.15">
      <c r="A77" s="1" t="s">
        <v>73</v>
      </c>
      <c r="B77" s="1">
        <f>H8</f>
        <v>0.26</v>
      </c>
      <c r="C77" s="6">
        <v>2</v>
      </c>
      <c r="D77" s="8">
        <v>8.5504052317241399</v>
      </c>
      <c r="E77" s="9">
        <f t="shared" si="74"/>
        <v>5.1746624130645102</v>
      </c>
      <c r="F77" s="6" t="s">
        <v>110</v>
      </c>
      <c r="G77" s="1">
        <v>3</v>
      </c>
      <c r="H77" s="7">
        <f t="shared" si="57"/>
        <v>8.5504052317241399</v>
      </c>
      <c r="I77" s="7">
        <f t="shared" si="58"/>
        <v>281.70040523172412</v>
      </c>
      <c r="J77" s="7">
        <f t="shared" si="59"/>
        <v>5.1416096134480949E-2</v>
      </c>
      <c r="K77" s="7">
        <f t="shared" si="60"/>
        <v>52.122000000000007</v>
      </c>
      <c r="L77" s="7">
        <f t="shared" si="61"/>
        <v>0.52122000000000002</v>
      </c>
      <c r="M77" s="1" t="s">
        <v>110</v>
      </c>
      <c r="O77" s="7">
        <f t="shared" si="75"/>
        <v>1.5095346166984744</v>
      </c>
      <c r="P77" s="7">
        <f t="shared" si="62"/>
        <v>7.7614376970495613E-2</v>
      </c>
      <c r="Q77" s="12">
        <f t="shared" si="63"/>
        <v>2.0179738012328859E-2</v>
      </c>
      <c r="R77" s="7">
        <f t="shared" si="64"/>
        <v>0.1355172</v>
      </c>
      <c r="S77" s="13">
        <f t="shared" si="65"/>
        <v>0.14890905370188329</v>
      </c>
      <c r="T77" s="2">
        <v>0.01</v>
      </c>
      <c r="U77" s="14">
        <f t="shared" si="66"/>
        <v>1.4890905370188328E-3</v>
      </c>
      <c r="V77" s="13"/>
      <c r="W77" s="2"/>
      <c r="X77" s="2"/>
      <c r="Y77" s="2"/>
      <c r="Z77" s="2"/>
      <c r="AA77" s="2"/>
      <c r="AB77" s="2"/>
      <c r="AC77" s="2"/>
      <c r="AD77" s="2"/>
      <c r="AE77" s="13">
        <v>1E-3</v>
      </c>
      <c r="AF77" s="2">
        <v>0.49</v>
      </c>
      <c r="AG77" s="14">
        <f t="shared" si="67"/>
        <v>4.8999999999999998E-4</v>
      </c>
      <c r="AH77" s="17"/>
      <c r="AI77" s="2"/>
      <c r="AJ77" s="14"/>
      <c r="AK77" s="13"/>
      <c r="AL77" s="2"/>
      <c r="AM77" s="2"/>
      <c r="AN77" s="13"/>
      <c r="AO77" s="2"/>
      <c r="AP77" s="14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6.9790905370188333E-3</v>
      </c>
      <c r="AU77" s="7">
        <f t="shared" si="70"/>
        <v>52.122000000000007</v>
      </c>
      <c r="AV77" s="1">
        <f t="shared" si="71"/>
        <v>0.26</v>
      </c>
      <c r="AW77" s="1">
        <f t="shared" si="72"/>
        <v>1.3879999999999999</v>
      </c>
      <c r="AX77" s="1">
        <f t="shared" si="73"/>
        <v>879.54390008233372</v>
      </c>
    </row>
    <row r="78" spans="1:55" x14ac:dyDescent="0.15">
      <c r="C78" s="6">
        <v>3</v>
      </c>
      <c r="D78" s="8">
        <v>12.694215508612899</v>
      </c>
      <c r="E78" s="9">
        <f t="shared" si="74"/>
        <v>8.5504052317241399</v>
      </c>
      <c r="F78" s="6" t="s">
        <v>110</v>
      </c>
      <c r="G78" s="1">
        <v>4</v>
      </c>
      <c r="H78" s="7">
        <f t="shared" si="57"/>
        <v>12.694215508612899</v>
      </c>
      <c r="I78" s="7">
        <f t="shared" si="58"/>
        <v>285.84421550861288</v>
      </c>
      <c r="J78" s="7">
        <f t="shared" si="59"/>
        <v>8.4861598585756329E-2</v>
      </c>
      <c r="K78" s="7">
        <f t="shared" si="60"/>
        <v>52.122000000000007</v>
      </c>
      <c r="L78" s="7">
        <f t="shared" si="61"/>
        <v>0.52122000000000002</v>
      </c>
      <c r="M78" s="1" t="s">
        <v>110</v>
      </c>
      <c r="O78" s="7">
        <f t="shared" si="75"/>
        <v>1.9531402397279789</v>
      </c>
      <c r="P78" s="7">
        <f t="shared" si="62"/>
        <v>0.16574660300548363</v>
      </c>
      <c r="Q78" s="12">
        <f t="shared" si="63"/>
        <v>4.3094116781425745E-2</v>
      </c>
      <c r="R78" s="7">
        <f t="shared" si="64"/>
        <v>0.1355172</v>
      </c>
      <c r="S78" s="13">
        <f t="shared" si="65"/>
        <v>0.31799739650336445</v>
      </c>
      <c r="T78" s="2">
        <v>0.01</v>
      </c>
      <c r="U78" s="14">
        <f t="shared" si="66"/>
        <v>3.1799739650336446E-3</v>
      </c>
      <c r="V78" s="13"/>
      <c r="W78" s="2"/>
      <c r="X78" s="2"/>
      <c r="Y78" s="2"/>
      <c r="Z78" s="2"/>
      <c r="AA78" s="2"/>
      <c r="AB78" s="2"/>
      <c r="AC78" s="2"/>
      <c r="AD78" s="2"/>
      <c r="AE78" s="13">
        <v>1E-3</v>
      </c>
      <c r="AF78" s="2">
        <v>0.49</v>
      </c>
      <c r="AG78" s="14">
        <f t="shared" si="67"/>
        <v>4.8999999999999998E-4</v>
      </c>
      <c r="AH78" s="17"/>
      <c r="AI78" s="2"/>
      <c r="AJ78" s="14"/>
      <c r="AK78" s="13"/>
      <c r="AL78" s="2"/>
      <c r="AM78" s="2"/>
      <c r="AN78" s="13"/>
      <c r="AO78" s="2"/>
      <c r="AP78" s="14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1.1169973965033643E-2</v>
      </c>
      <c r="AU78" s="7">
        <f t="shared" si="70"/>
        <v>52.122000000000007</v>
      </c>
      <c r="AV78" s="1">
        <f t="shared" si="71"/>
        <v>0.26</v>
      </c>
      <c r="AW78" s="1">
        <f t="shared" si="72"/>
        <v>1.3879999999999999</v>
      </c>
      <c r="AX78" s="1">
        <f t="shared" si="73"/>
        <v>1407.7023951634269</v>
      </c>
    </row>
    <row r="79" spans="1:55" x14ac:dyDescent="0.15">
      <c r="C79" s="6">
        <v>4</v>
      </c>
      <c r="D79" s="8">
        <v>18.483660124</v>
      </c>
      <c r="E79" s="9">
        <f t="shared" si="74"/>
        <v>12.694215508612899</v>
      </c>
      <c r="F79" s="6" t="s">
        <v>110</v>
      </c>
      <c r="G79" s="1">
        <v>5</v>
      </c>
      <c r="H79" s="7">
        <f t="shared" si="57"/>
        <v>18.483660124</v>
      </c>
      <c r="I79" s="7">
        <f t="shared" si="58"/>
        <v>291.63366012399996</v>
      </c>
      <c r="J79" s="7">
        <f t="shared" si="59"/>
        <v>0.16687381717440955</v>
      </c>
      <c r="K79" s="7">
        <f t="shared" si="60"/>
        <v>52.122000000000007</v>
      </c>
      <c r="L79" s="7">
        <f t="shared" si="61"/>
        <v>0.52122000000000002</v>
      </c>
      <c r="M79" s="1" t="s">
        <v>112</v>
      </c>
      <c r="N79" s="7">
        <f>(O78-P78)*$C$22/100</f>
        <v>1.6980239548863705</v>
      </c>
      <c r="O79" s="7">
        <f t="shared" si="75"/>
        <v>0.6105896818361245</v>
      </c>
      <c r="P79" s="7">
        <f t="shared" si="62"/>
        <v>0.10189143093530234</v>
      </c>
      <c r="Q79" s="12">
        <f t="shared" si="63"/>
        <v>2.649177204317861E-2</v>
      </c>
      <c r="R79" s="7">
        <f t="shared" si="64"/>
        <v>0.1355172</v>
      </c>
      <c r="S79" s="13">
        <f t="shared" si="65"/>
        <v>0.19548641827885027</v>
      </c>
      <c r="T79" s="2">
        <v>0.01</v>
      </c>
      <c r="U79" s="14">
        <f t="shared" si="66"/>
        <v>1.9548641827885028E-3</v>
      </c>
      <c r="V79" s="13"/>
      <c r="W79" s="2"/>
      <c r="X79" s="2"/>
      <c r="Y79" s="2"/>
      <c r="Z79" s="2"/>
      <c r="AA79" s="2"/>
      <c r="AB79" s="2"/>
      <c r="AC79" s="2"/>
      <c r="AD79" s="2"/>
      <c r="AE79" s="13">
        <v>5.0000000000000001E-3</v>
      </c>
      <c r="AF79" s="2">
        <v>0.49</v>
      </c>
      <c r="AG79" s="14">
        <f t="shared" si="67"/>
        <v>2.4499999999999999E-3</v>
      </c>
      <c r="AH79" s="17"/>
      <c r="AI79" s="2"/>
      <c r="AJ79" s="14"/>
      <c r="AK79" s="13"/>
      <c r="AL79" s="2"/>
      <c r="AM79" s="2"/>
      <c r="AN79" s="13"/>
      <c r="AO79" s="2"/>
      <c r="AP79" s="14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1.1904864182788504E-2</v>
      </c>
      <c r="AU79" s="7">
        <f t="shared" si="70"/>
        <v>52.122000000000007</v>
      </c>
      <c r="AV79" s="1">
        <f t="shared" si="71"/>
        <v>0.26</v>
      </c>
      <c r="AW79" s="1">
        <f t="shared" si="72"/>
        <v>1.3879999999999999</v>
      </c>
      <c r="AX79" s="1">
        <f t="shared" si="73"/>
        <v>1500.3173576471443</v>
      </c>
    </row>
    <row r="80" spans="1:55" x14ac:dyDescent="0.15">
      <c r="C80" s="6">
        <v>5</v>
      </c>
      <c r="D80" s="8">
        <v>20.7969155254839</v>
      </c>
      <c r="E80" s="9">
        <f t="shared" si="74"/>
        <v>18.483660124</v>
      </c>
      <c r="F80" s="6" t="s">
        <v>112</v>
      </c>
      <c r="G80" s="1">
        <v>6</v>
      </c>
      <c r="H80" s="7">
        <f t="shared" si="57"/>
        <v>20.7969155254839</v>
      </c>
      <c r="I80" s="7">
        <f t="shared" si="58"/>
        <v>293.94691552548386</v>
      </c>
      <c r="J80" s="7">
        <f t="shared" si="59"/>
        <v>0.21701835447002965</v>
      </c>
      <c r="K80" s="7">
        <f t="shared" si="60"/>
        <v>52.122000000000007</v>
      </c>
      <c r="L80" s="7">
        <f t="shared" si="61"/>
        <v>0.52122000000000002</v>
      </c>
      <c r="M80" s="1" t="s">
        <v>110</v>
      </c>
      <c r="O80" s="7">
        <f t="shared" si="75"/>
        <v>1.0299182509008222</v>
      </c>
      <c r="P80" s="7">
        <f t="shared" si="62"/>
        <v>0.22351116404914759</v>
      </c>
      <c r="Q80" s="12">
        <f t="shared" si="63"/>
        <v>5.8112902652778374E-2</v>
      </c>
      <c r="R80" s="7">
        <f t="shared" si="64"/>
        <v>0.1355172</v>
      </c>
      <c r="S80" s="13">
        <f t="shared" si="65"/>
        <v>0.42882307672220482</v>
      </c>
      <c r="T80" s="2">
        <v>0.01</v>
      </c>
      <c r="U80" s="14">
        <f t="shared" si="66"/>
        <v>4.2882307672220486E-3</v>
      </c>
      <c r="V80" s="13"/>
      <c r="W80" s="2"/>
      <c r="X80" s="2"/>
      <c r="Y80" s="2"/>
      <c r="Z80" s="2"/>
      <c r="AA80" s="2"/>
      <c r="AB80" s="2"/>
      <c r="AC80" s="2"/>
      <c r="AD80" s="2"/>
      <c r="AE80" s="13">
        <v>5.0000000000000001E-3</v>
      </c>
      <c r="AF80" s="2">
        <v>0.49</v>
      </c>
      <c r="AG80" s="14">
        <f t="shared" si="67"/>
        <v>2.4499999999999999E-3</v>
      </c>
      <c r="AH80" s="17"/>
      <c r="AI80" s="2"/>
      <c r="AJ80" s="14"/>
      <c r="AK80" s="13"/>
      <c r="AL80" s="2"/>
      <c r="AM80" s="2"/>
      <c r="AN80" s="13"/>
      <c r="AO80" s="2"/>
      <c r="AP80" s="14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1.4238230767222047E-2</v>
      </c>
      <c r="AU80" s="7">
        <f t="shared" si="70"/>
        <v>52.122000000000007</v>
      </c>
      <c r="AV80" s="1">
        <f t="shared" si="71"/>
        <v>0.26</v>
      </c>
      <c r="AW80" s="1">
        <f t="shared" si="72"/>
        <v>1.3879999999999999</v>
      </c>
      <c r="AX80" s="1">
        <f t="shared" si="73"/>
        <v>1794.3812238641781</v>
      </c>
    </row>
    <row r="81" spans="1:53" x14ac:dyDescent="0.15">
      <c r="C81" s="6">
        <v>6</v>
      </c>
      <c r="D81" s="8">
        <v>25.560933534666699</v>
      </c>
      <c r="E81" s="9">
        <f t="shared" si="74"/>
        <v>20.7969155254839</v>
      </c>
      <c r="F81" s="6" t="s">
        <v>110</v>
      </c>
      <c r="G81" s="1">
        <v>7</v>
      </c>
      <c r="H81" s="7">
        <f t="shared" si="57"/>
        <v>25.560933534666699</v>
      </c>
      <c r="I81" s="7">
        <f t="shared" si="58"/>
        <v>298.71093353466665</v>
      </c>
      <c r="J81" s="7">
        <f t="shared" si="59"/>
        <v>0.36806809816362351</v>
      </c>
      <c r="K81" s="7">
        <f t="shared" si="60"/>
        <v>52.122000000000007</v>
      </c>
      <c r="L81" s="7">
        <f t="shared" si="61"/>
        <v>0.52122000000000002</v>
      </c>
      <c r="M81" s="1" t="s">
        <v>110</v>
      </c>
      <c r="O81" s="7">
        <f t="shared" si="75"/>
        <v>1.3276270868516746</v>
      </c>
      <c r="P81" s="7">
        <f t="shared" si="62"/>
        <v>0.4886571769280077</v>
      </c>
      <c r="Q81" s="12">
        <f t="shared" si="63"/>
        <v>0.12705086600128201</v>
      </c>
      <c r="R81" s="7">
        <f t="shared" si="64"/>
        <v>0.1355172</v>
      </c>
      <c r="S81" s="13">
        <f t="shared" si="65"/>
        <v>0.93752576057712245</v>
      </c>
      <c r="T81" s="2">
        <v>0.01</v>
      </c>
      <c r="U81" s="14">
        <f t="shared" si="66"/>
        <v>9.3752576057712245E-3</v>
      </c>
      <c r="V81" s="13"/>
      <c r="W81" s="2"/>
      <c r="X81" s="2"/>
      <c r="Y81" s="2"/>
      <c r="Z81" s="2"/>
      <c r="AA81" s="2"/>
      <c r="AB81" s="2"/>
      <c r="AC81" s="2"/>
      <c r="AD81" s="2"/>
      <c r="AE81" s="13">
        <v>5.0000000000000001E-3</v>
      </c>
      <c r="AF81" s="2">
        <v>0.49</v>
      </c>
      <c r="AG81" s="14">
        <f t="shared" si="67"/>
        <v>2.4499999999999999E-3</v>
      </c>
      <c r="AH81" s="17"/>
      <c r="AI81" s="2"/>
      <c r="AJ81" s="14"/>
      <c r="AK81" s="13"/>
      <c r="AL81" s="2"/>
      <c r="AM81" s="2"/>
      <c r="AN81" s="13"/>
      <c r="AO81" s="2"/>
      <c r="AP81" s="14"/>
      <c r="AQ81" s="2">
        <v>0.02</v>
      </c>
      <c r="AR81" s="2">
        <v>0.5</v>
      </c>
      <c r="AS81" s="2">
        <f t="shared" si="68"/>
        <v>0.01</v>
      </c>
      <c r="AT81" s="1">
        <f t="shared" si="69"/>
        <v>2.1825257605771226E-2</v>
      </c>
      <c r="AU81" s="7">
        <f t="shared" si="70"/>
        <v>52.122000000000007</v>
      </c>
      <c r="AV81" s="1">
        <f t="shared" si="71"/>
        <v>0.26</v>
      </c>
      <c r="AW81" s="1">
        <f t="shared" si="72"/>
        <v>1.3879999999999999</v>
      </c>
      <c r="AX81" s="1">
        <f t="shared" si="73"/>
        <v>2750.5406460999229</v>
      </c>
    </row>
    <row r="82" spans="1:53" x14ac:dyDescent="0.15">
      <c r="C82" s="6">
        <v>7</v>
      </c>
      <c r="D82" s="8">
        <v>28.479485534838702</v>
      </c>
      <c r="E82" s="9">
        <f t="shared" si="74"/>
        <v>25.560933534666699</v>
      </c>
      <c r="F82" s="6" t="s">
        <v>110</v>
      </c>
      <c r="G82" s="1">
        <v>8</v>
      </c>
      <c r="H82" s="7">
        <f t="shared" si="57"/>
        <v>28.479485534838702</v>
      </c>
      <c r="I82" s="7">
        <f t="shared" si="58"/>
        <v>301.62948553483869</v>
      </c>
      <c r="J82" s="7">
        <f t="shared" si="59"/>
        <v>0.50454927210632228</v>
      </c>
      <c r="K82" s="7">
        <f t="shared" si="60"/>
        <v>52.122000000000007</v>
      </c>
      <c r="L82" s="7">
        <f t="shared" si="61"/>
        <v>0.52122000000000002</v>
      </c>
      <c r="M82" s="1" t="s">
        <v>110</v>
      </c>
      <c r="O82" s="7">
        <f t="shared" si="75"/>
        <v>1.360189909923667</v>
      </c>
      <c r="P82" s="7">
        <f t="shared" si="62"/>
        <v>0.68628282897835025</v>
      </c>
      <c r="Q82" s="12">
        <f t="shared" si="63"/>
        <v>0.17843353553437108</v>
      </c>
      <c r="R82" s="7">
        <f t="shared" si="64"/>
        <v>0.1355172</v>
      </c>
      <c r="S82" s="13">
        <f t="shared" si="65"/>
        <v>1.3166855243051885</v>
      </c>
      <c r="T82" s="2">
        <v>0.01</v>
      </c>
      <c r="U82" s="14">
        <f t="shared" si="66"/>
        <v>1.3166855243051886E-2</v>
      </c>
      <c r="V82" s="13"/>
      <c r="W82" s="2"/>
      <c r="X82" s="2"/>
      <c r="Y82" s="2"/>
      <c r="Z82" s="2"/>
      <c r="AA82" s="2"/>
      <c r="AB82" s="2"/>
      <c r="AC82" s="2"/>
      <c r="AD82" s="2"/>
      <c r="AE82" s="13">
        <v>5.0000000000000001E-3</v>
      </c>
      <c r="AF82" s="2">
        <v>0.49</v>
      </c>
      <c r="AG82" s="14">
        <f t="shared" si="67"/>
        <v>2.4499999999999999E-3</v>
      </c>
      <c r="AH82" s="17"/>
      <c r="AI82" s="2"/>
      <c r="AJ82" s="14"/>
      <c r="AK82" s="13"/>
      <c r="AL82" s="2"/>
      <c r="AM82" s="2"/>
      <c r="AN82" s="13"/>
      <c r="AO82" s="2"/>
      <c r="AP82" s="14"/>
      <c r="AQ82" s="2">
        <v>0.02</v>
      </c>
      <c r="AR82" s="2">
        <v>0.5</v>
      </c>
      <c r="AS82" s="2">
        <f t="shared" si="68"/>
        <v>0.01</v>
      </c>
      <c r="AT82" s="1">
        <f t="shared" si="69"/>
        <v>2.5616855243051885E-2</v>
      </c>
      <c r="AU82" s="7">
        <f t="shared" si="70"/>
        <v>52.122000000000007</v>
      </c>
      <c r="AV82" s="1">
        <f t="shared" si="71"/>
        <v>0.26</v>
      </c>
      <c r="AW82" s="1">
        <f t="shared" si="72"/>
        <v>1.3879999999999999</v>
      </c>
      <c r="AX82" s="1">
        <f t="shared" si="73"/>
        <v>3228.3789196898383</v>
      </c>
    </row>
    <row r="83" spans="1:53" x14ac:dyDescent="0.15">
      <c r="C83" s="6">
        <v>8</v>
      </c>
      <c r="D83" s="8">
        <v>27.504355164516099</v>
      </c>
      <c r="E83" s="9">
        <f t="shared" si="74"/>
        <v>28.479485534838702</v>
      </c>
      <c r="F83" s="6" t="s">
        <v>110</v>
      </c>
      <c r="G83" s="1">
        <v>9</v>
      </c>
      <c r="H83" s="7">
        <f t="shared" si="57"/>
        <v>27.504355164516099</v>
      </c>
      <c r="I83" s="7">
        <f t="shared" si="58"/>
        <v>300.65435516451606</v>
      </c>
      <c r="J83" s="7">
        <f t="shared" si="59"/>
        <v>0.45439542403532845</v>
      </c>
      <c r="K83" s="7">
        <f t="shared" si="60"/>
        <v>52.122000000000007</v>
      </c>
      <c r="L83" s="7">
        <f t="shared" si="61"/>
        <v>0.52122000000000002</v>
      </c>
      <c r="M83" s="1" t="s">
        <v>110</v>
      </c>
      <c r="O83" s="7">
        <f t="shared" si="75"/>
        <v>1.1951270809453167</v>
      </c>
      <c r="P83" s="7">
        <f t="shared" si="62"/>
        <v>0.54306027672225154</v>
      </c>
      <c r="Q83" s="12">
        <f t="shared" si="63"/>
        <v>0.1411956719477854</v>
      </c>
      <c r="R83" s="7">
        <f t="shared" si="64"/>
        <v>0.1355172</v>
      </c>
      <c r="S83" s="13">
        <f t="shared" si="65"/>
        <v>1.0419022230962962</v>
      </c>
      <c r="T83" s="2">
        <v>0.01</v>
      </c>
      <c r="U83" s="14">
        <f t="shared" si="66"/>
        <v>1.0419022230962962E-2</v>
      </c>
      <c r="V83" s="13"/>
      <c r="W83" s="2"/>
      <c r="X83" s="2"/>
      <c r="Y83" s="2"/>
      <c r="Z83" s="2"/>
      <c r="AA83" s="2"/>
      <c r="AB83" s="2"/>
      <c r="AC83" s="2"/>
      <c r="AD83" s="2"/>
      <c r="AE83" s="13">
        <v>5.0000000000000001E-3</v>
      </c>
      <c r="AF83" s="2">
        <v>0.49</v>
      </c>
      <c r="AG83" s="14">
        <f t="shared" si="67"/>
        <v>2.4499999999999999E-3</v>
      </c>
      <c r="AH83" s="17"/>
      <c r="AI83" s="2"/>
      <c r="AJ83" s="14"/>
      <c r="AK83" s="13"/>
      <c r="AL83" s="2"/>
      <c r="AM83" s="2"/>
      <c r="AN83" s="13"/>
      <c r="AO83" s="2"/>
      <c r="AP83" s="14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2.0369022230962965E-2</v>
      </c>
      <c r="AU83" s="7">
        <f t="shared" si="70"/>
        <v>52.122000000000007</v>
      </c>
      <c r="AV83" s="1">
        <f t="shared" si="71"/>
        <v>0.26</v>
      </c>
      <c r="AW83" s="1">
        <f t="shared" si="72"/>
        <v>1.3879999999999999</v>
      </c>
      <c r="AX83" s="1">
        <f t="shared" si="73"/>
        <v>2567.0177452000262</v>
      </c>
    </row>
    <row r="84" spans="1:53" x14ac:dyDescent="0.15">
      <c r="C84" s="6">
        <v>9</v>
      </c>
      <c r="D84" s="8">
        <v>24.1237315376667</v>
      </c>
      <c r="E84" s="9">
        <f t="shared" si="74"/>
        <v>27.504355164516099</v>
      </c>
      <c r="F84" s="6" t="s">
        <v>110</v>
      </c>
      <c r="G84" s="1">
        <v>10</v>
      </c>
      <c r="H84" s="7">
        <f t="shared" si="57"/>
        <v>24.1237315376667</v>
      </c>
      <c r="I84" s="7">
        <f t="shared" si="58"/>
        <v>297.27373153766666</v>
      </c>
      <c r="J84" s="7">
        <f t="shared" si="59"/>
        <v>0.31440405624836038</v>
      </c>
      <c r="K84" s="7">
        <f t="shared" si="60"/>
        <v>52.122000000000007</v>
      </c>
      <c r="L84" s="7">
        <f t="shared" si="61"/>
        <v>0.52122000000000002</v>
      </c>
      <c r="M84" s="1" t="s">
        <v>110</v>
      </c>
      <c r="O84" s="7">
        <f t="shared" si="75"/>
        <v>1.1732868042230651</v>
      </c>
      <c r="P84" s="7">
        <f t="shared" si="62"/>
        <v>0.36888613039040752</v>
      </c>
      <c r="Q84" s="12">
        <f t="shared" si="63"/>
        <v>9.5910393901505964E-2</v>
      </c>
      <c r="R84" s="7">
        <f t="shared" si="64"/>
        <v>0.1355172</v>
      </c>
      <c r="S84" s="13">
        <f t="shared" si="65"/>
        <v>0.7077359471823943</v>
      </c>
      <c r="T84" s="2">
        <v>0.01</v>
      </c>
      <c r="U84" s="14">
        <f t="shared" si="66"/>
        <v>7.0773594718239428E-3</v>
      </c>
      <c r="V84" s="13"/>
      <c r="W84" s="2"/>
      <c r="X84" s="2"/>
      <c r="Y84" s="2"/>
      <c r="Z84" s="2"/>
      <c r="AA84" s="2"/>
      <c r="AB84" s="2"/>
      <c r="AC84" s="2"/>
      <c r="AD84" s="2"/>
      <c r="AE84" s="13">
        <v>5.0000000000000001E-3</v>
      </c>
      <c r="AF84" s="2">
        <v>0.49</v>
      </c>
      <c r="AG84" s="14">
        <f t="shared" si="67"/>
        <v>2.4499999999999999E-3</v>
      </c>
      <c r="AH84" s="17"/>
      <c r="AI84" s="2"/>
      <c r="AJ84" s="14"/>
      <c r="AK84" s="13"/>
      <c r="AL84" s="2"/>
      <c r="AM84" s="2"/>
      <c r="AN84" s="13"/>
      <c r="AO84" s="2"/>
      <c r="AP84" s="14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1.7027359471823943E-2</v>
      </c>
      <c r="AU84" s="7">
        <f t="shared" si="70"/>
        <v>52.122000000000007</v>
      </c>
      <c r="AV84" s="1">
        <f t="shared" si="71"/>
        <v>0.26</v>
      </c>
      <c r="AW84" s="1">
        <f t="shared" si="72"/>
        <v>1.3879999999999999</v>
      </c>
      <c r="AX84" s="1">
        <f t="shared" si="73"/>
        <v>2145.8827734808456</v>
      </c>
    </row>
    <row r="85" spans="1:53" x14ac:dyDescent="0.15">
      <c r="C85" s="6">
        <v>10</v>
      </c>
      <c r="D85" s="8">
        <v>18.6061433790323</v>
      </c>
      <c r="E85" s="9">
        <f t="shared" si="74"/>
        <v>24.1237315376667</v>
      </c>
      <c r="F85" s="6" t="s">
        <v>110</v>
      </c>
      <c r="G85" s="1">
        <v>11</v>
      </c>
      <c r="H85" s="7">
        <f t="shared" si="57"/>
        <v>18.6061433790323</v>
      </c>
      <c r="I85" s="7">
        <f t="shared" si="58"/>
        <v>291.75614337903227</v>
      </c>
      <c r="J85" s="7">
        <f t="shared" si="59"/>
        <v>0.1692292471207362</v>
      </c>
      <c r="K85" s="7">
        <f t="shared" si="60"/>
        <v>52.122000000000007</v>
      </c>
      <c r="L85" s="7">
        <f t="shared" si="61"/>
        <v>0.52122000000000002</v>
      </c>
      <c r="M85" s="1" t="s">
        <v>112</v>
      </c>
      <c r="N85" s="7">
        <f>(O84-P84)*$C$22/100</f>
        <v>0.76418064014102471</v>
      </c>
      <c r="O85" s="7">
        <f t="shared" si="75"/>
        <v>0.56144003369163276</v>
      </c>
      <c r="P85" s="7">
        <f t="shared" si="62"/>
        <v>9.5012074205075778E-2</v>
      </c>
      <c r="Q85" s="12">
        <f t="shared" si="63"/>
        <v>2.4703139293319704E-2</v>
      </c>
      <c r="R85" s="7">
        <f t="shared" si="64"/>
        <v>0.1355172</v>
      </c>
      <c r="S85" s="13">
        <f t="shared" si="65"/>
        <v>0.18228785197244116</v>
      </c>
      <c r="T85" s="2">
        <v>0.01</v>
      </c>
      <c r="U85" s="14">
        <f t="shared" si="66"/>
        <v>1.8228785197244115E-3</v>
      </c>
      <c r="V85" s="13"/>
      <c r="W85" s="2"/>
      <c r="X85" s="2"/>
      <c r="Y85" s="2"/>
      <c r="Z85" s="2"/>
      <c r="AA85" s="2"/>
      <c r="AB85" s="2"/>
      <c r="AC85" s="2"/>
      <c r="AD85" s="2"/>
      <c r="AE85" s="13">
        <v>5.0000000000000001E-3</v>
      </c>
      <c r="AF85" s="2">
        <v>0.49</v>
      </c>
      <c r="AG85" s="14">
        <f t="shared" si="67"/>
        <v>2.4499999999999999E-3</v>
      </c>
      <c r="AH85" s="17"/>
      <c r="AI85" s="2"/>
      <c r="AJ85" s="14"/>
      <c r="AK85" s="13"/>
      <c r="AL85" s="2"/>
      <c r="AM85" s="2"/>
      <c r="AN85" s="13"/>
      <c r="AO85" s="2"/>
      <c r="AP85" s="14"/>
      <c r="AQ85" s="2">
        <v>0.01</v>
      </c>
      <c r="AR85" s="2">
        <v>0.5</v>
      </c>
      <c r="AS85" s="2">
        <f t="shared" si="68"/>
        <v>5.0000000000000001E-3</v>
      </c>
      <c r="AT85" s="1">
        <f t="shared" si="69"/>
        <v>9.2728785197244111E-3</v>
      </c>
      <c r="AU85" s="7">
        <f t="shared" si="70"/>
        <v>52.122000000000007</v>
      </c>
      <c r="AV85" s="1">
        <f t="shared" si="71"/>
        <v>0.26</v>
      </c>
      <c r="AW85" s="1">
        <f t="shared" si="72"/>
        <v>1.3879999999999999</v>
      </c>
      <c r="AX85" s="1">
        <f t="shared" si="73"/>
        <v>1168.6198502465561</v>
      </c>
    </row>
    <row r="86" spans="1:53" x14ac:dyDescent="0.15">
      <c r="C86" s="6">
        <v>11</v>
      </c>
      <c r="D86" s="8">
        <v>12.193763639166701</v>
      </c>
      <c r="E86" s="9">
        <f t="shared" si="74"/>
        <v>18.6061433790323</v>
      </c>
      <c r="F86" s="6" t="s">
        <v>112</v>
      </c>
      <c r="G86" s="1">
        <v>12</v>
      </c>
      <c r="H86" s="7">
        <f t="shared" si="57"/>
        <v>12.193763639166701</v>
      </c>
      <c r="I86" s="7">
        <f t="shared" si="58"/>
        <v>285.3437636391667</v>
      </c>
      <c r="J86" s="7">
        <f t="shared" si="59"/>
        <v>7.9940259914748832E-2</v>
      </c>
      <c r="K86" s="7">
        <f t="shared" si="60"/>
        <v>52.122000000000007</v>
      </c>
      <c r="L86" s="7">
        <f t="shared" si="61"/>
        <v>0.52122000000000002</v>
      </c>
      <c r="M86" s="1" t="s">
        <v>110</v>
      </c>
      <c r="O86" s="7">
        <f t="shared" si="75"/>
        <v>0.98764795948655704</v>
      </c>
      <c r="P86" s="7">
        <f t="shared" si="62"/>
        <v>7.8952834585626699E-2</v>
      </c>
      <c r="Q86" s="12">
        <f t="shared" si="63"/>
        <v>2.0527736992262943E-2</v>
      </c>
      <c r="R86" s="7">
        <f t="shared" si="64"/>
        <v>0.1355172</v>
      </c>
      <c r="S86" s="13">
        <f t="shared" si="65"/>
        <v>0.15147698589007846</v>
      </c>
      <c r="T86" s="2">
        <v>0.01</v>
      </c>
      <c r="U86" s="14">
        <f t="shared" si="66"/>
        <v>1.5147698589007847E-3</v>
      </c>
      <c r="V86" s="13"/>
      <c r="W86" s="2"/>
      <c r="X86" s="2"/>
      <c r="Y86" s="2"/>
      <c r="Z86" s="2"/>
      <c r="AA86" s="2"/>
      <c r="AB86" s="2"/>
      <c r="AC86" s="2"/>
      <c r="AD86" s="2"/>
      <c r="AE86" s="13">
        <v>5.0000000000000001E-3</v>
      </c>
      <c r="AF86" s="2">
        <v>0.49</v>
      </c>
      <c r="AG86" s="14">
        <f t="shared" si="67"/>
        <v>2.4499999999999999E-3</v>
      </c>
      <c r="AH86" s="17"/>
      <c r="AI86" s="2"/>
      <c r="AJ86" s="14"/>
      <c r="AK86" s="13"/>
      <c r="AL86" s="2"/>
      <c r="AM86" s="2"/>
      <c r="AN86" s="13"/>
      <c r="AO86" s="2"/>
      <c r="AP86" s="14"/>
      <c r="AQ86" s="2">
        <v>0.01</v>
      </c>
      <c r="AR86" s="2">
        <v>0.5</v>
      </c>
      <c r="AS86" s="2">
        <f t="shared" si="68"/>
        <v>5.0000000000000001E-3</v>
      </c>
      <c r="AT86" s="1">
        <f t="shared" si="69"/>
        <v>8.9647698589007847E-3</v>
      </c>
      <c r="AU86" s="7">
        <f t="shared" si="70"/>
        <v>52.122000000000007</v>
      </c>
      <c r="AV86" s="1">
        <f t="shared" si="71"/>
        <v>0.26</v>
      </c>
      <c r="AW86" s="1">
        <f t="shared" si="72"/>
        <v>1.3879999999999999</v>
      </c>
      <c r="AX86" s="1">
        <f t="shared" si="73"/>
        <v>1129.7902790076487</v>
      </c>
      <c r="AY86" s="1">
        <f>SUM(AX75:AX86)</f>
        <v>20086.805455190908</v>
      </c>
    </row>
    <row r="87" spans="1:53" x14ac:dyDescent="0.15">
      <c r="C87" s="6">
        <v>12</v>
      </c>
      <c r="D87" s="8">
        <v>8.8346106714516104</v>
      </c>
      <c r="E87" s="9">
        <f t="shared" si="74"/>
        <v>12.193763639166701</v>
      </c>
      <c r="F87" s="6" t="s">
        <v>110</v>
      </c>
    </row>
    <row r="89" spans="1:53" x14ac:dyDescent="0.15">
      <c r="S89" s="30" t="s">
        <v>80</v>
      </c>
      <c r="T89" s="30"/>
      <c r="U89" s="30"/>
      <c r="V89" s="30" t="s">
        <v>81</v>
      </c>
      <c r="W89" s="30"/>
      <c r="X89" s="30"/>
      <c r="Y89" s="30" t="s">
        <v>82</v>
      </c>
      <c r="Z89" s="30"/>
      <c r="AA89" s="30"/>
      <c r="AB89" s="30" t="s">
        <v>83</v>
      </c>
      <c r="AC89" s="30"/>
      <c r="AD89" s="30"/>
      <c r="AE89" s="30" t="s">
        <v>84</v>
      </c>
      <c r="AF89" s="30"/>
      <c r="AG89" s="30"/>
      <c r="AH89" s="30" t="s">
        <v>85</v>
      </c>
      <c r="AI89" s="30"/>
      <c r="AJ89" s="30"/>
      <c r="AK89" s="31" t="s">
        <v>115</v>
      </c>
      <c r="AL89" s="32"/>
      <c r="AM89" s="33"/>
      <c r="AN89" s="32" t="s">
        <v>116</v>
      </c>
      <c r="AO89" s="32"/>
      <c r="AP89" s="33"/>
      <c r="AQ89" s="30" t="s">
        <v>87</v>
      </c>
      <c r="AR89" s="30"/>
      <c r="AS89" s="30"/>
    </row>
    <row r="90" spans="1:53" x14ac:dyDescent="0.15">
      <c r="A90" s="34" t="s">
        <v>117</v>
      </c>
      <c r="B90" s="34"/>
      <c r="C90" s="6" t="s">
        <v>88</v>
      </c>
      <c r="D90" s="6" t="s">
        <v>89</v>
      </c>
      <c r="E90" s="6" t="s">
        <v>90</v>
      </c>
      <c r="F90" s="6" t="s">
        <v>91</v>
      </c>
      <c r="G90" s="1" t="s">
        <v>88</v>
      </c>
      <c r="H90" s="1" t="s">
        <v>90</v>
      </c>
      <c r="I90" s="1" t="s">
        <v>92</v>
      </c>
      <c r="J90" s="1" t="s">
        <v>93</v>
      </c>
      <c r="K90" s="10" t="s">
        <v>94</v>
      </c>
      <c r="L90" s="10" t="s">
        <v>95</v>
      </c>
      <c r="M90" s="1" t="s">
        <v>96</v>
      </c>
      <c r="N90" s="10" t="s">
        <v>97</v>
      </c>
      <c r="O90" s="1" t="s">
        <v>98</v>
      </c>
      <c r="P90" s="1" t="s">
        <v>99</v>
      </c>
      <c r="Q90" s="10" t="s">
        <v>100</v>
      </c>
      <c r="R90" s="10" t="s">
        <v>101</v>
      </c>
      <c r="S90" s="2" t="s">
        <v>102</v>
      </c>
      <c r="T90" s="2" t="s">
        <v>103</v>
      </c>
      <c r="U90" s="2"/>
      <c r="V90" s="2" t="s">
        <v>102</v>
      </c>
      <c r="W90" s="2" t="s">
        <v>103</v>
      </c>
      <c r="X90" s="2"/>
      <c r="Y90" s="2" t="s">
        <v>102</v>
      </c>
      <c r="Z90" s="2" t="s">
        <v>103</v>
      </c>
      <c r="AA90" s="2"/>
      <c r="AB90" s="2" t="s">
        <v>102</v>
      </c>
      <c r="AC90" s="2" t="s">
        <v>103</v>
      </c>
      <c r="AD90" s="2"/>
      <c r="AE90" s="2" t="s">
        <v>102</v>
      </c>
      <c r="AF90" s="2" t="s">
        <v>103</v>
      </c>
      <c r="AG90" s="2"/>
      <c r="AH90" s="2" t="s">
        <v>102</v>
      </c>
      <c r="AI90" s="2" t="s">
        <v>103</v>
      </c>
      <c r="AJ90" s="2"/>
      <c r="AK90" s="2" t="s">
        <v>102</v>
      </c>
      <c r="AL90" s="2" t="s">
        <v>103</v>
      </c>
      <c r="AM90" s="2"/>
      <c r="AN90" s="2" t="s">
        <v>102</v>
      </c>
      <c r="AO90" s="2" t="s">
        <v>103</v>
      </c>
      <c r="AP90" s="2"/>
      <c r="AQ90" s="16" t="s">
        <v>102</v>
      </c>
      <c r="AR90" s="16" t="s">
        <v>103</v>
      </c>
      <c r="AS90" s="16"/>
      <c r="AT90" s="1" t="s">
        <v>104</v>
      </c>
      <c r="AU90" s="1" t="s">
        <v>105</v>
      </c>
      <c r="AV90" s="1" t="s">
        <v>73</v>
      </c>
      <c r="AW90" s="1" t="s">
        <v>118</v>
      </c>
      <c r="AX90" s="1" t="s">
        <v>119</v>
      </c>
      <c r="AZ90" s="1" t="s">
        <v>120</v>
      </c>
      <c r="BA90" s="1" t="s">
        <v>121</v>
      </c>
    </row>
    <row r="91" spans="1:53" x14ac:dyDescent="0.15">
      <c r="A91" s="1" t="s">
        <v>108</v>
      </c>
      <c r="B91" s="1">
        <f>F9</f>
        <v>341.64</v>
      </c>
      <c r="C91" s="6" t="s">
        <v>109</v>
      </c>
      <c r="D91" s="6">
        <v>6</v>
      </c>
      <c r="E91" s="6"/>
      <c r="F91" s="6"/>
      <c r="G91" s="1">
        <v>1</v>
      </c>
      <c r="H91" s="7">
        <f t="shared" ref="H91:H102" si="76">E92</f>
        <v>6</v>
      </c>
      <c r="I91" s="7">
        <f t="shared" ref="I91:I102" si="77">H91+273.15</f>
        <v>279.14999999999998</v>
      </c>
      <c r="J91" s="7">
        <f t="shared" ref="J91:J102" si="78">EXP(($C$16*(I91-$C$14))/($C$17*I91*$C$14))</f>
        <v>3.7493223242691671E-2</v>
      </c>
      <c r="K91" s="7">
        <f t="shared" ref="K91:K102" si="79">$B$91/12</f>
        <v>28.47</v>
      </c>
      <c r="L91" s="7">
        <f t="shared" ref="L91:L102" si="80">K91*$B$76/100</f>
        <v>0.28470000000000001</v>
      </c>
      <c r="M91" s="1" t="s">
        <v>110</v>
      </c>
      <c r="O91" s="7">
        <f>L91</f>
        <v>0.28470000000000001</v>
      </c>
      <c r="P91" s="7">
        <f t="shared" ref="P91:P102" si="81">O91*J91</f>
        <v>1.0674320657194319E-2</v>
      </c>
      <c r="Q91" s="12">
        <f t="shared" ref="Q91:Q102" si="82">P91*$B$77</f>
        <v>2.7753233708705232E-3</v>
      </c>
      <c r="R91" s="7">
        <f t="shared" ref="R91:R102" si="83">L91*$B$77</f>
        <v>7.4022000000000004E-2</v>
      </c>
      <c r="S91" s="13">
        <f t="shared" ref="S91:S102" si="84">Q91/R91</f>
        <v>3.7493223242691671E-2</v>
      </c>
      <c r="T91" s="2">
        <v>0.01</v>
      </c>
      <c r="U91" s="14">
        <f t="shared" ref="U91:U102" si="85">S91*T91</f>
        <v>3.7493223242691671E-4</v>
      </c>
      <c r="V91" s="13"/>
      <c r="W91" s="2"/>
      <c r="X91" s="2"/>
      <c r="Y91" s="2"/>
      <c r="Z91" s="2"/>
      <c r="AA91" s="2"/>
      <c r="AB91" s="2"/>
      <c r="AC91" s="2"/>
      <c r="AD91" s="2"/>
      <c r="AE91" s="13">
        <v>1E-3</v>
      </c>
      <c r="AF91" s="2">
        <v>0.49</v>
      </c>
      <c r="AG91" s="14">
        <f t="shared" ref="AG91:AG102" si="86">AF91*AE91</f>
        <v>4.8999999999999998E-4</v>
      </c>
      <c r="AH91" s="17"/>
      <c r="AI91" s="2"/>
      <c r="AJ91" s="14"/>
      <c r="AK91" s="13"/>
      <c r="AL91" s="2"/>
      <c r="AM91" s="2"/>
      <c r="AN91" s="13"/>
      <c r="AO91" s="2"/>
      <c r="AP91" s="14"/>
      <c r="AQ91" s="2">
        <v>0.01</v>
      </c>
      <c r="AR91" s="2">
        <v>0.5</v>
      </c>
      <c r="AS91" s="2">
        <f t="shared" ref="AS91:AS102" si="87">AR91*AQ91</f>
        <v>5.0000000000000001E-3</v>
      </c>
      <c r="AT91" s="1">
        <f t="shared" ref="AT91:AT102" si="88">(AS91+AM91+AD91+AA91+U91+X91+AG91+AJ91+AP91)</f>
        <v>5.8649322324269169E-3</v>
      </c>
      <c r="AU91" s="7">
        <f t="shared" ref="AU91:AU102" si="89">$B$91/12</f>
        <v>28.47</v>
      </c>
      <c r="AV91" s="1">
        <f t="shared" ref="AV91:AV102" si="90">$B$77</f>
        <v>0.26</v>
      </c>
      <c r="AW91" s="1">
        <f t="shared" ref="AW91:AW102" si="91">$E$9</f>
        <v>0.105823758523778</v>
      </c>
      <c r="AX91" s="1">
        <f t="shared" ref="AX91:AX102" si="92">AW91*10000*AV91*0.67*AU91*AT91</f>
        <v>30.78093433255793</v>
      </c>
      <c r="AZ91" s="1">
        <f t="shared" ref="AZ91:AZ102" si="93">$E$10</f>
        <v>0.114175684626403</v>
      </c>
      <c r="BA91" s="1">
        <f t="shared" ref="BA91:BA102" si="94">AZ91*10000*AV91*0.67*AU91*AT91</f>
        <v>33.210257317315765</v>
      </c>
    </row>
    <row r="92" spans="1:53" x14ac:dyDescent="0.15">
      <c r="A92" s="1" t="s">
        <v>111</v>
      </c>
      <c r="B92" s="1">
        <v>1</v>
      </c>
      <c r="C92" s="6">
        <v>1</v>
      </c>
      <c r="D92" s="8">
        <v>5.1746624130645102</v>
      </c>
      <c r="E92" s="9">
        <f t="shared" ref="E92:E103" si="95">D91</f>
        <v>6</v>
      </c>
      <c r="F92" s="6" t="s">
        <v>110</v>
      </c>
      <c r="G92" s="1">
        <v>2</v>
      </c>
      <c r="H92" s="7">
        <f t="shared" si="76"/>
        <v>5.1746624130645102</v>
      </c>
      <c r="I92" s="7">
        <f t="shared" si="77"/>
        <v>278.32466241306452</v>
      </c>
      <c r="J92" s="7">
        <f t="shared" si="78"/>
        <v>3.3809014043629446E-2</v>
      </c>
      <c r="K92" s="7">
        <f t="shared" si="79"/>
        <v>28.47</v>
      </c>
      <c r="L92" s="7">
        <f t="shared" si="80"/>
        <v>0.28470000000000001</v>
      </c>
      <c r="M92" s="1" t="s">
        <v>110</v>
      </c>
      <c r="O92" s="7">
        <f t="shared" ref="O92:O102" si="96">L92+O91-P91-N92</f>
        <v>0.5587256793428057</v>
      </c>
      <c r="P92" s="7">
        <f t="shared" si="81"/>
        <v>1.8889964339437321E-2</v>
      </c>
      <c r="Q92" s="12">
        <f t="shared" si="82"/>
        <v>4.9113907282537037E-3</v>
      </c>
      <c r="R92" s="7">
        <f t="shared" si="83"/>
        <v>7.4022000000000004E-2</v>
      </c>
      <c r="S92" s="13">
        <f t="shared" si="84"/>
        <v>6.6350419176105804E-2</v>
      </c>
      <c r="T92" s="2">
        <v>0.01</v>
      </c>
      <c r="U92" s="14">
        <f t="shared" si="85"/>
        <v>6.6350419176105808E-4</v>
      </c>
      <c r="V92" s="13"/>
      <c r="W92" s="2"/>
      <c r="X92" s="2"/>
      <c r="Y92" s="2"/>
      <c r="Z92" s="2"/>
      <c r="AA92" s="2"/>
      <c r="AB92" s="2"/>
      <c r="AC92" s="2"/>
      <c r="AD92" s="2"/>
      <c r="AE92" s="13">
        <v>1E-3</v>
      </c>
      <c r="AF92" s="2">
        <v>0.49</v>
      </c>
      <c r="AG92" s="14">
        <f t="shared" si="86"/>
        <v>4.8999999999999998E-4</v>
      </c>
      <c r="AH92" s="17"/>
      <c r="AI92" s="2"/>
      <c r="AJ92" s="14"/>
      <c r="AK92" s="13"/>
      <c r="AL92" s="2"/>
      <c r="AM92" s="2"/>
      <c r="AN92" s="13"/>
      <c r="AO92" s="2"/>
      <c r="AP92" s="14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6.1535041917610582E-3</v>
      </c>
      <c r="AU92" s="7">
        <f t="shared" si="89"/>
        <v>28.47</v>
      </c>
      <c r="AV92" s="1">
        <f t="shared" si="90"/>
        <v>0.26</v>
      </c>
      <c r="AW92" s="1">
        <f t="shared" si="91"/>
        <v>0.105823758523778</v>
      </c>
      <c r="AX92" s="1">
        <f t="shared" si="92"/>
        <v>32.295447063220152</v>
      </c>
      <c r="AZ92" s="1">
        <f t="shared" si="93"/>
        <v>0.114175684626403</v>
      </c>
      <c r="BA92" s="1">
        <f t="shared" si="94"/>
        <v>34.844299901995917</v>
      </c>
    </row>
    <row r="93" spans="1:53" x14ac:dyDescent="0.15">
      <c r="A93" s="1" t="s">
        <v>73</v>
      </c>
      <c r="B93" s="1">
        <f>H9</f>
        <v>0.26</v>
      </c>
      <c r="C93" s="6">
        <v>2</v>
      </c>
      <c r="D93" s="8">
        <v>8.5504052317241399</v>
      </c>
      <c r="E93" s="9">
        <f t="shared" si="95"/>
        <v>5.1746624130645102</v>
      </c>
      <c r="F93" s="6" t="s">
        <v>110</v>
      </c>
      <c r="G93" s="1">
        <v>3</v>
      </c>
      <c r="H93" s="7">
        <f t="shared" si="76"/>
        <v>8.5504052317241399</v>
      </c>
      <c r="I93" s="7">
        <f t="shared" si="77"/>
        <v>281.70040523172412</v>
      </c>
      <c r="J93" s="7">
        <f t="shared" si="78"/>
        <v>5.1416096134480949E-2</v>
      </c>
      <c r="K93" s="7">
        <f t="shared" si="79"/>
        <v>28.47</v>
      </c>
      <c r="L93" s="7">
        <f t="shared" si="80"/>
        <v>0.28470000000000001</v>
      </c>
      <c r="M93" s="1" t="s">
        <v>110</v>
      </c>
      <c r="O93" s="7">
        <f t="shared" si="96"/>
        <v>0.82453571500336831</v>
      </c>
      <c r="P93" s="7">
        <f t="shared" si="81"/>
        <v>4.2394407588926174E-2</v>
      </c>
      <c r="Q93" s="12">
        <f t="shared" si="82"/>
        <v>1.1022545973120806E-2</v>
      </c>
      <c r="R93" s="7">
        <f t="shared" si="83"/>
        <v>7.4022000000000004E-2</v>
      </c>
      <c r="S93" s="13">
        <f t="shared" si="84"/>
        <v>0.14890905370188329</v>
      </c>
      <c r="T93" s="2">
        <v>0.01</v>
      </c>
      <c r="U93" s="14">
        <f t="shared" si="85"/>
        <v>1.4890905370188328E-3</v>
      </c>
      <c r="V93" s="13"/>
      <c r="W93" s="2"/>
      <c r="X93" s="2"/>
      <c r="Y93" s="2"/>
      <c r="Z93" s="2"/>
      <c r="AA93" s="2"/>
      <c r="AB93" s="2"/>
      <c r="AC93" s="2"/>
      <c r="AD93" s="2"/>
      <c r="AE93" s="13">
        <v>1E-3</v>
      </c>
      <c r="AF93" s="2">
        <v>0.49</v>
      </c>
      <c r="AG93" s="14">
        <f t="shared" si="86"/>
        <v>4.8999999999999998E-4</v>
      </c>
      <c r="AH93" s="17"/>
      <c r="AI93" s="2"/>
      <c r="AJ93" s="14"/>
      <c r="AK93" s="13"/>
      <c r="AL93" s="2"/>
      <c r="AM93" s="2"/>
      <c r="AN93" s="13"/>
      <c r="AO93" s="2"/>
      <c r="AP93" s="14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6.9790905370188333E-3</v>
      </c>
      <c r="AU93" s="7">
        <f t="shared" si="89"/>
        <v>28.47</v>
      </c>
      <c r="AV93" s="1">
        <f t="shared" si="90"/>
        <v>0.26</v>
      </c>
      <c r="AW93" s="1">
        <f t="shared" si="91"/>
        <v>0.105823758523778</v>
      </c>
      <c r="AX93" s="1">
        <f t="shared" si="92"/>
        <v>36.628373356678864</v>
      </c>
      <c r="AZ93" s="1">
        <f t="shared" si="93"/>
        <v>0.114175684626403</v>
      </c>
      <c r="BA93" s="1">
        <f t="shared" si="94"/>
        <v>39.519193639400179</v>
      </c>
    </row>
    <row r="94" spans="1:53" x14ac:dyDescent="0.15">
      <c r="C94" s="6">
        <v>3</v>
      </c>
      <c r="D94" s="8">
        <v>12.694215508612899</v>
      </c>
      <c r="E94" s="9">
        <f t="shared" si="95"/>
        <v>8.5504052317241399</v>
      </c>
      <c r="F94" s="6" t="s">
        <v>110</v>
      </c>
      <c r="G94" s="1">
        <v>4</v>
      </c>
      <c r="H94" s="7">
        <f t="shared" si="76"/>
        <v>12.694215508612899</v>
      </c>
      <c r="I94" s="7">
        <f t="shared" si="77"/>
        <v>285.84421550861288</v>
      </c>
      <c r="J94" s="7">
        <f t="shared" si="78"/>
        <v>8.4861598585756329E-2</v>
      </c>
      <c r="K94" s="7">
        <f t="shared" si="79"/>
        <v>28.47</v>
      </c>
      <c r="L94" s="7">
        <f t="shared" si="80"/>
        <v>0.28470000000000001</v>
      </c>
      <c r="M94" s="1" t="s">
        <v>110</v>
      </c>
      <c r="O94" s="7">
        <f t="shared" si="96"/>
        <v>1.0668413074144421</v>
      </c>
      <c r="P94" s="7">
        <f t="shared" si="81"/>
        <v>9.0533858784507842E-2</v>
      </c>
      <c r="Q94" s="12">
        <f t="shared" si="82"/>
        <v>2.3538803283972041E-2</v>
      </c>
      <c r="R94" s="7">
        <f t="shared" si="83"/>
        <v>7.4022000000000004E-2</v>
      </c>
      <c r="S94" s="13">
        <f t="shared" si="84"/>
        <v>0.31799739650336439</v>
      </c>
      <c r="T94" s="2">
        <v>0.01</v>
      </c>
      <c r="U94" s="14">
        <f t="shared" si="85"/>
        <v>3.1799739650336441E-3</v>
      </c>
      <c r="V94" s="13"/>
      <c r="W94" s="2"/>
      <c r="X94" s="2"/>
      <c r="Y94" s="2"/>
      <c r="Z94" s="2"/>
      <c r="AA94" s="2"/>
      <c r="AB94" s="2"/>
      <c r="AC94" s="2"/>
      <c r="AD94" s="2"/>
      <c r="AE94" s="13">
        <v>5.0000000000000001E-3</v>
      </c>
      <c r="AF94" s="2">
        <v>0.49</v>
      </c>
      <c r="AG94" s="14">
        <f t="shared" si="86"/>
        <v>2.4499999999999999E-3</v>
      </c>
      <c r="AH94" s="17"/>
      <c r="AI94" s="2"/>
      <c r="AJ94" s="14"/>
      <c r="AK94" s="13"/>
      <c r="AL94" s="2"/>
      <c r="AM94" s="2"/>
      <c r="AN94" s="13"/>
      <c r="AO94" s="2"/>
      <c r="AP94" s="14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1.3129973965033643E-2</v>
      </c>
      <c r="AU94" s="7">
        <f t="shared" si="89"/>
        <v>28.47</v>
      </c>
      <c r="AV94" s="1">
        <f t="shared" si="90"/>
        <v>0.26</v>
      </c>
      <c r="AW94" s="1">
        <f t="shared" si="91"/>
        <v>0.105823758523778</v>
      </c>
      <c r="AX94" s="1">
        <f t="shared" si="92"/>
        <v>68.910065860838912</v>
      </c>
      <c r="AZ94" s="1">
        <f t="shared" si="93"/>
        <v>0.114175684626403</v>
      </c>
      <c r="BA94" s="1">
        <f t="shared" si="94"/>
        <v>74.348653431582107</v>
      </c>
    </row>
    <row r="95" spans="1:53" x14ac:dyDescent="0.15">
      <c r="C95" s="6">
        <v>4</v>
      </c>
      <c r="D95" s="8">
        <v>18.483660124</v>
      </c>
      <c r="E95" s="9">
        <f t="shared" si="95"/>
        <v>12.694215508612899</v>
      </c>
      <c r="F95" s="6" t="s">
        <v>110</v>
      </c>
      <c r="G95" s="1">
        <v>5</v>
      </c>
      <c r="H95" s="7">
        <f t="shared" si="76"/>
        <v>18.483660124</v>
      </c>
      <c r="I95" s="7">
        <f t="shared" si="77"/>
        <v>291.63366012399996</v>
      </c>
      <c r="J95" s="7">
        <f t="shared" si="78"/>
        <v>0.16687381717440955</v>
      </c>
      <c r="K95" s="7">
        <f t="shared" si="79"/>
        <v>28.47</v>
      </c>
      <c r="L95" s="7">
        <f t="shared" si="80"/>
        <v>0.28470000000000001</v>
      </c>
      <c r="M95" s="1" t="s">
        <v>112</v>
      </c>
      <c r="N95" s="7">
        <f>(O94-P94)*$C$22/100</f>
        <v>0.92749207619843754</v>
      </c>
      <c r="O95" s="7">
        <f t="shared" si="96"/>
        <v>0.33351537243149654</v>
      </c>
      <c r="P95" s="7">
        <f t="shared" si="81"/>
        <v>5.5654983283988664E-2</v>
      </c>
      <c r="Q95" s="12">
        <f t="shared" si="82"/>
        <v>1.4470295653837053E-2</v>
      </c>
      <c r="R95" s="7">
        <f t="shared" si="83"/>
        <v>7.4022000000000004E-2</v>
      </c>
      <c r="S95" s="13">
        <f t="shared" si="84"/>
        <v>0.19548641827885024</v>
      </c>
      <c r="T95" s="2">
        <v>0.01</v>
      </c>
      <c r="U95" s="14">
        <f t="shared" si="85"/>
        <v>1.9548641827885024E-3</v>
      </c>
      <c r="V95" s="13"/>
      <c r="W95" s="2"/>
      <c r="X95" s="2"/>
      <c r="Y95" s="2"/>
      <c r="Z95" s="2"/>
      <c r="AA95" s="2"/>
      <c r="AB95" s="2"/>
      <c r="AC95" s="2"/>
      <c r="AD95" s="2"/>
      <c r="AE95" s="13">
        <v>5.0000000000000001E-3</v>
      </c>
      <c r="AF95" s="2">
        <v>0.49</v>
      </c>
      <c r="AG95" s="14">
        <f t="shared" si="86"/>
        <v>2.4499999999999999E-3</v>
      </c>
      <c r="AH95" s="17"/>
      <c r="AI95" s="2"/>
      <c r="AJ95" s="14"/>
      <c r="AK95" s="13"/>
      <c r="AL95" s="2"/>
      <c r="AM95" s="2"/>
      <c r="AN95" s="13"/>
      <c r="AO95" s="2"/>
      <c r="AP95" s="14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1.1904864182788501E-2</v>
      </c>
      <c r="AU95" s="7">
        <f t="shared" si="89"/>
        <v>28.47</v>
      </c>
      <c r="AV95" s="1">
        <f t="shared" si="90"/>
        <v>0.26</v>
      </c>
      <c r="AW95" s="1">
        <f t="shared" si="91"/>
        <v>0.105823758523778</v>
      </c>
      <c r="AX95" s="1">
        <f t="shared" si="92"/>
        <v>62.480319997968543</v>
      </c>
      <c r="AZ95" s="1">
        <f t="shared" si="93"/>
        <v>0.114175684626403</v>
      </c>
      <c r="BA95" s="1">
        <f t="shared" si="94"/>
        <v>67.411452881272282</v>
      </c>
    </row>
    <row r="96" spans="1:53" x14ac:dyDescent="0.15">
      <c r="C96" s="6">
        <v>5</v>
      </c>
      <c r="D96" s="8">
        <v>20.7969155254839</v>
      </c>
      <c r="E96" s="9">
        <f t="shared" si="95"/>
        <v>18.483660124</v>
      </c>
      <c r="F96" s="6" t="s">
        <v>112</v>
      </c>
      <c r="G96" s="1">
        <v>6</v>
      </c>
      <c r="H96" s="7">
        <f t="shared" si="76"/>
        <v>20.7969155254839</v>
      </c>
      <c r="I96" s="7">
        <f t="shared" si="77"/>
        <v>293.94691552548386</v>
      </c>
      <c r="J96" s="7">
        <f t="shared" si="78"/>
        <v>0.21701835447002965</v>
      </c>
      <c r="K96" s="7">
        <f t="shared" si="79"/>
        <v>28.47</v>
      </c>
      <c r="L96" s="7">
        <f t="shared" si="80"/>
        <v>0.28470000000000001</v>
      </c>
      <c r="M96" s="1" t="s">
        <v>110</v>
      </c>
      <c r="O96" s="7">
        <f t="shared" si="96"/>
        <v>0.56256038914750783</v>
      </c>
      <c r="P96" s="7">
        <f t="shared" si="81"/>
        <v>0.12208592994281167</v>
      </c>
      <c r="Q96" s="12">
        <f t="shared" si="82"/>
        <v>3.1742341785131037E-2</v>
      </c>
      <c r="R96" s="7">
        <f t="shared" si="83"/>
        <v>7.4022000000000004E-2</v>
      </c>
      <c r="S96" s="13">
        <f t="shared" si="84"/>
        <v>0.42882307672220465</v>
      </c>
      <c r="T96" s="2">
        <v>0.01</v>
      </c>
      <c r="U96" s="14">
        <f t="shared" si="85"/>
        <v>4.2882307672220468E-3</v>
      </c>
      <c r="V96" s="13"/>
      <c r="W96" s="2"/>
      <c r="X96" s="2"/>
      <c r="Y96" s="2"/>
      <c r="Z96" s="2"/>
      <c r="AA96" s="2"/>
      <c r="AB96" s="2"/>
      <c r="AC96" s="2"/>
      <c r="AD96" s="2"/>
      <c r="AE96" s="13">
        <v>5.0000000000000001E-3</v>
      </c>
      <c r="AF96" s="2">
        <v>0.49</v>
      </c>
      <c r="AG96" s="14">
        <f t="shared" si="86"/>
        <v>2.4499999999999999E-3</v>
      </c>
      <c r="AH96" s="17"/>
      <c r="AI96" s="2"/>
      <c r="AJ96" s="14"/>
      <c r="AK96" s="13"/>
      <c r="AL96" s="2"/>
      <c r="AM96" s="2"/>
      <c r="AN96" s="13"/>
      <c r="AO96" s="2"/>
      <c r="AP96" s="14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1.4238230767222047E-2</v>
      </c>
      <c r="AU96" s="7">
        <f t="shared" si="89"/>
        <v>28.47</v>
      </c>
      <c r="AV96" s="1">
        <f t="shared" si="90"/>
        <v>0.26</v>
      </c>
      <c r="AW96" s="1">
        <f t="shared" si="91"/>
        <v>0.105823758523778</v>
      </c>
      <c r="AX96" s="1">
        <f t="shared" si="92"/>
        <v>74.726532019332936</v>
      </c>
      <c r="AZ96" s="1">
        <f t="shared" si="93"/>
        <v>0.114175684626403</v>
      </c>
      <c r="BA96" s="1">
        <f t="shared" si="94"/>
        <v>80.62417241726564</v>
      </c>
    </row>
    <row r="97" spans="3:54" x14ac:dyDescent="0.15">
      <c r="C97" s="6">
        <v>6</v>
      </c>
      <c r="D97" s="8">
        <v>25.560933534666699</v>
      </c>
      <c r="E97" s="9">
        <f t="shared" si="95"/>
        <v>20.7969155254839</v>
      </c>
      <c r="F97" s="6" t="s">
        <v>110</v>
      </c>
      <c r="G97" s="1">
        <v>7</v>
      </c>
      <c r="H97" s="7">
        <f t="shared" si="76"/>
        <v>25.560933534666699</v>
      </c>
      <c r="I97" s="7">
        <f t="shared" si="77"/>
        <v>298.71093353466665</v>
      </c>
      <c r="J97" s="7">
        <f t="shared" si="78"/>
        <v>0.36806809816362351</v>
      </c>
      <c r="K97" s="7">
        <f t="shared" si="79"/>
        <v>28.47</v>
      </c>
      <c r="L97" s="7">
        <f t="shared" si="80"/>
        <v>0.28470000000000001</v>
      </c>
      <c r="M97" s="1" t="s">
        <v>110</v>
      </c>
      <c r="O97" s="7">
        <f t="shared" si="96"/>
        <v>0.72517445920469625</v>
      </c>
      <c r="P97" s="7">
        <f t="shared" si="81"/>
        <v>0.26691358403630672</v>
      </c>
      <c r="Q97" s="12">
        <f t="shared" si="82"/>
        <v>6.9397531849439753E-2</v>
      </c>
      <c r="R97" s="7">
        <f t="shared" si="83"/>
        <v>7.4022000000000004E-2</v>
      </c>
      <c r="S97" s="13">
        <f t="shared" si="84"/>
        <v>0.93752576057712234</v>
      </c>
      <c r="T97" s="2">
        <v>0.01</v>
      </c>
      <c r="U97" s="14">
        <f t="shared" si="85"/>
        <v>9.3752576057712228E-3</v>
      </c>
      <c r="V97" s="13"/>
      <c r="W97" s="2"/>
      <c r="X97" s="2"/>
      <c r="Y97" s="2"/>
      <c r="Z97" s="2"/>
      <c r="AA97" s="2"/>
      <c r="AB97" s="2"/>
      <c r="AC97" s="2"/>
      <c r="AD97" s="2"/>
      <c r="AE97" s="13">
        <v>0.01</v>
      </c>
      <c r="AF97" s="2">
        <v>0.49</v>
      </c>
      <c r="AG97" s="14">
        <f t="shared" si="86"/>
        <v>4.8999999999999998E-3</v>
      </c>
      <c r="AH97" s="17"/>
      <c r="AI97" s="2"/>
      <c r="AJ97" s="14"/>
      <c r="AK97" s="13"/>
      <c r="AL97" s="2"/>
      <c r="AM97" s="2"/>
      <c r="AN97" s="13"/>
      <c r="AO97" s="2"/>
      <c r="AP97" s="14"/>
      <c r="AQ97" s="2">
        <v>0.02</v>
      </c>
      <c r="AR97" s="2">
        <v>0.5</v>
      </c>
      <c r="AS97" s="2">
        <f t="shared" si="87"/>
        <v>0.01</v>
      </c>
      <c r="AT97" s="1">
        <f t="shared" si="88"/>
        <v>2.4275257605771226E-2</v>
      </c>
      <c r="AU97" s="7">
        <f t="shared" si="89"/>
        <v>28.47</v>
      </c>
      <c r="AV97" s="1">
        <f t="shared" si="90"/>
        <v>0.26</v>
      </c>
      <c r="AW97" s="1">
        <f t="shared" si="91"/>
        <v>0.105823758523778</v>
      </c>
      <c r="AX97" s="1">
        <f t="shared" si="92"/>
        <v>127.40387794045712</v>
      </c>
      <c r="AZ97" s="1">
        <f t="shared" si="93"/>
        <v>0.114175684626403</v>
      </c>
      <c r="BA97" s="1">
        <f t="shared" si="94"/>
        <v>137.458971320149</v>
      </c>
    </row>
    <row r="98" spans="3:54" x14ac:dyDescent="0.15">
      <c r="C98" s="6">
        <v>7</v>
      </c>
      <c r="D98" s="8">
        <v>28.479485534838702</v>
      </c>
      <c r="E98" s="9">
        <f t="shared" si="95"/>
        <v>25.560933534666699</v>
      </c>
      <c r="F98" s="6" t="s">
        <v>110</v>
      </c>
      <c r="G98" s="1">
        <v>8</v>
      </c>
      <c r="H98" s="7">
        <f t="shared" si="76"/>
        <v>28.479485534838702</v>
      </c>
      <c r="I98" s="7">
        <f t="shared" si="77"/>
        <v>301.62948553483869</v>
      </c>
      <c r="J98" s="7">
        <f t="shared" si="78"/>
        <v>0.50454927210632228</v>
      </c>
      <c r="K98" s="7">
        <f t="shared" si="79"/>
        <v>28.47</v>
      </c>
      <c r="L98" s="7">
        <f t="shared" si="80"/>
        <v>0.28470000000000001</v>
      </c>
      <c r="M98" s="1" t="s">
        <v>110</v>
      </c>
      <c r="O98" s="7">
        <f t="shared" si="96"/>
        <v>0.74296087516838949</v>
      </c>
      <c r="P98" s="7">
        <f t="shared" si="81"/>
        <v>0.37486036876968709</v>
      </c>
      <c r="Q98" s="12">
        <f t="shared" si="82"/>
        <v>9.7463695880118648E-2</v>
      </c>
      <c r="R98" s="7">
        <f t="shared" si="83"/>
        <v>7.4022000000000004E-2</v>
      </c>
      <c r="S98" s="13">
        <f t="shared" si="84"/>
        <v>1.3166855243051883</v>
      </c>
      <c r="T98" s="2">
        <v>0.01</v>
      </c>
      <c r="U98" s="14">
        <f t="shared" si="85"/>
        <v>1.3166855243051882E-2</v>
      </c>
      <c r="V98" s="13"/>
      <c r="W98" s="2"/>
      <c r="X98" s="2"/>
      <c r="Y98" s="2"/>
      <c r="Z98" s="2"/>
      <c r="AA98" s="2"/>
      <c r="AB98" s="2"/>
      <c r="AC98" s="2"/>
      <c r="AD98" s="2"/>
      <c r="AE98" s="13">
        <v>0.01</v>
      </c>
      <c r="AF98" s="2">
        <v>0.49</v>
      </c>
      <c r="AG98" s="14">
        <f t="shared" si="86"/>
        <v>4.8999999999999998E-3</v>
      </c>
      <c r="AH98" s="17"/>
      <c r="AI98" s="2"/>
      <c r="AJ98" s="14"/>
      <c r="AK98" s="13"/>
      <c r="AL98" s="2"/>
      <c r="AM98" s="2"/>
      <c r="AN98" s="13"/>
      <c r="AO98" s="2"/>
      <c r="AP98" s="14"/>
      <c r="AQ98" s="2">
        <v>0.02</v>
      </c>
      <c r="AR98" s="2">
        <v>0.5</v>
      </c>
      <c r="AS98" s="2">
        <f t="shared" si="87"/>
        <v>0.01</v>
      </c>
      <c r="AT98" s="1">
        <f t="shared" si="88"/>
        <v>2.8066855243051886E-2</v>
      </c>
      <c r="AU98" s="7">
        <f t="shared" si="89"/>
        <v>28.47</v>
      </c>
      <c r="AV98" s="1">
        <f t="shared" si="90"/>
        <v>0.26</v>
      </c>
      <c r="AW98" s="1">
        <f t="shared" si="91"/>
        <v>0.105823758523778</v>
      </c>
      <c r="AX98" s="1">
        <f t="shared" si="92"/>
        <v>147.30332660643487</v>
      </c>
      <c r="AZ98" s="1">
        <f t="shared" si="93"/>
        <v>0.114175684626403</v>
      </c>
      <c r="BA98" s="1">
        <f t="shared" si="94"/>
        <v>158.92894372351492</v>
      </c>
    </row>
    <row r="99" spans="3:54" x14ac:dyDescent="0.15">
      <c r="C99" s="6">
        <v>8</v>
      </c>
      <c r="D99" s="8">
        <v>27.504355164516099</v>
      </c>
      <c r="E99" s="9">
        <f t="shared" si="95"/>
        <v>28.479485534838702</v>
      </c>
      <c r="F99" s="6" t="s">
        <v>110</v>
      </c>
      <c r="G99" s="1">
        <v>9</v>
      </c>
      <c r="H99" s="7">
        <f t="shared" si="76"/>
        <v>27.504355164516099</v>
      </c>
      <c r="I99" s="7">
        <f t="shared" si="77"/>
        <v>300.65435516451606</v>
      </c>
      <c r="J99" s="7">
        <f t="shared" si="78"/>
        <v>0.45439542403532845</v>
      </c>
      <c r="K99" s="7">
        <f t="shared" si="79"/>
        <v>28.47</v>
      </c>
      <c r="L99" s="7">
        <f t="shared" si="80"/>
        <v>0.28470000000000001</v>
      </c>
      <c r="M99" s="1" t="s">
        <v>110</v>
      </c>
      <c r="O99" s="7">
        <f t="shared" si="96"/>
        <v>0.65280050639870246</v>
      </c>
      <c r="P99" s="7">
        <f t="shared" si="81"/>
        <v>0.29662956291551557</v>
      </c>
      <c r="Q99" s="12">
        <f t="shared" si="82"/>
        <v>7.7123686358034044E-2</v>
      </c>
      <c r="R99" s="7">
        <f t="shared" si="83"/>
        <v>7.4022000000000004E-2</v>
      </c>
      <c r="S99" s="13">
        <f t="shared" si="84"/>
        <v>1.0419022230962962</v>
      </c>
      <c r="T99" s="2">
        <v>0.01</v>
      </c>
      <c r="U99" s="14">
        <f t="shared" si="85"/>
        <v>1.0419022230962962E-2</v>
      </c>
      <c r="V99" s="13"/>
      <c r="W99" s="2"/>
      <c r="X99" s="2"/>
      <c r="Y99" s="2"/>
      <c r="Z99" s="2"/>
      <c r="AA99" s="2"/>
      <c r="AB99" s="2"/>
      <c r="AC99" s="2"/>
      <c r="AD99" s="2"/>
      <c r="AE99" s="13">
        <v>5.0000000000000001E-3</v>
      </c>
      <c r="AF99" s="2">
        <v>0.49</v>
      </c>
      <c r="AG99" s="14">
        <f t="shared" si="86"/>
        <v>2.4499999999999999E-3</v>
      </c>
      <c r="AH99" s="17"/>
      <c r="AI99" s="2"/>
      <c r="AJ99" s="14"/>
      <c r="AK99" s="13"/>
      <c r="AL99" s="2"/>
      <c r="AM99" s="2"/>
      <c r="AN99" s="13"/>
      <c r="AO99" s="2"/>
      <c r="AP99" s="14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2.0369022230962965E-2</v>
      </c>
      <c r="AU99" s="7">
        <f t="shared" si="89"/>
        <v>28.47</v>
      </c>
      <c r="AV99" s="1">
        <f t="shared" si="90"/>
        <v>0.26</v>
      </c>
      <c r="AW99" s="1">
        <f t="shared" si="91"/>
        <v>0.105823758523778</v>
      </c>
      <c r="AX99" s="1">
        <f t="shared" si="92"/>
        <v>106.90277583143352</v>
      </c>
      <c r="AZ99" s="1">
        <f t="shared" si="93"/>
        <v>0.114175684626403</v>
      </c>
      <c r="BA99" s="1">
        <f t="shared" si="94"/>
        <v>115.33986119264758</v>
      </c>
    </row>
    <row r="100" spans="3:54" x14ac:dyDescent="0.15">
      <c r="C100" s="6">
        <v>9</v>
      </c>
      <c r="D100" s="8">
        <v>24.1237315376667</v>
      </c>
      <c r="E100" s="9">
        <f t="shared" si="95"/>
        <v>27.504355164516099</v>
      </c>
      <c r="F100" s="6" t="s">
        <v>110</v>
      </c>
      <c r="G100" s="1">
        <v>10</v>
      </c>
      <c r="H100" s="7">
        <f t="shared" si="76"/>
        <v>24.1237315376667</v>
      </c>
      <c r="I100" s="7">
        <f t="shared" si="77"/>
        <v>297.27373153766666</v>
      </c>
      <c r="J100" s="7">
        <f t="shared" si="78"/>
        <v>0.31440405624836038</v>
      </c>
      <c r="K100" s="7">
        <f t="shared" si="79"/>
        <v>28.47</v>
      </c>
      <c r="L100" s="7">
        <f t="shared" si="80"/>
        <v>0.28470000000000001</v>
      </c>
      <c r="M100" s="1" t="s">
        <v>110</v>
      </c>
      <c r="O100" s="7">
        <f t="shared" si="96"/>
        <v>0.64087094348318696</v>
      </c>
      <c r="P100" s="7">
        <f t="shared" si="81"/>
        <v>0.2014924241628277</v>
      </c>
      <c r="Q100" s="12">
        <f t="shared" si="82"/>
        <v>5.2388030282335206E-2</v>
      </c>
      <c r="R100" s="7">
        <f t="shared" si="83"/>
        <v>7.4022000000000004E-2</v>
      </c>
      <c r="S100" s="13">
        <f t="shared" si="84"/>
        <v>0.70773594718239441</v>
      </c>
      <c r="T100" s="2">
        <v>0.01</v>
      </c>
      <c r="U100" s="14">
        <f t="shared" si="85"/>
        <v>7.0773594718239446E-3</v>
      </c>
      <c r="V100" s="13"/>
      <c r="W100" s="2"/>
      <c r="X100" s="2"/>
      <c r="Y100" s="2"/>
      <c r="Z100" s="2"/>
      <c r="AA100" s="2"/>
      <c r="AB100" s="2"/>
      <c r="AC100" s="2"/>
      <c r="AD100" s="2"/>
      <c r="AE100" s="13">
        <v>5.0000000000000001E-3</v>
      </c>
      <c r="AF100" s="2">
        <v>0.49</v>
      </c>
      <c r="AG100" s="14">
        <f t="shared" si="86"/>
        <v>2.4499999999999999E-3</v>
      </c>
      <c r="AH100" s="17"/>
      <c r="AI100" s="2"/>
      <c r="AJ100" s="14"/>
      <c r="AK100" s="13"/>
      <c r="AL100" s="2"/>
      <c r="AM100" s="2"/>
      <c r="AN100" s="13"/>
      <c r="AO100" s="2"/>
      <c r="AP100" s="14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1.7027359471823943E-2</v>
      </c>
      <c r="AU100" s="7">
        <f t="shared" si="89"/>
        <v>28.47</v>
      </c>
      <c r="AV100" s="1">
        <f t="shared" si="90"/>
        <v>0.26</v>
      </c>
      <c r="AW100" s="1">
        <f t="shared" si="91"/>
        <v>0.105823758523778</v>
      </c>
      <c r="AX100" s="1">
        <f t="shared" si="92"/>
        <v>89.364721191704263</v>
      </c>
      <c r="AZ100" s="1">
        <f t="shared" si="93"/>
        <v>0.114175684626403</v>
      </c>
      <c r="BA100" s="1">
        <f t="shared" si="94"/>
        <v>96.41765106290228</v>
      </c>
    </row>
    <row r="101" spans="3:54" x14ac:dyDescent="0.15">
      <c r="C101" s="6">
        <v>10</v>
      </c>
      <c r="D101" s="8">
        <v>18.6061433790323</v>
      </c>
      <c r="E101" s="9">
        <f t="shared" si="95"/>
        <v>24.1237315376667</v>
      </c>
      <c r="F101" s="6" t="s">
        <v>110</v>
      </c>
      <c r="G101" s="1">
        <v>11</v>
      </c>
      <c r="H101" s="7">
        <f t="shared" si="76"/>
        <v>18.6061433790323</v>
      </c>
      <c r="I101" s="7">
        <f t="shared" si="77"/>
        <v>291.75614337903227</v>
      </c>
      <c r="J101" s="7">
        <f t="shared" si="78"/>
        <v>0.1692292471207362</v>
      </c>
      <c r="K101" s="7">
        <f t="shared" si="79"/>
        <v>28.47</v>
      </c>
      <c r="L101" s="7">
        <f t="shared" si="80"/>
        <v>0.28470000000000001</v>
      </c>
      <c r="M101" s="1" t="s">
        <v>112</v>
      </c>
      <c r="N101" s="7">
        <f>(O100-P100)*$C$22/100</f>
        <v>0.41740959335434125</v>
      </c>
      <c r="O101" s="7">
        <f t="shared" si="96"/>
        <v>0.30666892596601791</v>
      </c>
      <c r="P101" s="7">
        <f t="shared" si="81"/>
        <v>5.1897351456553997E-2</v>
      </c>
      <c r="Q101" s="12">
        <f t="shared" si="82"/>
        <v>1.349331137870404E-2</v>
      </c>
      <c r="R101" s="7">
        <f t="shared" si="83"/>
        <v>7.4022000000000004E-2</v>
      </c>
      <c r="S101" s="13">
        <f t="shared" si="84"/>
        <v>0.18228785197244116</v>
      </c>
      <c r="T101" s="2">
        <v>0.01</v>
      </c>
      <c r="U101" s="14">
        <f t="shared" si="85"/>
        <v>1.8228785197244115E-3</v>
      </c>
      <c r="V101" s="13"/>
      <c r="W101" s="2"/>
      <c r="X101" s="2"/>
      <c r="Y101" s="2"/>
      <c r="Z101" s="2"/>
      <c r="AA101" s="2"/>
      <c r="AB101" s="2"/>
      <c r="AC101" s="2"/>
      <c r="AD101" s="2"/>
      <c r="AE101" s="13">
        <v>1E-3</v>
      </c>
      <c r="AF101" s="2">
        <v>0.49</v>
      </c>
      <c r="AG101" s="14">
        <f t="shared" si="86"/>
        <v>4.8999999999999998E-4</v>
      </c>
      <c r="AH101" s="17"/>
      <c r="AI101" s="2"/>
      <c r="AJ101" s="14"/>
      <c r="AK101" s="13"/>
      <c r="AL101" s="2"/>
      <c r="AM101" s="2"/>
      <c r="AN101" s="13"/>
      <c r="AO101" s="2"/>
      <c r="AP101" s="14"/>
      <c r="AQ101" s="2">
        <v>0.01</v>
      </c>
      <c r="AR101" s="2">
        <v>0.5</v>
      </c>
      <c r="AS101" s="2">
        <f t="shared" si="87"/>
        <v>5.0000000000000001E-3</v>
      </c>
      <c r="AT101" s="1">
        <f t="shared" si="88"/>
        <v>7.312878519724412E-3</v>
      </c>
      <c r="AU101" s="7">
        <f t="shared" si="89"/>
        <v>28.47</v>
      </c>
      <c r="AV101" s="1">
        <f t="shared" si="90"/>
        <v>0.26</v>
      </c>
      <c r="AW101" s="1">
        <f t="shared" si="91"/>
        <v>0.105823758523778</v>
      </c>
      <c r="AX101" s="1">
        <f t="shared" si="92"/>
        <v>38.380193423729473</v>
      </c>
      <c r="AZ101" s="1">
        <f t="shared" si="93"/>
        <v>0.114175684626403</v>
      </c>
      <c r="BA101" s="1">
        <f t="shared" si="94"/>
        <v>41.409272562015957</v>
      </c>
    </row>
    <row r="102" spans="3:54" x14ac:dyDescent="0.15">
      <c r="C102" s="6">
        <v>11</v>
      </c>
      <c r="D102" s="8">
        <v>12.193763639166701</v>
      </c>
      <c r="E102" s="9">
        <f t="shared" si="95"/>
        <v>18.6061433790323</v>
      </c>
      <c r="F102" s="6" t="s">
        <v>112</v>
      </c>
      <c r="G102" s="1">
        <v>12</v>
      </c>
      <c r="H102" s="7">
        <f t="shared" si="76"/>
        <v>12.193763639166701</v>
      </c>
      <c r="I102" s="7">
        <f t="shared" si="77"/>
        <v>285.3437636391667</v>
      </c>
      <c r="J102" s="7">
        <f t="shared" si="78"/>
        <v>7.9940259914748832E-2</v>
      </c>
      <c r="K102" s="7">
        <f t="shared" si="79"/>
        <v>28.47</v>
      </c>
      <c r="L102" s="7">
        <f t="shared" si="80"/>
        <v>0.28470000000000001</v>
      </c>
      <c r="M102" s="1" t="s">
        <v>110</v>
      </c>
      <c r="O102" s="7">
        <f t="shared" si="96"/>
        <v>0.53947157450946404</v>
      </c>
      <c r="P102" s="7">
        <f t="shared" si="81"/>
        <v>4.3125497882905345E-2</v>
      </c>
      <c r="Q102" s="12">
        <f t="shared" si="82"/>
        <v>1.1212629449555389E-2</v>
      </c>
      <c r="R102" s="7">
        <f t="shared" si="83"/>
        <v>7.4022000000000004E-2</v>
      </c>
      <c r="S102" s="13">
        <f t="shared" si="84"/>
        <v>0.15147698589007846</v>
      </c>
      <c r="T102" s="2">
        <v>0.01</v>
      </c>
      <c r="U102" s="14">
        <f t="shared" si="85"/>
        <v>1.5147698589007847E-3</v>
      </c>
      <c r="V102" s="13"/>
      <c r="W102" s="2"/>
      <c r="X102" s="2"/>
      <c r="Y102" s="2"/>
      <c r="Z102" s="2"/>
      <c r="AA102" s="2"/>
      <c r="AB102" s="2"/>
      <c r="AC102" s="2"/>
      <c r="AD102" s="2"/>
      <c r="AE102" s="13">
        <v>1E-3</v>
      </c>
      <c r="AF102" s="2">
        <v>0.49</v>
      </c>
      <c r="AG102" s="14">
        <f t="shared" si="86"/>
        <v>4.8999999999999998E-4</v>
      </c>
      <c r="AH102" s="17"/>
      <c r="AI102" s="2"/>
      <c r="AJ102" s="14"/>
      <c r="AK102" s="13"/>
      <c r="AL102" s="2"/>
      <c r="AM102" s="2"/>
      <c r="AN102" s="13"/>
      <c r="AO102" s="2"/>
      <c r="AP102" s="14"/>
      <c r="AQ102" s="2">
        <v>0.01</v>
      </c>
      <c r="AR102" s="2">
        <v>0.5</v>
      </c>
      <c r="AS102" s="2">
        <f t="shared" si="87"/>
        <v>5.0000000000000001E-3</v>
      </c>
      <c r="AT102" s="1">
        <f t="shared" si="88"/>
        <v>7.0047698589007848E-3</v>
      </c>
      <c r="AU102" s="7">
        <f t="shared" si="89"/>
        <v>28.47</v>
      </c>
      <c r="AV102" s="1">
        <f t="shared" si="90"/>
        <v>0.26</v>
      </c>
      <c r="AW102" s="1">
        <f t="shared" si="91"/>
        <v>0.105823758523778</v>
      </c>
      <c r="AX102" s="1">
        <f t="shared" si="92"/>
        <v>36.763146187673009</v>
      </c>
      <c r="AY102" s="1">
        <f>SUM(AX91:AX102)</f>
        <v>851.93971381202948</v>
      </c>
      <c r="AZ102" s="1">
        <f t="shared" si="93"/>
        <v>0.114175684626403</v>
      </c>
      <c r="BA102" s="1">
        <f t="shared" si="94"/>
        <v>39.664603143489344</v>
      </c>
      <c r="BB102" s="1">
        <f>SUM(BA91:BA102)</f>
        <v>919.177332593551</v>
      </c>
    </row>
    <row r="103" spans="3:54" x14ac:dyDescent="0.15">
      <c r="C103" s="6">
        <v>12</v>
      </c>
      <c r="D103" s="8">
        <v>8.8346106714516104</v>
      </c>
      <c r="E103" s="9">
        <f t="shared" si="95"/>
        <v>12.193763639166701</v>
      </c>
      <c r="F103" s="6" t="s">
        <v>110</v>
      </c>
    </row>
  </sheetData>
  <mergeCells count="62">
    <mergeCell ref="G2:G4"/>
    <mergeCell ref="G5:G6"/>
    <mergeCell ref="G14:G15"/>
    <mergeCell ref="I2:I4"/>
    <mergeCell ref="I5:I6"/>
    <mergeCell ref="A90:B90"/>
    <mergeCell ref="A2:A4"/>
    <mergeCell ref="A5:A6"/>
    <mergeCell ref="E2:E4"/>
    <mergeCell ref="E5:E6"/>
    <mergeCell ref="AE89:AG89"/>
    <mergeCell ref="AH89:AJ89"/>
    <mergeCell ref="AK89:AM89"/>
    <mergeCell ref="AN89:AP89"/>
    <mergeCell ref="AQ89:AS89"/>
    <mergeCell ref="A74:B74"/>
    <mergeCell ref="S89:U89"/>
    <mergeCell ref="V89:X89"/>
    <mergeCell ref="Y89:AA89"/>
    <mergeCell ref="AB89:AD89"/>
    <mergeCell ref="AE73:AG73"/>
    <mergeCell ref="AH73:AJ73"/>
    <mergeCell ref="AK73:AM73"/>
    <mergeCell ref="AN73:AP73"/>
    <mergeCell ref="AQ73:AS73"/>
    <mergeCell ref="A58:B58"/>
    <mergeCell ref="S73:U73"/>
    <mergeCell ref="V73:X73"/>
    <mergeCell ref="Y73:AA73"/>
    <mergeCell ref="AB73:AD73"/>
    <mergeCell ref="AH41:AJ41"/>
    <mergeCell ref="AK41:AM41"/>
    <mergeCell ref="AN41:AP41"/>
    <mergeCell ref="A42:B42"/>
    <mergeCell ref="S57:U57"/>
    <mergeCell ref="S41:U41"/>
    <mergeCell ref="V41:X41"/>
    <mergeCell ref="Y41:AA41"/>
    <mergeCell ref="AB41:AD41"/>
    <mergeCell ref="AE41:AG41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Z102"/>
  <sheetViews>
    <sheetView workbookViewId="0">
      <pane xSplit="4" topLeftCell="E1" activePane="topRight" state="frozen"/>
      <selection activeCell="K16" sqref="K16"/>
      <selection pane="topRight"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10" style="1"/>
    <col min="32" max="32" width="23.125" style="1" customWidth="1"/>
    <col min="33" max="33" width="14.37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48" width="15.625" style="1"/>
    <col min="49" max="49" width="11.5" style="1"/>
    <col min="50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73</v>
      </c>
    </row>
    <row r="2" spans="1:12" x14ac:dyDescent="0.15">
      <c r="A2" s="28" t="s">
        <v>41</v>
      </c>
      <c r="B2" s="3" t="s">
        <v>42</v>
      </c>
      <c r="C2" s="2"/>
      <c r="D2" s="2"/>
      <c r="E2" s="35">
        <v>164.18039999999999</v>
      </c>
      <c r="F2" s="2">
        <v>1166.8320000000001</v>
      </c>
      <c r="G2" s="39">
        <f>(F2+F3+F4)/3</f>
        <v>1338.1873333333333</v>
      </c>
      <c r="H2" s="2">
        <v>0.13</v>
      </c>
      <c r="I2" s="28">
        <f>(H2+H3+H4)/3</f>
        <v>0.12</v>
      </c>
    </row>
    <row r="3" spans="1:12" x14ac:dyDescent="0.15">
      <c r="A3" s="28"/>
      <c r="B3" s="3" t="s">
        <v>43</v>
      </c>
      <c r="C3" s="2"/>
      <c r="D3" s="2"/>
      <c r="E3" s="36"/>
      <c r="F3" s="2">
        <v>1192.0899999999999</v>
      </c>
      <c r="G3" s="40"/>
      <c r="H3" s="2">
        <v>0.13</v>
      </c>
      <c r="I3" s="28"/>
    </row>
    <row r="4" spans="1:12" x14ac:dyDescent="0.15">
      <c r="A4" s="28"/>
      <c r="B4" s="3" t="s">
        <v>44</v>
      </c>
      <c r="C4" s="2"/>
      <c r="D4" s="2"/>
      <c r="E4" s="37"/>
      <c r="F4" s="2">
        <v>1655.64</v>
      </c>
      <c r="G4" s="41"/>
      <c r="H4" s="2">
        <v>0.1</v>
      </c>
      <c r="I4" s="28"/>
    </row>
    <row r="5" spans="1:12" x14ac:dyDescent="0.15">
      <c r="A5" s="28" t="s">
        <v>45</v>
      </c>
      <c r="B5" s="3" t="s">
        <v>46</v>
      </c>
      <c r="C5" s="2"/>
      <c r="D5" s="2"/>
      <c r="E5" s="35">
        <v>171.462904109589</v>
      </c>
      <c r="F5" s="2">
        <v>91.103999999999999</v>
      </c>
      <c r="G5" s="39">
        <f>(F5+F6)/2</f>
        <v>92.509250000000009</v>
      </c>
      <c r="H5" s="2">
        <v>0.13</v>
      </c>
      <c r="I5" s="28">
        <f>(H5+H6)/2</f>
        <v>0.13</v>
      </c>
    </row>
    <row r="6" spans="1:12" x14ac:dyDescent="0.15">
      <c r="A6" s="28"/>
      <c r="B6" s="3" t="s">
        <v>47</v>
      </c>
      <c r="C6" s="2"/>
      <c r="D6" s="2"/>
      <c r="E6" s="37"/>
      <c r="F6" s="2">
        <v>93.914500000000004</v>
      </c>
      <c r="G6" s="41"/>
      <c r="H6" s="2">
        <v>0.13</v>
      </c>
      <c r="I6" s="28"/>
    </row>
    <row r="7" spans="1:12" x14ac:dyDescent="0.15">
      <c r="A7" s="28" t="s">
        <v>48</v>
      </c>
      <c r="B7" s="29"/>
      <c r="C7" s="2"/>
      <c r="D7" s="2"/>
      <c r="E7" s="4">
        <v>4946.7734772764597</v>
      </c>
      <c r="F7" s="2">
        <v>122.786</v>
      </c>
      <c r="G7" s="2"/>
      <c r="H7" s="2">
        <v>0.45</v>
      </c>
    </row>
    <row r="8" spans="1:12" x14ac:dyDescent="0.15">
      <c r="A8" s="28" t="s">
        <v>49</v>
      </c>
      <c r="B8" s="29"/>
      <c r="C8" s="2"/>
      <c r="D8" s="2"/>
      <c r="E8" s="2">
        <v>0</v>
      </c>
      <c r="F8" s="2">
        <v>625.46400000000006</v>
      </c>
      <c r="G8" s="2"/>
      <c r="H8" s="2">
        <v>0.26</v>
      </c>
    </row>
    <row r="9" spans="1:12" x14ac:dyDescent="0.15">
      <c r="A9" s="28" t="s">
        <v>50</v>
      </c>
      <c r="B9" s="29"/>
      <c r="C9" s="2"/>
      <c r="D9" s="2"/>
      <c r="E9" s="2">
        <v>0</v>
      </c>
      <c r="F9" s="2">
        <v>341.64</v>
      </c>
      <c r="G9" s="2"/>
      <c r="H9" s="2">
        <v>0.26</v>
      </c>
    </row>
    <row r="10" spans="1:12" x14ac:dyDescent="0.15">
      <c r="A10" s="28" t="s">
        <v>51</v>
      </c>
      <c r="B10" s="29"/>
      <c r="C10" s="2"/>
      <c r="D10" s="2"/>
      <c r="E10" s="2">
        <v>0</v>
      </c>
      <c r="F10" s="2">
        <v>341.64</v>
      </c>
      <c r="G10" s="2"/>
      <c r="H10" s="2">
        <v>0.26</v>
      </c>
    </row>
    <row r="11" spans="1:12" x14ac:dyDescent="0.15">
      <c r="A11" s="28" t="s">
        <v>52</v>
      </c>
      <c r="B11" s="29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55</v>
      </c>
      <c r="B14" s="2" t="s">
        <v>56</v>
      </c>
      <c r="C14" s="2">
        <v>308.16000000000003</v>
      </c>
      <c r="G14" s="38" t="s">
        <v>57</v>
      </c>
      <c r="H14" s="5" t="s">
        <v>58</v>
      </c>
      <c r="I14" s="5">
        <f>(AV38+AV53+AY85+AY101+BB101+AG69)</f>
        <v>159040267.51091427</v>
      </c>
      <c r="J14" s="5" t="s">
        <v>35</v>
      </c>
      <c r="K14" s="5">
        <f>I14/(10000*1000)</f>
        <v>15.904026751091427</v>
      </c>
      <c r="L14" s="5" t="s">
        <v>59</v>
      </c>
    </row>
    <row r="15" spans="1:12" x14ac:dyDescent="0.15">
      <c r="A15" s="2" t="s">
        <v>60</v>
      </c>
      <c r="B15" s="2" t="s">
        <v>56</v>
      </c>
      <c r="C15" s="2"/>
      <c r="G15" s="38"/>
      <c r="H15" s="5" t="s">
        <v>61</v>
      </c>
      <c r="I15" s="5">
        <v>77504021.780821905</v>
      </c>
      <c r="J15" s="5" t="s">
        <v>35</v>
      </c>
      <c r="K15" s="5">
        <f>I15/(10000*1000)</f>
        <v>7.7504021780821901</v>
      </c>
      <c r="L15" s="5" t="s">
        <v>59</v>
      </c>
    </row>
    <row r="16" spans="1:12" x14ac:dyDescent="0.15">
      <c r="A16" s="2" t="s">
        <v>62</v>
      </c>
      <c r="B16" s="2" t="s">
        <v>63</v>
      </c>
      <c r="C16" s="2">
        <v>19347</v>
      </c>
      <c r="K16" s="1">
        <v>15.904026751091427</v>
      </c>
    </row>
    <row r="17" spans="1:47" x14ac:dyDescent="0.15">
      <c r="A17" s="2" t="s">
        <v>64</v>
      </c>
      <c r="B17" s="2" t="s">
        <v>65</v>
      </c>
      <c r="C17" s="2">
        <v>1.9870000000000001</v>
      </c>
      <c r="AF17" s="1" t="s">
        <v>122</v>
      </c>
    </row>
    <row r="18" spans="1:47" x14ac:dyDescent="0.15">
      <c r="A18" s="2" t="s">
        <v>67</v>
      </c>
      <c r="B18" s="2" t="s">
        <v>68</v>
      </c>
      <c r="C18" s="2">
        <v>1</v>
      </c>
    </row>
    <row r="19" spans="1:47" x14ac:dyDescent="0.15">
      <c r="A19" s="2" t="s">
        <v>70</v>
      </c>
      <c r="B19" s="2" t="s">
        <v>68</v>
      </c>
      <c r="C19" s="2">
        <v>3</v>
      </c>
    </row>
    <row r="20" spans="1:47" x14ac:dyDescent="0.15">
      <c r="A20" s="2" t="s">
        <v>73</v>
      </c>
      <c r="B20" s="2" t="s">
        <v>74</v>
      </c>
      <c r="C20" s="2">
        <v>0.13</v>
      </c>
    </row>
    <row r="21" spans="1:47" x14ac:dyDescent="0.15">
      <c r="A21" s="2" t="s">
        <v>75</v>
      </c>
      <c r="B21" s="2" t="s">
        <v>76</v>
      </c>
      <c r="C21" s="2">
        <v>1</v>
      </c>
    </row>
    <row r="22" spans="1:47" x14ac:dyDescent="0.15">
      <c r="A22" s="2" t="s">
        <v>77</v>
      </c>
      <c r="B22" s="2" t="s">
        <v>72</v>
      </c>
      <c r="C22" s="2">
        <v>95</v>
      </c>
    </row>
    <row r="23" spans="1:47" x14ac:dyDescent="0.15">
      <c r="A23" s="2" t="s">
        <v>78</v>
      </c>
      <c r="B23" s="2" t="s">
        <v>79</v>
      </c>
      <c r="C23" s="2">
        <v>0.66200000000000003</v>
      </c>
    </row>
    <row r="25" spans="1:47" x14ac:dyDescent="0.15">
      <c r="S25" s="30" t="s">
        <v>80</v>
      </c>
      <c r="T25" s="30"/>
      <c r="U25" s="30"/>
      <c r="V25" s="30" t="s">
        <v>81</v>
      </c>
      <c r="W25" s="30"/>
      <c r="X25" s="30"/>
      <c r="Y25" s="30" t="s">
        <v>82</v>
      </c>
      <c r="Z25" s="30"/>
      <c r="AA25" s="30"/>
      <c r="AB25" s="30" t="s">
        <v>83</v>
      </c>
      <c r="AC25" s="30"/>
      <c r="AD25" s="30"/>
      <c r="AE25" s="30" t="s">
        <v>84</v>
      </c>
      <c r="AF25" s="30"/>
      <c r="AG25" s="30"/>
      <c r="AH25" s="30" t="s">
        <v>85</v>
      </c>
      <c r="AI25" s="30"/>
      <c r="AJ25" s="30"/>
      <c r="AK25" s="31" t="s">
        <v>86</v>
      </c>
      <c r="AL25" s="32"/>
      <c r="AM25" s="33"/>
      <c r="AN25" s="30" t="s">
        <v>87</v>
      </c>
      <c r="AO25" s="30"/>
      <c r="AP25" s="30"/>
    </row>
    <row r="26" spans="1:47" x14ac:dyDescent="0.15">
      <c r="A26" s="34" t="s">
        <v>41</v>
      </c>
      <c r="B26" s="34"/>
      <c r="C26" s="6" t="s">
        <v>88</v>
      </c>
      <c r="D26" s="6" t="s">
        <v>89</v>
      </c>
      <c r="E26" s="6" t="s">
        <v>90</v>
      </c>
      <c r="F26" s="6" t="s">
        <v>91</v>
      </c>
      <c r="G26" s="1" t="s">
        <v>88</v>
      </c>
      <c r="H26" s="1" t="s">
        <v>90</v>
      </c>
      <c r="I26" s="1" t="s">
        <v>92</v>
      </c>
      <c r="J26" s="1" t="s">
        <v>93</v>
      </c>
      <c r="K26" s="10" t="s">
        <v>94</v>
      </c>
      <c r="L26" s="10" t="s">
        <v>95</v>
      </c>
      <c r="M26" s="1" t="s">
        <v>96</v>
      </c>
      <c r="N26" s="10" t="s">
        <v>97</v>
      </c>
      <c r="O26" s="1" t="s">
        <v>98</v>
      </c>
      <c r="P26" s="1" t="s">
        <v>99</v>
      </c>
      <c r="Q26" s="10" t="s">
        <v>100</v>
      </c>
      <c r="R26" s="10" t="s">
        <v>101</v>
      </c>
      <c r="S26" s="2" t="s">
        <v>102</v>
      </c>
      <c r="T26" s="2" t="s">
        <v>103</v>
      </c>
      <c r="U26" s="2"/>
      <c r="V26" s="2" t="s">
        <v>102</v>
      </c>
      <c r="W26" s="2" t="s">
        <v>103</v>
      </c>
      <c r="X26" s="2"/>
      <c r="Y26" s="2" t="s">
        <v>102</v>
      </c>
      <c r="Z26" s="2" t="s">
        <v>103</v>
      </c>
      <c r="AA26" s="2"/>
      <c r="AB26" s="2" t="s">
        <v>102</v>
      </c>
      <c r="AC26" s="2" t="s">
        <v>103</v>
      </c>
      <c r="AD26" s="2"/>
      <c r="AE26" s="2" t="s">
        <v>102</v>
      </c>
      <c r="AF26" s="2" t="s">
        <v>103</v>
      </c>
      <c r="AG26" s="2"/>
      <c r="AH26" s="2" t="s">
        <v>102</v>
      </c>
      <c r="AI26" s="2" t="s">
        <v>103</v>
      </c>
      <c r="AJ26" s="2"/>
      <c r="AK26" s="2" t="s">
        <v>102</v>
      </c>
      <c r="AL26" s="2" t="s">
        <v>103</v>
      </c>
      <c r="AM26" s="2"/>
      <c r="AN26" s="16" t="s">
        <v>102</v>
      </c>
      <c r="AO26" s="16" t="s">
        <v>103</v>
      </c>
      <c r="AP26" s="16"/>
      <c r="AQ26" s="1" t="s">
        <v>104</v>
      </c>
      <c r="AR26" s="1" t="s">
        <v>105</v>
      </c>
      <c r="AS26" s="1" t="s">
        <v>73</v>
      </c>
      <c r="AT26" s="1" t="s">
        <v>106</v>
      </c>
      <c r="AU26" s="1" t="s">
        <v>107</v>
      </c>
    </row>
    <row r="27" spans="1:47" x14ac:dyDescent="0.15">
      <c r="A27" s="1" t="s">
        <v>108</v>
      </c>
      <c r="B27" s="1">
        <f>G2</f>
        <v>1338.1873333333333</v>
      </c>
      <c r="C27" s="6" t="s">
        <v>109</v>
      </c>
      <c r="D27" s="6">
        <v>13</v>
      </c>
      <c r="E27" s="6"/>
      <c r="F27" s="6"/>
      <c r="G27" s="1">
        <v>1</v>
      </c>
      <c r="H27" s="7">
        <f t="shared" ref="H27:H38" si="0">E28</f>
        <v>13</v>
      </c>
      <c r="I27" s="7">
        <f t="shared" ref="I27:I38" si="1">H27+273.15</f>
        <v>286.14999999999998</v>
      </c>
      <c r="J27" s="7">
        <f t="shared" ref="J27:J38" si="2">EXP(($C$16*(I27-$C$14))/($C$17*I27*$C$14))</f>
        <v>8.8007517522823028E-2</v>
      </c>
      <c r="K27" s="7">
        <f t="shared" ref="K27:K38" si="3">$B$27/12</f>
        <v>111.51561111111111</v>
      </c>
      <c r="L27" s="7">
        <f t="shared" ref="L27:L38" si="4">K27*$B$28/100</f>
        <v>1.1151561111111112</v>
      </c>
      <c r="M27" s="1" t="s">
        <v>110</v>
      </c>
      <c r="O27" s="7">
        <f>L27</f>
        <v>1.1151561111111112</v>
      </c>
      <c r="P27" s="7">
        <f t="shared" ref="P27:P38" si="5">O27*J27</f>
        <v>9.8142120989294312E-2</v>
      </c>
      <c r="Q27" s="12">
        <f t="shared" ref="Q27:Q38" si="6">P27*$B$29</f>
        <v>1.1777054518715318E-2</v>
      </c>
      <c r="R27" s="7">
        <f t="shared" ref="R27:R38" si="7">L27*$B$29</f>
        <v>0.13381873333333336</v>
      </c>
      <c r="S27" s="13">
        <f t="shared" ref="S27:S38" si="8">Q27/R27</f>
        <v>8.8007517522823028E-2</v>
      </c>
      <c r="T27" s="2">
        <v>0.01</v>
      </c>
      <c r="U27" s="14">
        <f t="shared" ref="U27:U38" si="9">S27*T27</f>
        <v>8.8007517522823027E-4</v>
      </c>
      <c r="V27" s="13"/>
      <c r="W27" s="2"/>
      <c r="X27" s="14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3"/>
      <c r="AF27" s="2"/>
      <c r="AG27" s="14"/>
      <c r="AH27" s="13"/>
      <c r="AI27" s="2"/>
      <c r="AJ27" s="14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2.2780075175228228E-2</v>
      </c>
      <c r="AR27" s="7">
        <f t="shared" ref="AR27:AR38" si="15">$B$27/12</f>
        <v>111.51561111111111</v>
      </c>
      <c r="AS27" s="1">
        <f t="shared" ref="AS27:AS38" si="16">$B$29</f>
        <v>0.12</v>
      </c>
      <c r="AT27" s="1">
        <f>$E$2/12</f>
        <v>13.681699999999999</v>
      </c>
      <c r="AU27" s="1">
        <f t="shared" ref="AU27:AU38" si="17">AT27*10000*AS27*0.67*AR27*AQ27</f>
        <v>27943.89454854048</v>
      </c>
    </row>
    <row r="28" spans="1:47" x14ac:dyDescent="0.15">
      <c r="A28" s="1" t="s">
        <v>111</v>
      </c>
      <c r="B28" s="1">
        <v>1</v>
      </c>
      <c r="C28" s="6">
        <v>1</v>
      </c>
      <c r="D28" s="8">
        <v>12.3585236938387</v>
      </c>
      <c r="E28" s="9">
        <f t="shared" ref="E28:E39" si="18">D27</f>
        <v>13</v>
      </c>
      <c r="F28" s="6" t="s">
        <v>110</v>
      </c>
      <c r="G28" s="1">
        <v>2</v>
      </c>
      <c r="H28" s="7">
        <f t="shared" si="0"/>
        <v>12.3585236938387</v>
      </c>
      <c r="I28" s="7">
        <f t="shared" si="1"/>
        <v>285.5085236938387</v>
      </c>
      <c r="J28" s="7">
        <f t="shared" si="2"/>
        <v>8.1530009681576962E-2</v>
      </c>
      <c r="K28" s="7">
        <f t="shared" si="3"/>
        <v>111.51561111111111</v>
      </c>
      <c r="L28" s="7">
        <f t="shared" si="4"/>
        <v>1.1151561111111112</v>
      </c>
      <c r="M28" s="1" t="s">
        <v>110</v>
      </c>
      <c r="O28" s="7">
        <f t="shared" ref="O28:O38" si="19">L28+O27-P27-N28</f>
        <v>2.1321701012329282</v>
      </c>
      <c r="P28" s="7">
        <f t="shared" si="5"/>
        <v>0.17383584899628957</v>
      </c>
      <c r="Q28" s="12">
        <f t="shared" si="6"/>
        <v>2.0860301879554746E-2</v>
      </c>
      <c r="R28" s="7">
        <f t="shared" si="7"/>
        <v>0.13381873333333336</v>
      </c>
      <c r="S28" s="13">
        <f t="shared" si="8"/>
        <v>0.15588476560746659</v>
      </c>
      <c r="T28" s="2">
        <v>0.01</v>
      </c>
      <c r="U28" s="14">
        <f t="shared" si="9"/>
        <v>1.5588476560746659E-3</v>
      </c>
      <c r="V28" s="13"/>
      <c r="W28" s="2"/>
      <c r="X28" s="14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3"/>
      <c r="AF28" s="2"/>
      <c r="AG28" s="14"/>
      <c r="AH28" s="13"/>
      <c r="AI28" s="2"/>
      <c r="AJ28" s="14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2.3458847656074665E-2</v>
      </c>
      <c r="AR28" s="7">
        <f t="shared" si="15"/>
        <v>111.51561111111111</v>
      </c>
      <c r="AS28" s="1">
        <f t="shared" si="16"/>
        <v>0.12</v>
      </c>
      <c r="AT28" s="1">
        <f t="shared" ref="AT28:AT38" si="20">$E$2/12</f>
        <v>13.681699999999999</v>
      </c>
      <c r="AU28" s="1">
        <f t="shared" si="17"/>
        <v>28776.532126833019</v>
      </c>
    </row>
    <row r="29" spans="1:47" x14ac:dyDescent="0.15">
      <c r="A29" s="1" t="s">
        <v>73</v>
      </c>
      <c r="B29" s="1">
        <f>I2</f>
        <v>0.12</v>
      </c>
      <c r="C29" s="6">
        <v>2</v>
      </c>
      <c r="D29" s="8">
        <v>12.222866658724101</v>
      </c>
      <c r="E29" s="9">
        <f t="shared" si="18"/>
        <v>12.3585236938387</v>
      </c>
      <c r="F29" s="6" t="s">
        <v>110</v>
      </c>
      <c r="G29" s="1">
        <v>3</v>
      </c>
      <c r="H29" s="7">
        <f t="shared" si="0"/>
        <v>12.222866658724101</v>
      </c>
      <c r="I29" s="7">
        <f t="shared" si="1"/>
        <v>285.37286665872409</v>
      </c>
      <c r="J29" s="7">
        <f t="shared" si="2"/>
        <v>8.0218932462934781E-2</v>
      </c>
      <c r="K29" s="7">
        <f t="shared" si="3"/>
        <v>111.51561111111111</v>
      </c>
      <c r="L29" s="7">
        <f t="shared" si="4"/>
        <v>1.1151561111111112</v>
      </c>
      <c r="M29" s="1" t="s">
        <v>110</v>
      </c>
      <c r="O29" s="7">
        <f t="shared" si="19"/>
        <v>3.0734903633477497</v>
      </c>
      <c r="P29" s="7">
        <f t="shared" si="5"/>
        <v>0.24655211588287401</v>
      </c>
      <c r="Q29" s="12">
        <f t="shared" si="6"/>
        <v>2.9586253905944881E-2</v>
      </c>
      <c r="R29" s="7">
        <f t="shared" si="7"/>
        <v>0.13381873333333336</v>
      </c>
      <c r="S29" s="13">
        <f t="shared" si="8"/>
        <v>0.22109201880014465</v>
      </c>
      <c r="T29" s="2">
        <v>0.01</v>
      </c>
      <c r="U29" s="14">
        <f t="shared" si="9"/>
        <v>2.2109201880014463E-3</v>
      </c>
      <c r="V29" s="13"/>
      <c r="W29" s="2"/>
      <c r="X29" s="14"/>
      <c r="Y29" s="2">
        <v>0.04</v>
      </c>
      <c r="Z29" s="2">
        <v>0.21</v>
      </c>
      <c r="AA29" s="2">
        <f t="shared" si="10"/>
        <v>8.3999999999999995E-3</v>
      </c>
      <c r="AB29" s="2">
        <v>1.4999999999999999E-2</v>
      </c>
      <c r="AC29" s="2">
        <v>0.28999999999999998</v>
      </c>
      <c r="AD29" s="2">
        <f t="shared" si="11"/>
        <v>4.3499999999999997E-3</v>
      </c>
      <c r="AE29" s="13"/>
      <c r="AF29" s="2"/>
      <c r="AG29" s="14"/>
      <c r="AH29" s="13"/>
      <c r="AI29" s="2"/>
      <c r="AJ29" s="14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2.9760920188001444E-2</v>
      </c>
      <c r="AR29" s="7">
        <f t="shared" si="15"/>
        <v>111.51561111111111</v>
      </c>
      <c r="AS29" s="1">
        <f t="shared" si="16"/>
        <v>0.12</v>
      </c>
      <c r="AT29" s="1">
        <f t="shared" si="20"/>
        <v>13.681699999999999</v>
      </c>
      <c r="AU29" s="1">
        <f t="shared" si="17"/>
        <v>36507.167294398969</v>
      </c>
    </row>
    <row r="30" spans="1:47" x14ac:dyDescent="0.15">
      <c r="C30" s="6">
        <v>3</v>
      </c>
      <c r="D30" s="8">
        <v>16.213778521677401</v>
      </c>
      <c r="E30" s="9">
        <f t="shared" si="18"/>
        <v>12.222866658724101</v>
      </c>
      <c r="F30" s="6" t="s">
        <v>110</v>
      </c>
      <c r="G30" s="1">
        <v>4</v>
      </c>
      <c r="H30" s="7">
        <f t="shared" si="0"/>
        <v>16.213778521677401</v>
      </c>
      <c r="I30" s="7">
        <f t="shared" si="1"/>
        <v>289.36377852167738</v>
      </c>
      <c r="J30" s="7">
        <f t="shared" si="2"/>
        <v>0.1284239554231888</v>
      </c>
      <c r="K30" s="7">
        <f t="shared" si="3"/>
        <v>111.51561111111111</v>
      </c>
      <c r="L30" s="7">
        <f t="shared" si="4"/>
        <v>1.1151561111111112</v>
      </c>
      <c r="M30" s="1" t="s">
        <v>110</v>
      </c>
      <c r="O30" s="7">
        <f t="shared" si="19"/>
        <v>3.9420943585759871</v>
      </c>
      <c r="P30" s="7">
        <f t="shared" si="5"/>
        <v>0.50625935017976664</v>
      </c>
      <c r="Q30" s="12">
        <f t="shared" si="6"/>
        <v>6.0751122021571992E-2</v>
      </c>
      <c r="R30" s="7">
        <f t="shared" si="7"/>
        <v>0.13381873333333336</v>
      </c>
      <c r="S30" s="13">
        <f t="shared" si="8"/>
        <v>0.4539806984291585</v>
      </c>
      <c r="T30" s="2">
        <v>0.01</v>
      </c>
      <c r="U30" s="14">
        <f t="shared" si="9"/>
        <v>4.5398069842915853E-3</v>
      </c>
      <c r="V30" s="13"/>
      <c r="W30" s="2"/>
      <c r="X30" s="14"/>
      <c r="Y30" s="2">
        <v>0.04</v>
      </c>
      <c r="Z30" s="2">
        <v>0.21</v>
      </c>
      <c r="AA30" s="2">
        <f t="shared" si="10"/>
        <v>8.3999999999999995E-3</v>
      </c>
      <c r="AB30" s="2">
        <v>1.4999999999999999E-2</v>
      </c>
      <c r="AC30" s="2">
        <v>0.28999999999999998</v>
      </c>
      <c r="AD30" s="2">
        <f t="shared" si="11"/>
        <v>4.3499999999999997E-3</v>
      </c>
      <c r="AE30" s="13"/>
      <c r="AF30" s="2"/>
      <c r="AG30" s="14"/>
      <c r="AH30" s="13"/>
      <c r="AI30" s="2"/>
      <c r="AJ30" s="14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3.2089806984291584E-2</v>
      </c>
      <c r="AR30" s="7">
        <f t="shared" si="15"/>
        <v>111.51561111111111</v>
      </c>
      <c r="AS30" s="1">
        <f t="shared" si="16"/>
        <v>0.12</v>
      </c>
      <c r="AT30" s="1">
        <f t="shared" si="20"/>
        <v>13.681699999999999</v>
      </c>
      <c r="AU30" s="1">
        <f t="shared" si="17"/>
        <v>39363.969414252722</v>
      </c>
    </row>
    <row r="31" spans="1:47" x14ac:dyDescent="0.15">
      <c r="C31" s="6">
        <v>4</v>
      </c>
      <c r="D31" s="8">
        <v>22.968736852333301</v>
      </c>
      <c r="E31" s="9">
        <f t="shared" si="18"/>
        <v>16.213778521677401</v>
      </c>
      <c r="F31" s="6" t="s">
        <v>110</v>
      </c>
      <c r="G31" s="1">
        <v>5</v>
      </c>
      <c r="H31" s="7">
        <f t="shared" si="0"/>
        <v>22.968736852333301</v>
      </c>
      <c r="I31" s="7">
        <f t="shared" si="1"/>
        <v>296.11873685233326</v>
      </c>
      <c r="J31" s="7">
        <f t="shared" si="2"/>
        <v>0.27669762651457608</v>
      </c>
      <c r="K31" s="7">
        <f t="shared" si="3"/>
        <v>111.51561111111111</v>
      </c>
      <c r="L31" s="7">
        <f t="shared" si="4"/>
        <v>1.1151561111111112</v>
      </c>
      <c r="M31" s="1" t="s">
        <v>112</v>
      </c>
      <c r="N31" s="7">
        <f>(O30-P30)*C22/100</f>
        <v>3.2640432579764096</v>
      </c>
      <c r="O31" s="7">
        <f t="shared" si="19"/>
        <v>1.2869478615309213</v>
      </c>
      <c r="P31" s="7">
        <f t="shared" si="5"/>
        <v>0.35609541873361522</v>
      </c>
      <c r="Q31" s="12">
        <f t="shared" si="6"/>
        <v>4.2731450248033827E-2</v>
      </c>
      <c r="R31" s="7">
        <f t="shared" si="7"/>
        <v>0.13381873333333336</v>
      </c>
      <c r="S31" s="13">
        <f t="shared" si="8"/>
        <v>0.31932338009501776</v>
      </c>
      <c r="T31" s="2">
        <v>0.01</v>
      </c>
      <c r="U31" s="14">
        <f t="shared" si="9"/>
        <v>3.1932338009501779E-3</v>
      </c>
      <c r="V31" s="13"/>
      <c r="W31" s="2"/>
      <c r="X31" s="14"/>
      <c r="Y31" s="2">
        <v>0.05</v>
      </c>
      <c r="Z31" s="2">
        <v>0.21</v>
      </c>
      <c r="AA31" s="2">
        <f t="shared" si="10"/>
        <v>1.0500000000000001E-2</v>
      </c>
      <c r="AB31" s="2">
        <v>0.02</v>
      </c>
      <c r="AC31" s="2">
        <v>0.28999999999999998</v>
      </c>
      <c r="AD31" s="2">
        <f t="shared" si="11"/>
        <v>5.7999999999999996E-3</v>
      </c>
      <c r="AE31" s="13"/>
      <c r="AF31" s="2"/>
      <c r="AG31" s="14"/>
      <c r="AH31" s="13"/>
      <c r="AI31" s="2"/>
      <c r="AJ31" s="14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3.6193233800950179E-2</v>
      </c>
      <c r="AR31" s="7">
        <f t="shared" si="15"/>
        <v>111.51561111111111</v>
      </c>
      <c r="AS31" s="1">
        <f t="shared" si="16"/>
        <v>0.12</v>
      </c>
      <c r="AT31" s="1">
        <f t="shared" si="20"/>
        <v>13.681699999999999</v>
      </c>
      <c r="AU31" s="1">
        <f t="shared" si="17"/>
        <v>44397.566773801918</v>
      </c>
    </row>
    <row r="32" spans="1:47" x14ac:dyDescent="0.15">
      <c r="C32" s="6">
        <v>5</v>
      </c>
      <c r="D32" s="8">
        <v>25.443085541612898</v>
      </c>
      <c r="E32" s="9">
        <f t="shared" si="18"/>
        <v>22.968736852333301</v>
      </c>
      <c r="F32" s="6" t="s">
        <v>112</v>
      </c>
      <c r="G32" s="1">
        <v>6</v>
      </c>
      <c r="H32" s="7">
        <f t="shared" si="0"/>
        <v>25.443085541612898</v>
      </c>
      <c r="I32" s="7">
        <f t="shared" si="1"/>
        <v>298.59308554161288</v>
      </c>
      <c r="J32" s="7">
        <f t="shared" si="2"/>
        <v>0.36336326010088188</v>
      </c>
      <c r="K32" s="7">
        <f t="shared" si="3"/>
        <v>111.51561111111111</v>
      </c>
      <c r="L32" s="7">
        <f t="shared" si="4"/>
        <v>1.1151561111111112</v>
      </c>
      <c r="M32" s="1" t="s">
        <v>110</v>
      </c>
      <c r="O32" s="7">
        <f t="shared" si="19"/>
        <v>2.0460085539084174</v>
      </c>
      <c r="P32" s="7">
        <f t="shared" si="5"/>
        <v>0.74344433834245349</v>
      </c>
      <c r="Q32" s="12">
        <f t="shared" si="6"/>
        <v>8.9213320601094409E-2</v>
      </c>
      <c r="R32" s="7">
        <f t="shared" si="7"/>
        <v>0.13381873333333336</v>
      </c>
      <c r="S32" s="13">
        <f t="shared" si="8"/>
        <v>0.66667288188171758</v>
      </c>
      <c r="T32" s="2">
        <v>0.01</v>
      </c>
      <c r="U32" s="14">
        <f t="shared" si="9"/>
        <v>6.6667288188171758E-3</v>
      </c>
      <c r="V32" s="13"/>
      <c r="W32" s="2"/>
      <c r="X32" s="14"/>
      <c r="Y32" s="2">
        <v>0.05</v>
      </c>
      <c r="Z32" s="2">
        <v>0.21</v>
      </c>
      <c r="AA32" s="2">
        <f t="shared" si="10"/>
        <v>1.0500000000000001E-2</v>
      </c>
      <c r="AB32" s="2">
        <v>0.02</v>
      </c>
      <c r="AC32" s="2">
        <v>0.28999999999999998</v>
      </c>
      <c r="AD32" s="2">
        <f t="shared" si="11"/>
        <v>5.7999999999999996E-3</v>
      </c>
      <c r="AE32" s="13"/>
      <c r="AF32" s="2"/>
      <c r="AG32" s="14"/>
      <c r="AH32" s="13"/>
      <c r="AI32" s="2"/>
      <c r="AJ32" s="14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3.9666728818817179E-2</v>
      </c>
      <c r="AR32" s="7">
        <f t="shared" si="15"/>
        <v>111.51561111111111</v>
      </c>
      <c r="AS32" s="1">
        <f t="shared" si="16"/>
        <v>0.12</v>
      </c>
      <c r="AT32" s="1">
        <f t="shared" si="20"/>
        <v>13.681699999999999</v>
      </c>
      <c r="AU32" s="1">
        <f t="shared" si="17"/>
        <v>48658.438511385364</v>
      </c>
    </row>
    <row r="33" spans="1:48" x14ac:dyDescent="0.15">
      <c r="C33" s="6">
        <v>6</v>
      </c>
      <c r="D33" s="8">
        <v>27.878912007</v>
      </c>
      <c r="E33" s="9">
        <f t="shared" si="18"/>
        <v>25.443085541612898</v>
      </c>
      <c r="F33" s="6" t="s">
        <v>110</v>
      </c>
      <c r="G33" s="1">
        <v>7</v>
      </c>
      <c r="H33" s="7">
        <f t="shared" si="0"/>
        <v>27.878912007</v>
      </c>
      <c r="I33" s="7">
        <f t="shared" si="1"/>
        <v>301.02891200699997</v>
      </c>
      <c r="J33" s="7">
        <f t="shared" si="2"/>
        <v>0.47307948194029226</v>
      </c>
      <c r="K33" s="7">
        <f t="shared" si="3"/>
        <v>111.51561111111111</v>
      </c>
      <c r="L33" s="7">
        <f t="shared" si="4"/>
        <v>1.1151561111111112</v>
      </c>
      <c r="M33" s="1" t="s">
        <v>110</v>
      </c>
      <c r="O33" s="7">
        <f t="shared" si="19"/>
        <v>2.4177203266770753</v>
      </c>
      <c r="P33" s="7">
        <f t="shared" si="5"/>
        <v>1.1437738796209049</v>
      </c>
      <c r="Q33" s="12">
        <f t="shared" si="6"/>
        <v>0.13725286555450858</v>
      </c>
      <c r="R33" s="7">
        <f t="shared" si="7"/>
        <v>0.13381873333333336</v>
      </c>
      <c r="S33" s="13">
        <f t="shared" si="8"/>
        <v>1.0256625670833472</v>
      </c>
      <c r="T33" s="2">
        <v>0.01</v>
      </c>
      <c r="U33" s="14">
        <f t="shared" si="9"/>
        <v>1.0256625670833472E-2</v>
      </c>
      <c r="V33" s="13"/>
      <c r="W33" s="2"/>
      <c r="X33" s="14"/>
      <c r="Y33" s="2">
        <v>0.05</v>
      </c>
      <c r="Z33" s="2">
        <v>0.21</v>
      </c>
      <c r="AA33" s="2">
        <f t="shared" si="10"/>
        <v>1.0500000000000001E-2</v>
      </c>
      <c r="AB33" s="2">
        <v>0.02</v>
      </c>
      <c r="AC33" s="2">
        <v>0.28999999999999998</v>
      </c>
      <c r="AD33" s="2">
        <f t="shared" si="11"/>
        <v>5.7999999999999996E-3</v>
      </c>
      <c r="AE33" s="13"/>
      <c r="AF33" s="2"/>
      <c r="AG33" s="14"/>
      <c r="AH33" s="13"/>
      <c r="AI33" s="2"/>
      <c r="AJ33" s="14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4.3256625670833472E-2</v>
      </c>
      <c r="AR33" s="7">
        <f t="shared" si="15"/>
        <v>111.51561111111111</v>
      </c>
      <c r="AS33" s="1">
        <f t="shared" si="16"/>
        <v>0.12</v>
      </c>
      <c r="AT33" s="1">
        <f t="shared" si="20"/>
        <v>13.681699999999999</v>
      </c>
      <c r="AU33" s="1">
        <f t="shared" si="17"/>
        <v>53062.098214052508</v>
      </c>
    </row>
    <row r="34" spans="1:48" x14ac:dyDescent="0.15">
      <c r="C34" s="6">
        <v>7</v>
      </c>
      <c r="D34" s="8">
        <v>28.576980146774201</v>
      </c>
      <c r="E34" s="9">
        <f t="shared" si="18"/>
        <v>27.878912007</v>
      </c>
      <c r="F34" s="6" t="s">
        <v>110</v>
      </c>
      <c r="G34" s="1">
        <v>8</v>
      </c>
      <c r="H34" s="7">
        <f t="shared" si="0"/>
        <v>28.576980146774201</v>
      </c>
      <c r="I34" s="7">
        <f t="shared" si="1"/>
        <v>301.72698014677417</v>
      </c>
      <c r="J34" s="7">
        <f t="shared" si="2"/>
        <v>0.50983955582967722</v>
      </c>
      <c r="K34" s="7">
        <f t="shared" si="3"/>
        <v>111.51561111111111</v>
      </c>
      <c r="L34" s="7">
        <f t="shared" si="4"/>
        <v>1.1151561111111112</v>
      </c>
      <c r="M34" s="1" t="s">
        <v>110</v>
      </c>
      <c r="O34" s="7">
        <f t="shared" si="19"/>
        <v>2.3891025581672816</v>
      </c>
      <c r="P34" s="7">
        <f t="shared" si="5"/>
        <v>1.2180589870875524</v>
      </c>
      <c r="Q34" s="12">
        <f t="shared" si="6"/>
        <v>0.14616707845050628</v>
      </c>
      <c r="R34" s="7">
        <f t="shared" si="7"/>
        <v>0.13381873333333336</v>
      </c>
      <c r="S34" s="13">
        <f t="shared" si="8"/>
        <v>1.092276655215485</v>
      </c>
      <c r="T34" s="2">
        <v>0.01</v>
      </c>
      <c r="U34" s="14">
        <f t="shared" si="9"/>
        <v>1.092276655215485E-2</v>
      </c>
      <c r="V34" s="13"/>
      <c r="W34" s="2"/>
      <c r="X34" s="14"/>
      <c r="Y34" s="2">
        <v>0.05</v>
      </c>
      <c r="Z34" s="2">
        <v>0.21</v>
      </c>
      <c r="AA34" s="2">
        <f t="shared" si="10"/>
        <v>1.0500000000000001E-2</v>
      </c>
      <c r="AB34" s="2">
        <v>0.02</v>
      </c>
      <c r="AC34" s="2">
        <v>0.28999999999999998</v>
      </c>
      <c r="AD34" s="2">
        <f t="shared" si="11"/>
        <v>5.7999999999999996E-3</v>
      </c>
      <c r="AE34" s="13"/>
      <c r="AF34" s="2"/>
      <c r="AG34" s="14"/>
      <c r="AH34" s="13"/>
      <c r="AI34" s="2"/>
      <c r="AJ34" s="14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4.3922766552154852E-2</v>
      </c>
      <c r="AR34" s="7">
        <f t="shared" si="15"/>
        <v>111.51561111111111</v>
      </c>
      <c r="AS34" s="1">
        <f t="shared" si="16"/>
        <v>0.12</v>
      </c>
      <c r="AT34" s="1">
        <f t="shared" si="20"/>
        <v>13.681699999999999</v>
      </c>
      <c r="AU34" s="1">
        <f t="shared" si="17"/>
        <v>53879.240844132961</v>
      </c>
    </row>
    <row r="35" spans="1:48" x14ac:dyDescent="0.15">
      <c r="C35" s="6">
        <v>8</v>
      </c>
      <c r="D35" s="8">
        <v>27.5971988364516</v>
      </c>
      <c r="E35" s="9">
        <f t="shared" si="18"/>
        <v>28.576980146774201</v>
      </c>
      <c r="F35" s="6" t="s">
        <v>110</v>
      </c>
      <c r="G35" s="1">
        <v>9</v>
      </c>
      <c r="H35" s="7">
        <f t="shared" si="0"/>
        <v>27.5971988364516</v>
      </c>
      <c r="I35" s="7">
        <f t="shared" si="1"/>
        <v>300.74719883645156</v>
      </c>
      <c r="J35" s="7">
        <f t="shared" si="2"/>
        <v>0.45896110654333766</v>
      </c>
      <c r="K35" s="7">
        <f t="shared" si="3"/>
        <v>111.51561111111111</v>
      </c>
      <c r="L35" s="7">
        <f t="shared" si="4"/>
        <v>1.1151561111111112</v>
      </c>
      <c r="M35" s="1" t="s">
        <v>110</v>
      </c>
      <c r="O35" s="7">
        <f t="shared" si="19"/>
        <v>2.2861996821908406</v>
      </c>
      <c r="P35" s="7">
        <f t="shared" si="5"/>
        <v>1.0492767359173352</v>
      </c>
      <c r="Q35" s="12">
        <f t="shared" si="6"/>
        <v>0.12591320831008021</v>
      </c>
      <c r="R35" s="7">
        <f t="shared" si="7"/>
        <v>0.13381873333333336</v>
      </c>
      <c r="S35" s="13">
        <f t="shared" si="8"/>
        <v>0.94092362985112843</v>
      </c>
      <c r="T35" s="2">
        <v>0.01</v>
      </c>
      <c r="U35" s="14">
        <f t="shared" si="9"/>
        <v>9.4092362985112848E-3</v>
      </c>
      <c r="V35" s="13"/>
      <c r="W35" s="2"/>
      <c r="X35" s="14"/>
      <c r="Y35" s="2">
        <v>0.05</v>
      </c>
      <c r="Z35" s="2">
        <v>0.21</v>
      </c>
      <c r="AA35" s="2">
        <f t="shared" si="10"/>
        <v>1.0500000000000001E-2</v>
      </c>
      <c r="AB35" s="2">
        <v>0.02</v>
      </c>
      <c r="AC35" s="2">
        <v>0.28999999999999998</v>
      </c>
      <c r="AD35" s="2">
        <f t="shared" si="11"/>
        <v>5.7999999999999996E-3</v>
      </c>
      <c r="AE35" s="13"/>
      <c r="AF35" s="2"/>
      <c r="AG35" s="14"/>
      <c r="AH35" s="13"/>
      <c r="AI35" s="2"/>
      <c r="AJ35" s="14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4.2409236298511288E-2</v>
      </c>
      <c r="AR35" s="7">
        <f t="shared" si="15"/>
        <v>111.51561111111111</v>
      </c>
      <c r="AS35" s="1">
        <f t="shared" si="16"/>
        <v>0.12</v>
      </c>
      <c r="AT35" s="1">
        <f t="shared" si="20"/>
        <v>13.681699999999999</v>
      </c>
      <c r="AU35" s="1">
        <f t="shared" si="17"/>
        <v>52022.621430961168</v>
      </c>
    </row>
    <row r="36" spans="1:48" x14ac:dyDescent="0.15">
      <c r="C36" s="6">
        <v>9</v>
      </c>
      <c r="D36" s="8">
        <v>26.4784500373333</v>
      </c>
      <c r="E36" s="9">
        <f t="shared" si="18"/>
        <v>27.5971988364516</v>
      </c>
      <c r="F36" s="6" t="s">
        <v>110</v>
      </c>
      <c r="G36" s="1">
        <v>10</v>
      </c>
      <c r="H36" s="7">
        <f t="shared" si="0"/>
        <v>26.4784500373333</v>
      </c>
      <c r="I36" s="7">
        <f t="shared" si="1"/>
        <v>299.62845003733327</v>
      </c>
      <c r="J36" s="7">
        <f t="shared" si="2"/>
        <v>0.40670288020510398</v>
      </c>
      <c r="K36" s="7">
        <f t="shared" si="3"/>
        <v>111.51561111111111</v>
      </c>
      <c r="L36" s="7">
        <f t="shared" si="4"/>
        <v>1.1151561111111112</v>
      </c>
      <c r="M36" s="1" t="s">
        <v>110</v>
      </c>
      <c r="O36" s="7">
        <f t="shared" si="19"/>
        <v>2.3520790573846169</v>
      </c>
      <c r="P36" s="7">
        <f t="shared" si="5"/>
        <v>0.95659732710842971</v>
      </c>
      <c r="Q36" s="12">
        <f t="shared" si="6"/>
        <v>0.11479167925301156</v>
      </c>
      <c r="R36" s="7">
        <f t="shared" si="7"/>
        <v>0.13381873333333336</v>
      </c>
      <c r="S36" s="13">
        <f t="shared" si="8"/>
        <v>0.85781471990975511</v>
      </c>
      <c r="T36" s="2">
        <v>0.01</v>
      </c>
      <c r="U36" s="14">
        <f t="shared" si="9"/>
        <v>8.5781471990975505E-3</v>
      </c>
      <c r="V36" s="13"/>
      <c r="W36" s="2"/>
      <c r="X36" s="14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3"/>
      <c r="AF36" s="2"/>
      <c r="AG36" s="14"/>
      <c r="AH36" s="13"/>
      <c r="AI36" s="2"/>
      <c r="AJ36" s="14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3.8028147199097549E-2</v>
      </c>
      <c r="AR36" s="7">
        <f t="shared" si="15"/>
        <v>111.51561111111111</v>
      </c>
      <c r="AS36" s="1">
        <f t="shared" si="16"/>
        <v>0.12</v>
      </c>
      <c r="AT36" s="1">
        <f t="shared" si="20"/>
        <v>13.681699999999999</v>
      </c>
      <c r="AU36" s="1">
        <f t="shared" si="17"/>
        <v>46648.420913181224</v>
      </c>
    </row>
    <row r="37" spans="1:48" x14ac:dyDescent="0.15">
      <c r="C37" s="6">
        <v>10</v>
      </c>
      <c r="D37" s="8">
        <v>24.540032556128999</v>
      </c>
      <c r="E37" s="9">
        <f t="shared" si="18"/>
        <v>26.4784500373333</v>
      </c>
      <c r="F37" s="6" t="s">
        <v>110</v>
      </c>
      <c r="G37" s="1">
        <v>11</v>
      </c>
      <c r="H37" s="7">
        <f t="shared" si="0"/>
        <v>24.540032556128999</v>
      </c>
      <c r="I37" s="7">
        <f t="shared" si="1"/>
        <v>297.69003255612898</v>
      </c>
      <c r="J37" s="7">
        <f t="shared" si="2"/>
        <v>0.32913988966559315</v>
      </c>
      <c r="K37" s="7">
        <f t="shared" si="3"/>
        <v>111.51561111111111</v>
      </c>
      <c r="L37" s="7">
        <f t="shared" si="4"/>
        <v>1.1151561111111112</v>
      </c>
      <c r="M37" s="1" t="s">
        <v>112</v>
      </c>
      <c r="N37" s="7">
        <f>(O36-P36)*C22/100</f>
        <v>1.325707643762378</v>
      </c>
      <c r="O37" s="7">
        <f t="shared" si="19"/>
        <v>1.1849301976249205</v>
      </c>
      <c r="P37" s="7">
        <f t="shared" si="5"/>
        <v>0.39000779450769579</v>
      </c>
      <c r="Q37" s="12">
        <f t="shared" si="6"/>
        <v>4.6800935340923493E-2</v>
      </c>
      <c r="R37" s="7">
        <f t="shared" si="7"/>
        <v>0.13381873333333336</v>
      </c>
      <c r="S37" s="13">
        <f t="shared" si="8"/>
        <v>0.34973380912480728</v>
      </c>
      <c r="T37" s="2">
        <v>0.01</v>
      </c>
      <c r="U37" s="14">
        <f t="shared" si="9"/>
        <v>3.4973380912480729E-3</v>
      </c>
      <c r="V37" s="13"/>
      <c r="W37" s="2"/>
      <c r="X37" s="14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3"/>
      <c r="AF37" s="2"/>
      <c r="AG37" s="14"/>
      <c r="AH37" s="13"/>
      <c r="AI37" s="2"/>
      <c r="AJ37" s="14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3.2947338091248071E-2</v>
      </c>
      <c r="AR37" s="7">
        <f t="shared" si="15"/>
        <v>111.51561111111111</v>
      </c>
      <c r="AS37" s="1">
        <f t="shared" si="16"/>
        <v>0.12</v>
      </c>
      <c r="AT37" s="1">
        <f t="shared" si="20"/>
        <v>13.681699999999999</v>
      </c>
      <c r="AU37" s="1">
        <f t="shared" si="17"/>
        <v>40415.886874601718</v>
      </c>
    </row>
    <row r="38" spans="1:48" x14ac:dyDescent="0.15">
      <c r="C38" s="6">
        <v>11</v>
      </c>
      <c r="D38" s="8">
        <v>18.4855879841333</v>
      </c>
      <c r="E38" s="9">
        <f t="shared" si="18"/>
        <v>24.540032556128999</v>
      </c>
      <c r="F38" s="6" t="s">
        <v>112</v>
      </c>
      <c r="G38" s="1">
        <v>12</v>
      </c>
      <c r="H38" s="7">
        <f t="shared" si="0"/>
        <v>18.4855879841333</v>
      </c>
      <c r="I38" s="7">
        <f t="shared" si="1"/>
        <v>291.63558798413328</v>
      </c>
      <c r="J38" s="7">
        <f t="shared" si="2"/>
        <v>0.16691065120514073</v>
      </c>
      <c r="K38" s="7">
        <f t="shared" si="3"/>
        <v>111.51561111111111</v>
      </c>
      <c r="L38" s="7">
        <f t="shared" si="4"/>
        <v>1.1151561111111112</v>
      </c>
      <c r="M38" s="1" t="s">
        <v>110</v>
      </c>
      <c r="O38" s="7">
        <f t="shared" si="19"/>
        <v>1.9100785142283359</v>
      </c>
      <c r="P38" s="7">
        <f t="shared" si="5"/>
        <v>0.31881244866279923</v>
      </c>
      <c r="Q38" s="12">
        <f t="shared" si="6"/>
        <v>3.825749383953591E-2</v>
      </c>
      <c r="R38" s="7">
        <f t="shared" si="7"/>
        <v>0.13381873333333336</v>
      </c>
      <c r="S38" s="13">
        <f t="shared" si="8"/>
        <v>0.28589041972351581</v>
      </c>
      <c r="T38" s="2">
        <v>0.01</v>
      </c>
      <c r="U38" s="14">
        <f t="shared" si="9"/>
        <v>2.8589041972351581E-3</v>
      </c>
      <c r="V38" s="13"/>
      <c r="W38" s="2"/>
      <c r="X38" s="14"/>
      <c r="Y38" s="2">
        <v>0.02</v>
      </c>
      <c r="Z38" s="2">
        <v>0.21</v>
      </c>
      <c r="AA38" s="2">
        <f t="shared" si="10"/>
        <v>4.1999999999999997E-3</v>
      </c>
      <c r="AB38" s="2">
        <v>0.01</v>
      </c>
      <c r="AC38" s="2">
        <v>0.28999999999999998</v>
      </c>
      <c r="AD38" s="2">
        <f t="shared" si="11"/>
        <v>2.8999999999999998E-3</v>
      </c>
      <c r="AE38" s="13"/>
      <c r="AF38" s="2"/>
      <c r="AG38" s="14"/>
      <c r="AH38" s="13"/>
      <c r="AI38" s="2"/>
      <c r="AJ38" s="14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2.6658904197235156E-2</v>
      </c>
      <c r="AR38" s="7">
        <f t="shared" si="15"/>
        <v>111.51561111111111</v>
      </c>
      <c r="AS38" s="1">
        <f t="shared" si="16"/>
        <v>0.12</v>
      </c>
      <c r="AT38" s="1">
        <f t="shared" si="20"/>
        <v>13.681699999999999</v>
      </c>
      <c r="AU38" s="1">
        <f t="shared" si="17"/>
        <v>32701.981970510282</v>
      </c>
      <c r="AV38" s="1">
        <f>SUM(AU27:AU38)</f>
        <v>504377.81891665229</v>
      </c>
    </row>
    <row r="39" spans="1:48" x14ac:dyDescent="0.15">
      <c r="C39" s="6">
        <v>12</v>
      </c>
      <c r="D39" s="8">
        <v>15.9063554783871</v>
      </c>
      <c r="E39" s="9">
        <f t="shared" si="18"/>
        <v>18.4855879841333</v>
      </c>
      <c r="F39" s="6" t="s">
        <v>110</v>
      </c>
    </row>
    <row r="40" spans="1:48" x14ac:dyDescent="0.15">
      <c r="S40" s="30" t="s">
        <v>80</v>
      </c>
      <c r="T40" s="30"/>
      <c r="U40" s="30"/>
      <c r="V40" s="30" t="s">
        <v>81</v>
      </c>
      <c r="W40" s="30"/>
      <c r="X40" s="30"/>
      <c r="Y40" s="30" t="s">
        <v>82</v>
      </c>
      <c r="Z40" s="30"/>
      <c r="AA40" s="30"/>
      <c r="AB40" s="30" t="s">
        <v>83</v>
      </c>
      <c r="AC40" s="30"/>
      <c r="AD40" s="30"/>
      <c r="AE40" s="30" t="s">
        <v>84</v>
      </c>
      <c r="AF40" s="30"/>
      <c r="AG40" s="30"/>
      <c r="AH40" s="30" t="s">
        <v>85</v>
      </c>
      <c r="AI40" s="30"/>
      <c r="AJ40" s="30"/>
      <c r="AK40" s="31" t="s">
        <v>86</v>
      </c>
      <c r="AL40" s="32"/>
      <c r="AM40" s="33"/>
      <c r="AN40" s="30" t="s">
        <v>87</v>
      </c>
      <c r="AO40" s="30"/>
      <c r="AP40" s="30"/>
    </row>
    <row r="41" spans="1:48" x14ac:dyDescent="0.15">
      <c r="A41" s="34" t="s">
        <v>45</v>
      </c>
      <c r="B41" s="34"/>
      <c r="C41" s="6" t="s">
        <v>88</v>
      </c>
      <c r="D41" s="6" t="s">
        <v>89</v>
      </c>
      <c r="E41" s="6" t="s">
        <v>90</v>
      </c>
      <c r="F41" s="6" t="s">
        <v>91</v>
      </c>
      <c r="G41" s="1" t="s">
        <v>88</v>
      </c>
      <c r="H41" s="1" t="s">
        <v>90</v>
      </c>
      <c r="I41" s="1" t="s">
        <v>92</v>
      </c>
      <c r="J41" s="1" t="s">
        <v>93</v>
      </c>
      <c r="K41" s="10" t="s">
        <v>94</v>
      </c>
      <c r="L41" s="10" t="s">
        <v>95</v>
      </c>
      <c r="M41" s="1" t="s">
        <v>96</v>
      </c>
      <c r="N41" s="10" t="s">
        <v>97</v>
      </c>
      <c r="O41" s="1" t="s">
        <v>98</v>
      </c>
      <c r="P41" s="1" t="s">
        <v>99</v>
      </c>
      <c r="Q41" s="10" t="s">
        <v>100</v>
      </c>
      <c r="R41" s="10" t="s">
        <v>101</v>
      </c>
      <c r="S41" s="2" t="s">
        <v>102</v>
      </c>
      <c r="T41" s="2" t="s">
        <v>103</v>
      </c>
      <c r="U41" s="2"/>
      <c r="V41" s="2" t="s">
        <v>102</v>
      </c>
      <c r="W41" s="2" t="s">
        <v>103</v>
      </c>
      <c r="X41" s="2"/>
      <c r="Y41" s="2" t="s">
        <v>102</v>
      </c>
      <c r="Z41" s="2" t="s">
        <v>103</v>
      </c>
      <c r="AA41" s="2"/>
      <c r="AB41" s="2" t="s">
        <v>102</v>
      </c>
      <c r="AC41" s="2" t="s">
        <v>103</v>
      </c>
      <c r="AD41" s="2"/>
      <c r="AE41" s="2" t="s">
        <v>102</v>
      </c>
      <c r="AF41" s="2" t="s">
        <v>103</v>
      </c>
      <c r="AG41" s="2"/>
      <c r="AH41" s="2" t="s">
        <v>102</v>
      </c>
      <c r="AI41" s="2" t="s">
        <v>103</v>
      </c>
      <c r="AJ41" s="2"/>
      <c r="AK41" s="2" t="s">
        <v>102</v>
      </c>
      <c r="AL41" s="2" t="s">
        <v>103</v>
      </c>
      <c r="AM41" s="2"/>
      <c r="AN41" s="16" t="s">
        <v>102</v>
      </c>
      <c r="AO41" s="16" t="s">
        <v>103</v>
      </c>
      <c r="AP41" s="16"/>
      <c r="AQ41" s="1" t="s">
        <v>104</v>
      </c>
      <c r="AR41" s="1" t="s">
        <v>105</v>
      </c>
      <c r="AS41" s="1" t="s">
        <v>73</v>
      </c>
      <c r="AT41" s="1" t="s">
        <v>106</v>
      </c>
      <c r="AU41" s="1" t="s">
        <v>107</v>
      </c>
    </row>
    <row r="42" spans="1:48" x14ac:dyDescent="0.15">
      <c r="A42" s="1" t="s">
        <v>108</v>
      </c>
      <c r="B42" s="1">
        <f>G5</f>
        <v>92.509250000000009</v>
      </c>
      <c r="C42" s="6" t="s">
        <v>109</v>
      </c>
      <c r="D42" s="6">
        <v>13</v>
      </c>
      <c r="E42" s="6"/>
      <c r="F42" s="6"/>
      <c r="G42" s="1">
        <v>1</v>
      </c>
      <c r="H42" s="7">
        <f t="shared" ref="H42:H53" si="21">E43</f>
        <v>13</v>
      </c>
      <c r="I42" s="7">
        <f t="shared" ref="I42:I53" si="22">H42+273.15</f>
        <v>286.14999999999998</v>
      </c>
      <c r="J42" s="7">
        <f t="shared" ref="J42:J53" si="23">EXP(($C$16*(I42-$C$14))/($C$17*I42*$C$14))</f>
        <v>8.8007517522823028E-2</v>
      </c>
      <c r="K42" s="7">
        <f t="shared" ref="K42:K53" si="24">$B$42/12</f>
        <v>7.7091041666666671</v>
      </c>
      <c r="L42" s="7">
        <f t="shared" ref="L42:L53" si="25">K42*$B$43/100</f>
        <v>7.7091041666666665E-2</v>
      </c>
      <c r="M42" s="1" t="s">
        <v>110</v>
      </c>
      <c r="O42" s="7">
        <f>L42</f>
        <v>7.7091041666666665E-2</v>
      </c>
      <c r="P42" s="7">
        <f t="shared" ref="P42:P53" si="26">O42*J42</f>
        <v>6.784591200331847E-3</v>
      </c>
      <c r="Q42" s="12">
        <f t="shared" ref="Q42:Q53" si="27">P42*$B$44</f>
        <v>8.8199685604314015E-4</v>
      </c>
      <c r="R42" s="7">
        <f t="shared" ref="R42:R53" si="28">L42*$B$44</f>
        <v>1.0021835416666666E-2</v>
      </c>
      <c r="S42" s="13">
        <f t="shared" ref="S42:S53" si="29">Q42/R42</f>
        <v>8.8007517522823042E-2</v>
      </c>
      <c r="T42" s="2">
        <v>0.01</v>
      </c>
      <c r="U42" s="14">
        <f t="shared" ref="U42:U53" si="30">S42*T42</f>
        <v>8.8007517522823049E-4</v>
      </c>
      <c r="V42" s="13"/>
      <c r="W42" s="2"/>
      <c r="X42" s="14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3"/>
      <c r="AF42" s="2"/>
      <c r="AG42" s="14"/>
      <c r="AH42" s="13"/>
      <c r="AI42" s="2"/>
      <c r="AJ42" s="14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1.5680075175228229E-2</v>
      </c>
      <c r="AR42" s="7">
        <f t="shared" ref="AR42:AR53" si="34">$B$42/12</f>
        <v>7.7091041666666671</v>
      </c>
      <c r="AS42" s="1">
        <f t="shared" ref="AS42:AS53" si="35">$B$44</f>
        <v>0.13</v>
      </c>
      <c r="AT42" s="1">
        <f t="shared" ref="AT42:AT53" si="36">$E$5/12</f>
        <v>14.28857534246575</v>
      </c>
      <c r="AU42" s="1">
        <f t="shared" ref="AU42:AU53" si="37">AT42*10000*AS42*0.67*AR42*AQ42</f>
        <v>1504.3854993198986</v>
      </c>
    </row>
    <row r="43" spans="1:48" x14ac:dyDescent="0.15">
      <c r="A43" s="1" t="s">
        <v>111</v>
      </c>
      <c r="B43" s="1">
        <v>1</v>
      </c>
      <c r="C43" s="6">
        <v>1</v>
      </c>
      <c r="D43" s="8">
        <v>12.3585236938387</v>
      </c>
      <c r="E43" s="9">
        <f t="shared" ref="E43:E54" si="38">D42</f>
        <v>13</v>
      </c>
      <c r="F43" s="6" t="s">
        <v>110</v>
      </c>
      <c r="G43" s="1">
        <v>2</v>
      </c>
      <c r="H43" s="7">
        <f t="shared" si="21"/>
        <v>12.3585236938387</v>
      </c>
      <c r="I43" s="7">
        <f t="shared" si="22"/>
        <v>285.5085236938387</v>
      </c>
      <c r="J43" s="7">
        <f t="shared" si="23"/>
        <v>8.1530009681576962E-2</v>
      </c>
      <c r="K43" s="7">
        <f t="shared" si="24"/>
        <v>7.7091041666666671</v>
      </c>
      <c r="L43" s="7">
        <f t="shared" si="25"/>
        <v>7.7091041666666665E-2</v>
      </c>
      <c r="M43" s="1" t="s">
        <v>110</v>
      </c>
      <c r="O43" s="7">
        <f t="shared" ref="O43:O53" si="39">L43+O42-P42-N43</f>
        <v>0.14739749213300149</v>
      </c>
      <c r="P43" s="7">
        <f t="shared" si="26"/>
        <v>1.2017318960643775E-2</v>
      </c>
      <c r="Q43" s="12">
        <f t="shared" si="27"/>
        <v>1.5622514648836907E-3</v>
      </c>
      <c r="R43" s="7">
        <f t="shared" si="28"/>
        <v>1.0021835416666666E-2</v>
      </c>
      <c r="S43" s="13">
        <f t="shared" si="29"/>
        <v>0.15588476560746661</v>
      </c>
      <c r="T43" s="2">
        <v>0.01</v>
      </c>
      <c r="U43" s="14">
        <f t="shared" si="30"/>
        <v>1.5588476560746661E-3</v>
      </c>
      <c r="V43" s="13"/>
      <c r="W43" s="2"/>
      <c r="X43" s="14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3"/>
      <c r="AF43" s="2"/>
      <c r="AG43" s="14"/>
      <c r="AH43" s="13"/>
      <c r="AI43" s="2"/>
      <c r="AJ43" s="14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1.6358847656074666E-2</v>
      </c>
      <c r="AR43" s="7">
        <f t="shared" si="34"/>
        <v>7.7091041666666671</v>
      </c>
      <c r="AS43" s="1">
        <f t="shared" si="35"/>
        <v>0.13</v>
      </c>
      <c r="AT43" s="1">
        <f t="shared" si="36"/>
        <v>14.28857534246575</v>
      </c>
      <c r="AU43" s="1">
        <f t="shared" si="37"/>
        <v>1569.5086231640998</v>
      </c>
    </row>
    <row r="44" spans="1:48" x14ac:dyDescent="0.15">
      <c r="A44" s="1" t="s">
        <v>73</v>
      </c>
      <c r="B44" s="1">
        <f>I5</f>
        <v>0.13</v>
      </c>
      <c r="C44" s="6">
        <v>2</v>
      </c>
      <c r="D44" s="8">
        <v>12.222866658724101</v>
      </c>
      <c r="E44" s="9">
        <f t="shared" si="38"/>
        <v>12.3585236938387</v>
      </c>
      <c r="F44" s="6" t="s">
        <v>110</v>
      </c>
      <c r="G44" s="1">
        <v>3</v>
      </c>
      <c r="H44" s="7">
        <f t="shared" si="21"/>
        <v>12.222866658724101</v>
      </c>
      <c r="I44" s="7">
        <f t="shared" si="22"/>
        <v>285.37286665872409</v>
      </c>
      <c r="J44" s="7">
        <f t="shared" si="23"/>
        <v>8.0218932462934781E-2</v>
      </c>
      <c r="K44" s="7">
        <f t="shared" si="24"/>
        <v>7.7091041666666671</v>
      </c>
      <c r="L44" s="7">
        <f t="shared" si="25"/>
        <v>7.7091041666666665E-2</v>
      </c>
      <c r="M44" s="1" t="s">
        <v>110</v>
      </c>
      <c r="O44" s="7">
        <f t="shared" si="39"/>
        <v>0.21247121483902437</v>
      </c>
      <c r="P44" s="7">
        <f t="shared" si="26"/>
        <v>1.7044214033489401E-2</v>
      </c>
      <c r="Q44" s="12">
        <f t="shared" si="27"/>
        <v>2.2157478243536224E-3</v>
      </c>
      <c r="R44" s="7">
        <f t="shared" si="28"/>
        <v>1.0021835416666666E-2</v>
      </c>
      <c r="S44" s="13">
        <f t="shared" si="29"/>
        <v>0.22109201880014467</v>
      </c>
      <c r="T44" s="2">
        <v>0.01</v>
      </c>
      <c r="U44" s="14">
        <f t="shared" si="30"/>
        <v>2.2109201880014468E-3</v>
      </c>
      <c r="V44" s="13"/>
      <c r="W44" s="2"/>
      <c r="X44" s="14"/>
      <c r="Y44" s="2">
        <v>0.04</v>
      </c>
      <c r="Z44" s="2">
        <v>0.49</v>
      </c>
      <c r="AA44" s="2">
        <f t="shared" si="31"/>
        <v>1.9599999999999999E-2</v>
      </c>
      <c r="AB44" s="2"/>
      <c r="AC44" s="2"/>
      <c r="AD44" s="2"/>
      <c r="AE44" s="13"/>
      <c r="AF44" s="2"/>
      <c r="AG44" s="14"/>
      <c r="AH44" s="13"/>
      <c r="AI44" s="2"/>
      <c r="AJ44" s="14"/>
      <c r="AL44" s="2"/>
      <c r="AM44" s="2"/>
      <c r="AN44" s="2">
        <v>1.4999999999999999E-2</v>
      </c>
      <c r="AO44" s="2">
        <v>0.5</v>
      </c>
      <c r="AP44" s="2">
        <f t="shared" si="32"/>
        <v>7.4999999999999997E-3</v>
      </c>
      <c r="AQ44" s="1">
        <f t="shared" si="33"/>
        <v>2.9310920188001445E-2</v>
      </c>
      <c r="AR44" s="7">
        <f t="shared" si="34"/>
        <v>7.7091041666666671</v>
      </c>
      <c r="AS44" s="1">
        <f t="shared" si="35"/>
        <v>0.13</v>
      </c>
      <c r="AT44" s="1">
        <f t="shared" si="36"/>
        <v>14.28857534246575</v>
      </c>
      <c r="AU44" s="1">
        <f t="shared" si="37"/>
        <v>2812.1627485698855</v>
      </c>
    </row>
    <row r="45" spans="1:48" x14ac:dyDescent="0.15">
      <c r="C45" s="6">
        <v>3</v>
      </c>
      <c r="D45" s="8">
        <v>16.213778521677401</v>
      </c>
      <c r="E45" s="9">
        <f t="shared" si="38"/>
        <v>12.222866658724101</v>
      </c>
      <c r="F45" s="6" t="s">
        <v>110</v>
      </c>
      <c r="G45" s="1">
        <v>4</v>
      </c>
      <c r="H45" s="7">
        <f t="shared" si="21"/>
        <v>16.213778521677401</v>
      </c>
      <c r="I45" s="7">
        <f t="shared" si="22"/>
        <v>289.36377852167738</v>
      </c>
      <c r="J45" s="7">
        <f t="shared" si="23"/>
        <v>0.1284239554231888</v>
      </c>
      <c r="K45" s="7">
        <f t="shared" si="24"/>
        <v>7.7091041666666671</v>
      </c>
      <c r="L45" s="7">
        <f t="shared" si="25"/>
        <v>7.7091041666666665E-2</v>
      </c>
      <c r="M45" s="1" t="s">
        <v>110</v>
      </c>
      <c r="O45" s="7">
        <f t="shared" si="39"/>
        <v>0.27251804247220163</v>
      </c>
      <c r="P45" s="7">
        <f t="shared" si="26"/>
        <v>3.4997844938464695E-2</v>
      </c>
      <c r="Q45" s="12">
        <f t="shared" si="27"/>
        <v>4.5497198420004102E-3</v>
      </c>
      <c r="R45" s="7">
        <f t="shared" si="28"/>
        <v>1.0021835416666666E-2</v>
      </c>
      <c r="S45" s="13">
        <f t="shared" si="29"/>
        <v>0.45398069842915856</v>
      </c>
      <c r="T45" s="2">
        <v>0.01</v>
      </c>
      <c r="U45" s="14">
        <f t="shared" si="30"/>
        <v>4.5398069842915853E-3</v>
      </c>
      <c r="V45" s="13"/>
      <c r="W45" s="2"/>
      <c r="X45" s="14"/>
      <c r="Y45" s="2">
        <v>0.04</v>
      </c>
      <c r="Z45" s="2">
        <v>0.49</v>
      </c>
      <c r="AA45" s="2">
        <f t="shared" si="31"/>
        <v>1.9599999999999999E-2</v>
      </c>
      <c r="AB45" s="2"/>
      <c r="AC45" s="2"/>
      <c r="AD45" s="2"/>
      <c r="AE45" s="13"/>
      <c r="AF45" s="2"/>
      <c r="AG45" s="14"/>
      <c r="AH45" s="13"/>
      <c r="AI45" s="2"/>
      <c r="AJ45" s="14"/>
      <c r="AK45" s="2"/>
      <c r="AL45" s="2"/>
      <c r="AM45" s="2"/>
      <c r="AN45" s="2">
        <v>1.4999999999999999E-2</v>
      </c>
      <c r="AO45" s="2">
        <v>0.5</v>
      </c>
      <c r="AP45" s="2">
        <f t="shared" si="32"/>
        <v>7.4999999999999997E-3</v>
      </c>
      <c r="AQ45" s="1">
        <f t="shared" si="33"/>
        <v>3.1639806984291585E-2</v>
      </c>
      <c r="AR45" s="7">
        <f t="shared" si="34"/>
        <v>7.7091041666666671</v>
      </c>
      <c r="AS45" s="1">
        <f t="shared" si="35"/>
        <v>0.13</v>
      </c>
      <c r="AT45" s="1">
        <f t="shared" si="36"/>
        <v>14.28857534246575</v>
      </c>
      <c r="AU45" s="1">
        <f t="shared" si="37"/>
        <v>3035.6019532129503</v>
      </c>
    </row>
    <row r="46" spans="1:48" x14ac:dyDescent="0.15">
      <c r="C46" s="6">
        <v>4</v>
      </c>
      <c r="D46" s="8">
        <v>22.968736852333301</v>
      </c>
      <c r="E46" s="9">
        <f t="shared" si="38"/>
        <v>16.213778521677401</v>
      </c>
      <c r="F46" s="6" t="s">
        <v>110</v>
      </c>
      <c r="G46" s="1">
        <v>5</v>
      </c>
      <c r="H46" s="7">
        <f t="shared" si="21"/>
        <v>22.968736852333301</v>
      </c>
      <c r="I46" s="7">
        <f t="shared" si="22"/>
        <v>296.11873685233326</v>
      </c>
      <c r="J46" s="7">
        <f t="shared" si="23"/>
        <v>0.27669762651457608</v>
      </c>
      <c r="K46" s="7">
        <f t="shared" si="24"/>
        <v>7.7091041666666671</v>
      </c>
      <c r="L46" s="7">
        <f t="shared" si="25"/>
        <v>7.7091041666666665E-2</v>
      </c>
      <c r="M46" s="1" t="s">
        <v>112</v>
      </c>
      <c r="N46" s="7">
        <f>(O45-P45)*$C$22/100</f>
        <v>0.22564418765705008</v>
      </c>
      <c r="O46" s="7">
        <f t="shared" si="39"/>
        <v>8.8967051543353493E-2</v>
      </c>
      <c r="P46" s="7">
        <f t="shared" si="26"/>
        <v>2.4616972000045863E-2</v>
      </c>
      <c r="Q46" s="12">
        <f t="shared" si="27"/>
        <v>3.2002063600059623E-3</v>
      </c>
      <c r="R46" s="7">
        <f t="shared" si="28"/>
        <v>1.0021835416666666E-2</v>
      </c>
      <c r="S46" s="13">
        <f t="shared" si="29"/>
        <v>0.31932338009501793</v>
      </c>
      <c r="T46" s="2">
        <v>0.01</v>
      </c>
      <c r="U46" s="14">
        <f t="shared" si="30"/>
        <v>3.1932338009501792E-3</v>
      </c>
      <c r="V46" s="13"/>
      <c r="W46" s="2"/>
      <c r="X46" s="14"/>
      <c r="Y46" s="2">
        <v>0.05</v>
      </c>
      <c r="Z46" s="2">
        <v>0.49</v>
      </c>
      <c r="AA46" s="2">
        <f t="shared" si="31"/>
        <v>2.4500000000000001E-2</v>
      </c>
      <c r="AB46" s="2"/>
      <c r="AC46" s="2"/>
      <c r="AD46" s="2"/>
      <c r="AE46" s="13"/>
      <c r="AF46" s="2"/>
      <c r="AG46" s="14"/>
      <c r="AH46" s="13"/>
      <c r="AI46" s="2"/>
      <c r="AJ46" s="14"/>
      <c r="AL46" s="2"/>
      <c r="AM46" s="2"/>
      <c r="AN46" s="2">
        <v>0.02</v>
      </c>
      <c r="AO46" s="2">
        <v>0.5</v>
      </c>
      <c r="AP46" s="2">
        <f t="shared" si="32"/>
        <v>0.01</v>
      </c>
      <c r="AQ46" s="1">
        <f t="shared" si="33"/>
        <v>3.7693233800950181E-2</v>
      </c>
      <c r="AR46" s="7">
        <f t="shared" si="34"/>
        <v>7.7091041666666671</v>
      </c>
      <c r="AS46" s="1">
        <f t="shared" si="35"/>
        <v>0.13</v>
      </c>
      <c r="AT46" s="1">
        <f t="shared" si="36"/>
        <v>14.28857534246575</v>
      </c>
      <c r="AU46" s="1">
        <f t="shared" si="37"/>
        <v>3616.3828118763308</v>
      </c>
    </row>
    <row r="47" spans="1:48" x14ac:dyDescent="0.15">
      <c r="C47" s="6">
        <v>5</v>
      </c>
      <c r="D47" s="8">
        <v>25.443085541612898</v>
      </c>
      <c r="E47" s="9">
        <f t="shared" si="38"/>
        <v>22.968736852333301</v>
      </c>
      <c r="F47" s="6" t="s">
        <v>112</v>
      </c>
      <c r="G47" s="1">
        <v>6</v>
      </c>
      <c r="H47" s="7">
        <f t="shared" si="21"/>
        <v>25.443085541612898</v>
      </c>
      <c r="I47" s="7">
        <f t="shared" si="22"/>
        <v>298.59308554161288</v>
      </c>
      <c r="J47" s="7">
        <f t="shared" si="23"/>
        <v>0.36336326010088188</v>
      </c>
      <c r="K47" s="7">
        <f t="shared" si="24"/>
        <v>7.7091041666666671</v>
      </c>
      <c r="L47" s="7">
        <f t="shared" si="25"/>
        <v>7.7091041666666665E-2</v>
      </c>
      <c r="M47" s="1" t="s">
        <v>110</v>
      </c>
      <c r="O47" s="7">
        <f t="shared" si="39"/>
        <v>0.14144112120997429</v>
      </c>
      <c r="P47" s="7">
        <f t="shared" si="26"/>
        <v>5.1394506915180251E-2</v>
      </c>
      <c r="Q47" s="12">
        <f t="shared" si="27"/>
        <v>6.6812858989734325E-3</v>
      </c>
      <c r="R47" s="7">
        <f t="shared" si="28"/>
        <v>1.0021835416666666E-2</v>
      </c>
      <c r="S47" s="13">
        <f t="shared" si="29"/>
        <v>0.6666728818817178</v>
      </c>
      <c r="T47" s="2">
        <v>0.01</v>
      </c>
      <c r="U47" s="14">
        <f t="shared" si="30"/>
        <v>6.6667288188171784E-3</v>
      </c>
      <c r="V47" s="13"/>
      <c r="W47" s="2"/>
      <c r="X47" s="14"/>
      <c r="Y47" s="2">
        <v>0.05</v>
      </c>
      <c r="Z47" s="2">
        <v>0.49</v>
      </c>
      <c r="AA47" s="2">
        <f t="shared" si="31"/>
        <v>2.4500000000000001E-2</v>
      </c>
      <c r="AB47" s="2"/>
      <c r="AC47" s="2"/>
      <c r="AD47" s="2"/>
      <c r="AE47" s="13"/>
      <c r="AF47" s="2"/>
      <c r="AG47" s="14"/>
      <c r="AH47" s="13"/>
      <c r="AI47" s="2"/>
      <c r="AJ47" s="14"/>
      <c r="AK47" s="2"/>
      <c r="AL47" s="2"/>
      <c r="AM47" s="2"/>
      <c r="AN47" s="2">
        <v>0.02</v>
      </c>
      <c r="AO47" s="2">
        <v>0.5</v>
      </c>
      <c r="AP47" s="2">
        <f t="shared" si="32"/>
        <v>0.01</v>
      </c>
      <c r="AQ47" s="1">
        <f t="shared" si="33"/>
        <v>4.116672881881718E-2</v>
      </c>
      <c r="AR47" s="7">
        <f t="shared" si="34"/>
        <v>7.7091041666666671</v>
      </c>
      <c r="AS47" s="1">
        <f t="shared" si="35"/>
        <v>0.13</v>
      </c>
      <c r="AT47" s="1">
        <f t="shared" si="36"/>
        <v>14.28857534246575</v>
      </c>
      <c r="AU47" s="1">
        <f t="shared" si="37"/>
        <v>3949.6385825562038</v>
      </c>
    </row>
    <row r="48" spans="1:48" x14ac:dyDescent="0.15">
      <c r="C48" s="6">
        <v>6</v>
      </c>
      <c r="D48" s="8">
        <v>27.878912007</v>
      </c>
      <c r="E48" s="9">
        <f t="shared" si="38"/>
        <v>25.443085541612898</v>
      </c>
      <c r="F48" s="6" t="s">
        <v>110</v>
      </c>
      <c r="G48" s="1">
        <v>7</v>
      </c>
      <c r="H48" s="7">
        <f t="shared" si="21"/>
        <v>27.878912007</v>
      </c>
      <c r="I48" s="7">
        <f t="shared" si="22"/>
        <v>301.02891200699997</v>
      </c>
      <c r="J48" s="7">
        <f t="shared" si="23"/>
        <v>0.47307948194029226</v>
      </c>
      <c r="K48" s="7">
        <f t="shared" si="24"/>
        <v>7.7091041666666671</v>
      </c>
      <c r="L48" s="7">
        <f t="shared" si="25"/>
        <v>7.7091041666666665E-2</v>
      </c>
      <c r="M48" s="1" t="s">
        <v>110</v>
      </c>
      <c r="O48" s="7">
        <f t="shared" si="39"/>
        <v>0.16713765596146071</v>
      </c>
      <c r="P48" s="7">
        <f t="shared" si="26"/>
        <v>7.906939569496263E-2</v>
      </c>
      <c r="Q48" s="12">
        <f t="shared" si="27"/>
        <v>1.0279021440345142E-2</v>
      </c>
      <c r="R48" s="7">
        <f t="shared" si="28"/>
        <v>1.0021835416666666E-2</v>
      </c>
      <c r="S48" s="13">
        <f t="shared" si="29"/>
        <v>1.0256625670833475</v>
      </c>
      <c r="T48" s="2">
        <v>0.01</v>
      </c>
      <c r="U48" s="14">
        <f t="shared" si="30"/>
        <v>1.0256625670833476E-2</v>
      </c>
      <c r="V48" s="13"/>
      <c r="W48" s="2"/>
      <c r="X48" s="14"/>
      <c r="Y48" s="2">
        <v>0.05</v>
      </c>
      <c r="Z48" s="2">
        <v>0.49</v>
      </c>
      <c r="AA48" s="2">
        <f t="shared" si="31"/>
        <v>2.4500000000000001E-2</v>
      </c>
      <c r="AB48" s="2"/>
      <c r="AC48" s="2"/>
      <c r="AD48" s="2"/>
      <c r="AE48" s="13"/>
      <c r="AF48" s="2"/>
      <c r="AG48" s="14"/>
      <c r="AH48" s="13"/>
      <c r="AI48" s="2"/>
      <c r="AJ48" s="14"/>
      <c r="AL48" s="2"/>
      <c r="AM48" s="2"/>
      <c r="AN48" s="2">
        <v>0.02</v>
      </c>
      <c r="AO48" s="2">
        <v>0.5</v>
      </c>
      <c r="AP48" s="2">
        <f t="shared" si="32"/>
        <v>0.01</v>
      </c>
      <c r="AQ48" s="1">
        <f t="shared" si="33"/>
        <v>4.475662567083348E-2</v>
      </c>
      <c r="AR48" s="7">
        <f t="shared" si="34"/>
        <v>7.7091041666666671</v>
      </c>
      <c r="AS48" s="1">
        <f t="shared" si="35"/>
        <v>0.13</v>
      </c>
      <c r="AT48" s="1">
        <f t="shared" si="36"/>
        <v>14.28857534246575</v>
      </c>
      <c r="AU48" s="1">
        <f t="shared" si="37"/>
        <v>4294.0622353687522</v>
      </c>
    </row>
    <row r="49" spans="1:78" x14ac:dyDescent="0.15">
      <c r="C49" s="6">
        <v>7</v>
      </c>
      <c r="D49" s="8">
        <v>28.576980146774201</v>
      </c>
      <c r="E49" s="9">
        <f t="shared" si="38"/>
        <v>27.878912007</v>
      </c>
      <c r="F49" s="6" t="s">
        <v>110</v>
      </c>
      <c r="G49" s="1">
        <v>8</v>
      </c>
      <c r="H49" s="7">
        <f t="shared" si="21"/>
        <v>28.576980146774201</v>
      </c>
      <c r="I49" s="7">
        <f t="shared" si="22"/>
        <v>301.72698014677417</v>
      </c>
      <c r="J49" s="7">
        <f t="shared" si="23"/>
        <v>0.50983955582967722</v>
      </c>
      <c r="K49" s="7">
        <f t="shared" si="24"/>
        <v>7.7091041666666671</v>
      </c>
      <c r="L49" s="7">
        <f t="shared" si="25"/>
        <v>7.7091041666666665E-2</v>
      </c>
      <c r="M49" s="1" t="s">
        <v>110</v>
      </c>
      <c r="O49" s="7">
        <f t="shared" si="39"/>
        <v>0.16515930193316475</v>
      </c>
      <c r="P49" s="7">
        <f t="shared" si="26"/>
        <v>8.4204745138744264E-2</v>
      </c>
      <c r="Q49" s="12">
        <f t="shared" si="27"/>
        <v>1.0946616868036755E-2</v>
      </c>
      <c r="R49" s="7">
        <f t="shared" si="28"/>
        <v>1.0021835416666666E-2</v>
      </c>
      <c r="S49" s="13">
        <f t="shared" si="29"/>
        <v>1.0922766552154852</v>
      </c>
      <c r="T49" s="2">
        <v>0.01</v>
      </c>
      <c r="U49" s="14">
        <f t="shared" si="30"/>
        <v>1.0922766552154852E-2</v>
      </c>
      <c r="V49" s="13"/>
      <c r="W49" s="2"/>
      <c r="X49" s="14"/>
      <c r="Y49" s="2">
        <v>0.05</v>
      </c>
      <c r="Z49" s="2">
        <v>0.49</v>
      </c>
      <c r="AA49" s="2">
        <f t="shared" si="31"/>
        <v>2.4500000000000001E-2</v>
      </c>
      <c r="AB49" s="2"/>
      <c r="AC49" s="2"/>
      <c r="AD49" s="2"/>
      <c r="AE49" s="13"/>
      <c r="AF49" s="2"/>
      <c r="AG49" s="14"/>
      <c r="AH49" s="13"/>
      <c r="AI49" s="2"/>
      <c r="AJ49" s="14"/>
      <c r="AK49" s="2"/>
      <c r="AL49" s="2"/>
      <c r="AM49" s="2"/>
      <c r="AN49" s="2">
        <v>0.02</v>
      </c>
      <c r="AO49" s="2">
        <v>0.5</v>
      </c>
      <c r="AP49" s="2">
        <f t="shared" si="32"/>
        <v>0.01</v>
      </c>
      <c r="AQ49" s="1">
        <f t="shared" si="33"/>
        <v>4.5422766552154853E-2</v>
      </c>
      <c r="AR49" s="7">
        <f t="shared" si="34"/>
        <v>7.7091041666666671</v>
      </c>
      <c r="AS49" s="1">
        <f t="shared" si="35"/>
        <v>0.13</v>
      </c>
      <c r="AT49" s="1">
        <f t="shared" si="36"/>
        <v>14.28857534246575</v>
      </c>
      <c r="AU49" s="1">
        <f t="shared" si="37"/>
        <v>4357.9734520666952</v>
      </c>
    </row>
    <row r="50" spans="1:78" x14ac:dyDescent="0.15">
      <c r="C50" s="6">
        <v>8</v>
      </c>
      <c r="D50" s="8">
        <v>27.5971988364516</v>
      </c>
      <c r="E50" s="9">
        <f t="shared" si="38"/>
        <v>28.576980146774201</v>
      </c>
      <c r="F50" s="6" t="s">
        <v>110</v>
      </c>
      <c r="G50" s="1">
        <v>9</v>
      </c>
      <c r="H50" s="7">
        <f t="shared" si="21"/>
        <v>27.5971988364516</v>
      </c>
      <c r="I50" s="7">
        <f t="shared" si="22"/>
        <v>300.74719883645156</v>
      </c>
      <c r="J50" s="7">
        <f t="shared" si="23"/>
        <v>0.45896110654333766</v>
      </c>
      <c r="K50" s="7">
        <f t="shared" si="24"/>
        <v>7.7091041666666671</v>
      </c>
      <c r="L50" s="7">
        <f t="shared" si="25"/>
        <v>7.7091041666666665E-2</v>
      </c>
      <c r="M50" s="1" t="s">
        <v>110</v>
      </c>
      <c r="O50" s="7">
        <f t="shared" si="39"/>
        <v>0.15804559846108715</v>
      </c>
      <c r="P50" s="7">
        <f t="shared" si="26"/>
        <v>7.2536782754004575E-2</v>
      </c>
      <c r="Q50" s="12">
        <f t="shared" si="27"/>
        <v>9.4297817580205959E-3</v>
      </c>
      <c r="R50" s="7">
        <f t="shared" si="28"/>
        <v>1.0021835416666666E-2</v>
      </c>
      <c r="S50" s="13">
        <f t="shared" si="29"/>
        <v>0.94092362985112843</v>
      </c>
      <c r="T50" s="2">
        <v>0.01</v>
      </c>
      <c r="U50" s="14">
        <f t="shared" si="30"/>
        <v>9.4092362985112848E-3</v>
      </c>
      <c r="V50" s="13"/>
      <c r="W50" s="2"/>
      <c r="X50" s="14"/>
      <c r="Y50" s="2">
        <v>0.05</v>
      </c>
      <c r="Z50" s="2">
        <v>0.49</v>
      </c>
      <c r="AA50" s="2">
        <f t="shared" si="31"/>
        <v>2.4500000000000001E-2</v>
      </c>
      <c r="AB50" s="2"/>
      <c r="AC50" s="2"/>
      <c r="AD50" s="2"/>
      <c r="AE50" s="13"/>
      <c r="AF50" s="2"/>
      <c r="AG50" s="14"/>
      <c r="AH50" s="13"/>
      <c r="AI50" s="2"/>
      <c r="AJ50" s="14"/>
      <c r="AL50" s="2"/>
      <c r="AM50" s="2"/>
      <c r="AN50" s="2">
        <v>0.02</v>
      </c>
      <c r="AO50" s="2">
        <v>0.5</v>
      </c>
      <c r="AP50" s="2">
        <f t="shared" si="32"/>
        <v>0.01</v>
      </c>
      <c r="AQ50" s="1">
        <f t="shared" si="33"/>
        <v>4.3909236298511289E-2</v>
      </c>
      <c r="AR50" s="7">
        <f t="shared" si="34"/>
        <v>7.7091041666666671</v>
      </c>
      <c r="AS50" s="1">
        <f t="shared" si="35"/>
        <v>0.13</v>
      </c>
      <c r="AT50" s="1">
        <f t="shared" si="36"/>
        <v>14.28857534246575</v>
      </c>
      <c r="AU50" s="1">
        <f t="shared" si="37"/>
        <v>4212.7615866312226</v>
      </c>
    </row>
    <row r="51" spans="1:78" x14ac:dyDescent="0.15">
      <c r="C51" s="6">
        <v>9</v>
      </c>
      <c r="D51" s="8">
        <v>26.4784500373333</v>
      </c>
      <c r="E51" s="9">
        <f t="shared" si="38"/>
        <v>27.5971988364516</v>
      </c>
      <c r="F51" s="6" t="s">
        <v>110</v>
      </c>
      <c r="G51" s="1">
        <v>10</v>
      </c>
      <c r="H51" s="7">
        <f t="shared" si="21"/>
        <v>26.4784500373333</v>
      </c>
      <c r="I51" s="7">
        <f t="shared" si="22"/>
        <v>299.62845003733327</v>
      </c>
      <c r="J51" s="7">
        <f t="shared" si="23"/>
        <v>0.40670288020510398</v>
      </c>
      <c r="K51" s="7">
        <f t="shared" si="24"/>
        <v>7.7091041666666671</v>
      </c>
      <c r="L51" s="7">
        <f t="shared" si="25"/>
        <v>7.7091041666666665E-2</v>
      </c>
      <c r="M51" s="1" t="s">
        <v>110</v>
      </c>
      <c r="O51" s="7">
        <f t="shared" si="39"/>
        <v>0.16259985737374924</v>
      </c>
      <c r="P51" s="7">
        <f t="shared" si="26"/>
        <v>6.612983031484293E-2</v>
      </c>
      <c r="Q51" s="12">
        <f t="shared" si="27"/>
        <v>8.5968779409295818E-3</v>
      </c>
      <c r="R51" s="7">
        <f t="shared" si="28"/>
        <v>1.0021835416666666E-2</v>
      </c>
      <c r="S51" s="13">
        <f t="shared" si="29"/>
        <v>0.85781471990975522</v>
      </c>
      <c r="T51" s="2">
        <v>0.01</v>
      </c>
      <c r="U51" s="14">
        <f t="shared" si="30"/>
        <v>8.5781471990975522E-3</v>
      </c>
      <c r="V51" s="13"/>
      <c r="W51" s="2"/>
      <c r="X51" s="14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3"/>
      <c r="AF51" s="2"/>
      <c r="AG51" s="14"/>
      <c r="AH51" s="13"/>
      <c r="AI51" s="2"/>
      <c r="AJ51" s="14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3.5678147199097551E-2</v>
      </c>
      <c r="AR51" s="7">
        <f t="shared" si="34"/>
        <v>7.7091041666666671</v>
      </c>
      <c r="AS51" s="1">
        <f t="shared" si="35"/>
        <v>0.13</v>
      </c>
      <c r="AT51" s="1">
        <f t="shared" si="36"/>
        <v>14.28857534246575</v>
      </c>
      <c r="AU51" s="1">
        <f t="shared" si="37"/>
        <v>3423.0503801230639</v>
      </c>
    </row>
    <row r="52" spans="1:78" x14ac:dyDescent="0.15">
      <c r="C52" s="6">
        <v>10</v>
      </c>
      <c r="D52" s="8">
        <v>24.540032556128999</v>
      </c>
      <c r="E52" s="9">
        <f t="shared" si="38"/>
        <v>26.4784500373333</v>
      </c>
      <c r="F52" s="6" t="s">
        <v>110</v>
      </c>
      <c r="G52" s="1">
        <v>11</v>
      </c>
      <c r="H52" s="7">
        <f t="shared" si="21"/>
        <v>24.540032556128999</v>
      </c>
      <c r="I52" s="7">
        <f t="shared" si="22"/>
        <v>297.69003255612898</v>
      </c>
      <c r="J52" s="7">
        <f t="shared" si="23"/>
        <v>0.32913988966559315</v>
      </c>
      <c r="K52" s="7">
        <f t="shared" si="24"/>
        <v>7.7091041666666671</v>
      </c>
      <c r="L52" s="7">
        <f t="shared" si="25"/>
        <v>7.7091041666666665E-2</v>
      </c>
      <c r="M52" s="1" t="s">
        <v>112</v>
      </c>
      <c r="N52" s="7">
        <f>(O51-P51)*$C$22/100</f>
        <v>9.1646525705960991E-2</v>
      </c>
      <c r="O52" s="7">
        <f t="shared" si="39"/>
        <v>8.1914543019611985E-2</v>
      </c>
      <c r="P52" s="7">
        <f t="shared" si="26"/>
        <v>2.6961343651482571E-2</v>
      </c>
      <c r="Q52" s="12">
        <f t="shared" si="27"/>
        <v>3.5049746746927345E-3</v>
      </c>
      <c r="R52" s="7">
        <f t="shared" si="28"/>
        <v>1.0021835416666666E-2</v>
      </c>
      <c r="S52" s="13">
        <f t="shared" si="29"/>
        <v>0.34973380912480739</v>
      </c>
      <c r="T52" s="2">
        <v>0.01</v>
      </c>
      <c r="U52" s="14">
        <f t="shared" si="30"/>
        <v>3.4973380912480742E-3</v>
      </c>
      <c r="V52" s="13"/>
      <c r="W52" s="2"/>
      <c r="X52" s="14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3"/>
      <c r="AF52" s="2"/>
      <c r="AG52" s="14"/>
      <c r="AH52" s="13"/>
      <c r="AI52" s="2"/>
      <c r="AJ52" s="14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3.0597338091248073E-2</v>
      </c>
      <c r="AR52" s="7">
        <f t="shared" si="34"/>
        <v>7.7091041666666671</v>
      </c>
      <c r="AS52" s="1">
        <f t="shared" si="35"/>
        <v>0.13</v>
      </c>
      <c r="AT52" s="1">
        <f t="shared" si="36"/>
        <v>14.28857534246575</v>
      </c>
      <c r="AU52" s="1">
        <f t="shared" si="37"/>
        <v>2935.5848889667072</v>
      </c>
    </row>
    <row r="53" spans="1:78" x14ac:dyDescent="0.15">
      <c r="C53" s="6">
        <v>11</v>
      </c>
      <c r="D53" s="8">
        <v>18.4855879841333</v>
      </c>
      <c r="E53" s="9">
        <f t="shared" si="38"/>
        <v>24.540032556128999</v>
      </c>
      <c r="F53" s="6" t="s">
        <v>112</v>
      </c>
      <c r="G53" s="1">
        <v>12</v>
      </c>
      <c r="H53" s="7">
        <f t="shared" si="21"/>
        <v>18.4855879841333</v>
      </c>
      <c r="I53" s="7">
        <f t="shared" si="22"/>
        <v>291.63558798413328</v>
      </c>
      <c r="J53" s="7">
        <f t="shared" si="23"/>
        <v>0.16691065120514073</v>
      </c>
      <c r="K53" s="7">
        <f t="shared" si="24"/>
        <v>7.7091041666666671</v>
      </c>
      <c r="L53" s="7">
        <f t="shared" si="25"/>
        <v>7.7091041666666665E-2</v>
      </c>
      <c r="M53" s="1" t="s">
        <v>110</v>
      </c>
      <c r="O53" s="7">
        <f t="shared" si="39"/>
        <v>0.13204424103479609</v>
      </c>
      <c r="P53" s="7">
        <f t="shared" si="26"/>
        <v>2.203959025900638E-2</v>
      </c>
      <c r="Q53" s="12">
        <f t="shared" si="27"/>
        <v>2.8651467336708297E-3</v>
      </c>
      <c r="R53" s="7">
        <f t="shared" si="28"/>
        <v>1.0021835416666666E-2</v>
      </c>
      <c r="S53" s="13">
        <f t="shared" si="29"/>
        <v>0.28589041972351587</v>
      </c>
      <c r="T53" s="2">
        <v>0.01</v>
      </c>
      <c r="U53" s="14">
        <f t="shared" si="30"/>
        <v>2.8589041972351585E-3</v>
      </c>
      <c r="V53" s="13"/>
      <c r="W53" s="2"/>
      <c r="X53" s="14"/>
      <c r="Y53" s="2">
        <v>0.02</v>
      </c>
      <c r="Z53" s="2">
        <v>0.49</v>
      </c>
      <c r="AA53" s="2">
        <f t="shared" si="31"/>
        <v>9.7999999999999997E-3</v>
      </c>
      <c r="AB53" s="2"/>
      <c r="AC53" s="2"/>
      <c r="AD53" s="2"/>
      <c r="AE53" s="13"/>
      <c r="AF53" s="2"/>
      <c r="AG53" s="14"/>
      <c r="AH53" s="13"/>
      <c r="AI53" s="2"/>
      <c r="AJ53" s="14"/>
      <c r="AK53" s="2"/>
      <c r="AL53" s="2"/>
      <c r="AM53" s="2"/>
      <c r="AN53" s="2">
        <v>0.01</v>
      </c>
      <c r="AO53" s="2">
        <v>0.5</v>
      </c>
      <c r="AP53" s="2">
        <f t="shared" si="32"/>
        <v>5.0000000000000001E-3</v>
      </c>
      <c r="AQ53" s="1">
        <f t="shared" si="33"/>
        <v>1.7658904197235158E-2</v>
      </c>
      <c r="AR53" s="7">
        <f t="shared" si="34"/>
        <v>7.7091041666666671</v>
      </c>
      <c r="AS53" s="1">
        <f t="shared" si="35"/>
        <v>0.13</v>
      </c>
      <c r="AT53" s="1">
        <f t="shared" si="36"/>
        <v>14.28857534246575</v>
      </c>
      <c r="AU53" s="1">
        <f t="shared" si="37"/>
        <v>1694.2392884805281</v>
      </c>
      <c r="AV53" s="1">
        <f>SUM(AU42:AU53)</f>
        <v>37405.35205033634</v>
      </c>
    </row>
    <row r="54" spans="1:78" x14ac:dyDescent="0.15">
      <c r="C54" s="6">
        <v>12</v>
      </c>
      <c r="D54" s="8">
        <v>15.9063554783871</v>
      </c>
      <c r="E54" s="9">
        <f t="shared" si="38"/>
        <v>18.4855879841333</v>
      </c>
      <c r="F54" s="6" t="s">
        <v>110</v>
      </c>
    </row>
    <row r="56" spans="1:78" x14ac:dyDescent="0.15">
      <c r="S56" s="30" t="s">
        <v>80</v>
      </c>
      <c r="T56" s="30"/>
      <c r="U56" s="30"/>
      <c r="V56" s="11" t="s">
        <v>81</v>
      </c>
      <c r="W56" s="11" t="s">
        <v>82</v>
      </c>
      <c r="X56" s="11" t="s">
        <v>83</v>
      </c>
      <c r="Y56" s="11" t="s">
        <v>84</v>
      </c>
      <c r="Z56" s="11" t="s">
        <v>85</v>
      </c>
      <c r="AA56" s="11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pans="1:78" x14ac:dyDescent="0.15">
      <c r="A57" s="34" t="s">
        <v>48</v>
      </c>
      <c r="B57" s="34"/>
      <c r="C57" s="6" t="s">
        <v>88</v>
      </c>
      <c r="D57" s="6" t="s">
        <v>89</v>
      </c>
      <c r="E57" s="6" t="s">
        <v>90</v>
      </c>
      <c r="F57" s="6" t="s">
        <v>91</v>
      </c>
      <c r="G57" s="1" t="s">
        <v>88</v>
      </c>
      <c r="H57" s="1" t="s">
        <v>90</v>
      </c>
      <c r="I57" s="1" t="s">
        <v>92</v>
      </c>
      <c r="J57" s="1" t="s">
        <v>93</v>
      </c>
      <c r="K57" s="10" t="s">
        <v>94</v>
      </c>
      <c r="L57" s="10" t="s">
        <v>95</v>
      </c>
      <c r="M57" s="1" t="s">
        <v>96</v>
      </c>
      <c r="N57" s="10" t="s">
        <v>97</v>
      </c>
      <c r="O57" s="1" t="s">
        <v>98</v>
      </c>
      <c r="P57" s="1" t="s">
        <v>99</v>
      </c>
      <c r="Q57" s="10" t="s">
        <v>100</v>
      </c>
      <c r="R57" s="10" t="s">
        <v>101</v>
      </c>
      <c r="S57" s="2" t="s">
        <v>102</v>
      </c>
      <c r="T57" s="2" t="s">
        <v>103</v>
      </c>
      <c r="U57" s="2"/>
      <c r="V57" s="2" t="s">
        <v>113</v>
      </c>
      <c r="W57" s="2" t="s">
        <v>113</v>
      </c>
      <c r="X57" s="2" t="s">
        <v>113</v>
      </c>
      <c r="Y57" s="2" t="s">
        <v>113</v>
      </c>
      <c r="Z57" s="2" t="s">
        <v>113</v>
      </c>
      <c r="AA57" s="2" t="s">
        <v>113</v>
      </c>
      <c r="AB57" s="1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1" t="s">
        <v>108</v>
      </c>
      <c r="B58" s="1">
        <f>F7</f>
        <v>122.786</v>
      </c>
      <c r="C58" s="6" t="s">
        <v>109</v>
      </c>
      <c r="D58" s="6">
        <v>13</v>
      </c>
      <c r="E58" s="6"/>
      <c r="F58" s="6"/>
      <c r="G58" s="1">
        <v>1</v>
      </c>
      <c r="H58" s="7">
        <f t="shared" ref="H58:H69" si="40">E59</f>
        <v>13</v>
      </c>
      <c r="I58" s="7">
        <f t="shared" ref="I58:I69" si="41">H58+273.15</f>
        <v>286.14999999999998</v>
      </c>
      <c r="J58" s="7">
        <f t="shared" ref="J58:J69" si="42">EXP(($C$16*(I58-$C$14))/($C$17*I58*$C$14))</f>
        <v>8.8007517522823028E-2</v>
      </c>
      <c r="K58" s="7">
        <f t="shared" ref="K58:K69" si="43">$B$58/12</f>
        <v>10.232166666666666</v>
      </c>
      <c r="L58" s="7">
        <f t="shared" ref="L58:L69" si="44">K58*$B$59/100</f>
        <v>2.7626849999999994</v>
      </c>
      <c r="M58" s="1" t="s">
        <v>110</v>
      </c>
      <c r="O58" s="7">
        <f>L58</f>
        <v>2.7626849999999994</v>
      </c>
      <c r="P58" s="7">
        <f t="shared" ref="P58:P69" si="45">O58*J58</f>
        <v>0.24313704854754029</v>
      </c>
      <c r="Q58" s="12">
        <f t="shared" ref="Q58:Q69" si="46">P58*$B$60</f>
        <v>0.10941167184639312</v>
      </c>
      <c r="R58" s="7">
        <f t="shared" ref="R58:R69" si="47">L58*$B$60</f>
        <v>1.2432082499999997</v>
      </c>
      <c r="S58" s="13">
        <f t="shared" ref="S58:S69" si="48">Q58/R58</f>
        <v>8.8007517522823028E-2</v>
      </c>
      <c r="T58" s="2">
        <v>0.27</v>
      </c>
      <c r="U58" s="14">
        <f t="shared" ref="U58:U69" si="49">S58*T58</f>
        <v>2.3762029731162218E-2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0.23356425196394542</v>
      </c>
      <c r="AC58" s="7">
        <f t="shared" ref="AC58:AC69" si="51">$B$58/12</f>
        <v>10.232166666666666</v>
      </c>
      <c r="AD58" s="1">
        <f t="shared" ref="AD58:AD69" si="52">$B$60</f>
        <v>0.45</v>
      </c>
      <c r="AE58" s="15">
        <f t="shared" ref="AE58:AE69" si="53">$E$7/12</f>
        <v>412.23112310637163</v>
      </c>
      <c r="AF58" s="1">
        <f t="shared" ref="AF58:AF69" si="54">AE58*10000*AC58*AB58</f>
        <v>9851781.1542748511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2"/>
    </row>
    <row r="59" spans="1:78" x14ac:dyDescent="0.15">
      <c r="A59" s="1" t="s">
        <v>111</v>
      </c>
      <c r="B59" s="1">
        <v>27</v>
      </c>
      <c r="C59" s="6">
        <v>1</v>
      </c>
      <c r="D59" s="8">
        <v>12.3585236938387</v>
      </c>
      <c r="E59" s="9">
        <f t="shared" ref="E59:E70" si="55">D58</f>
        <v>13</v>
      </c>
      <c r="F59" s="6" t="s">
        <v>110</v>
      </c>
      <c r="G59" s="1">
        <v>2</v>
      </c>
      <c r="H59" s="7">
        <f t="shared" si="40"/>
        <v>12.3585236938387</v>
      </c>
      <c r="I59" s="7">
        <f t="shared" si="41"/>
        <v>285.5085236938387</v>
      </c>
      <c r="J59" s="7">
        <f t="shared" si="42"/>
        <v>8.1530009681576962E-2</v>
      </c>
      <c r="K59" s="7">
        <f t="shared" si="43"/>
        <v>10.232166666666666</v>
      </c>
      <c r="L59" s="7">
        <f t="shared" si="44"/>
        <v>2.7626849999999994</v>
      </c>
      <c r="M59" s="1" t="s">
        <v>110</v>
      </c>
      <c r="O59" s="7">
        <f t="shared" ref="O59:O69" si="56">L59+O58-P58-N59</f>
        <v>5.2822329514524586</v>
      </c>
      <c r="P59" s="7">
        <f t="shared" si="45"/>
        <v>0.43066050367226383</v>
      </c>
      <c r="Q59" s="12">
        <f t="shared" si="46"/>
        <v>0.19379722665251872</v>
      </c>
      <c r="R59" s="7">
        <f t="shared" si="47"/>
        <v>1.2432082499999997</v>
      </c>
      <c r="S59" s="13">
        <f t="shared" si="48"/>
        <v>0.15588476560746661</v>
      </c>
      <c r="T59" s="2">
        <v>0.27</v>
      </c>
      <c r="U59" s="14">
        <f t="shared" si="49"/>
        <v>4.2088886714015991E-2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0.23908979934427585</v>
      </c>
      <c r="AC59" s="7">
        <f t="shared" si="51"/>
        <v>10.232166666666666</v>
      </c>
      <c r="AD59" s="1">
        <f t="shared" si="52"/>
        <v>0.45</v>
      </c>
      <c r="AE59" s="15">
        <f t="shared" si="53"/>
        <v>412.23112310637163</v>
      </c>
      <c r="AF59" s="1">
        <f t="shared" si="54"/>
        <v>10084849.712887131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73</v>
      </c>
      <c r="B60" s="1">
        <f>H7</f>
        <v>0.45</v>
      </c>
      <c r="C60" s="6">
        <v>2</v>
      </c>
      <c r="D60" s="8">
        <v>12.222866658724101</v>
      </c>
      <c r="E60" s="9">
        <f t="shared" si="55"/>
        <v>12.3585236938387</v>
      </c>
      <c r="F60" s="6" t="s">
        <v>110</v>
      </c>
      <c r="G60" s="1">
        <v>3</v>
      </c>
      <c r="H60" s="7">
        <f t="shared" si="40"/>
        <v>12.222866658724101</v>
      </c>
      <c r="I60" s="7">
        <f t="shared" si="41"/>
        <v>285.37286665872409</v>
      </c>
      <c r="J60" s="7">
        <f t="shared" si="42"/>
        <v>8.0218932462934781E-2</v>
      </c>
      <c r="K60" s="7">
        <f t="shared" si="43"/>
        <v>10.232166666666666</v>
      </c>
      <c r="L60" s="7">
        <f t="shared" si="44"/>
        <v>2.7626849999999994</v>
      </c>
      <c r="M60" s="1" t="s">
        <v>110</v>
      </c>
      <c r="O60" s="7">
        <f t="shared" si="56"/>
        <v>7.6142574477801945</v>
      </c>
      <c r="P60" s="7">
        <f t="shared" si="45"/>
        <v>0.61080760395887757</v>
      </c>
      <c r="Q60" s="12">
        <f t="shared" si="46"/>
        <v>0.27486342178149492</v>
      </c>
      <c r="R60" s="7">
        <f t="shared" si="47"/>
        <v>1.2432082499999997</v>
      </c>
      <c r="S60" s="13">
        <f t="shared" si="48"/>
        <v>0.2210920188001447</v>
      </c>
      <c r="T60" s="2">
        <v>0.27</v>
      </c>
      <c r="U60" s="14">
        <f t="shared" si="49"/>
        <v>5.9694845076039074E-2</v>
      </c>
      <c r="V60" s="2">
        <v>220.1</v>
      </c>
      <c r="W60" s="2">
        <v>12.1</v>
      </c>
      <c r="X60" s="2">
        <v>4.5</v>
      </c>
      <c r="Y60" s="2">
        <v>1.5</v>
      </c>
      <c r="Z60" s="2">
        <v>6.8</v>
      </c>
      <c r="AA60" s="2">
        <v>30.2</v>
      </c>
      <c r="AB60" s="1">
        <f t="shared" si="50"/>
        <v>0.29319799579042577</v>
      </c>
      <c r="AC60" s="7">
        <f t="shared" si="51"/>
        <v>10.232166666666666</v>
      </c>
      <c r="AD60" s="1">
        <f t="shared" si="52"/>
        <v>0.45</v>
      </c>
      <c r="AE60" s="15">
        <f t="shared" si="53"/>
        <v>412.23112310637163</v>
      </c>
      <c r="AF60" s="1">
        <f t="shared" si="54"/>
        <v>12367142.938659832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C61" s="6">
        <v>3</v>
      </c>
      <c r="D61" s="8">
        <v>16.213778521677401</v>
      </c>
      <c r="E61" s="9">
        <f t="shared" si="55"/>
        <v>12.222866658724101</v>
      </c>
      <c r="F61" s="6" t="s">
        <v>110</v>
      </c>
      <c r="G61" s="1">
        <v>4</v>
      </c>
      <c r="H61" s="7">
        <f t="shared" si="40"/>
        <v>16.213778521677401</v>
      </c>
      <c r="I61" s="7">
        <f t="shared" si="41"/>
        <v>289.36377852167738</v>
      </c>
      <c r="J61" s="7">
        <f t="shared" si="42"/>
        <v>0.1284239554231888</v>
      </c>
      <c r="K61" s="7">
        <f t="shared" si="43"/>
        <v>10.232166666666666</v>
      </c>
      <c r="L61" s="7">
        <f t="shared" si="44"/>
        <v>2.7626849999999994</v>
      </c>
      <c r="M61" s="1" t="s">
        <v>110</v>
      </c>
      <c r="O61" s="7">
        <f t="shared" si="56"/>
        <v>9.7661348438213178</v>
      </c>
      <c r="P61" s="7">
        <f t="shared" si="45"/>
        <v>1.2542056658397598</v>
      </c>
      <c r="Q61" s="12">
        <f t="shared" si="46"/>
        <v>0.56439254962789187</v>
      </c>
      <c r="R61" s="7">
        <f t="shared" si="47"/>
        <v>1.2432082499999997</v>
      </c>
      <c r="S61" s="13">
        <f t="shared" si="48"/>
        <v>0.45398069842915861</v>
      </c>
      <c r="T61" s="2">
        <v>0.27</v>
      </c>
      <c r="U61" s="14">
        <f t="shared" si="49"/>
        <v>0.12257478857587284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0.31215629875562567</v>
      </c>
      <c r="AC61" s="7">
        <f t="shared" si="51"/>
        <v>10.232166666666666</v>
      </c>
      <c r="AD61" s="1">
        <f t="shared" si="52"/>
        <v>0.45</v>
      </c>
      <c r="AE61" s="15">
        <f t="shared" si="53"/>
        <v>412.23112310637163</v>
      </c>
      <c r="AF61" s="1">
        <f t="shared" si="54"/>
        <v>13166807.486205494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6">
        <v>4</v>
      </c>
      <c r="D62" s="8">
        <v>22.968736852333301</v>
      </c>
      <c r="E62" s="9">
        <f t="shared" si="55"/>
        <v>16.213778521677401</v>
      </c>
      <c r="F62" s="6" t="s">
        <v>110</v>
      </c>
      <c r="G62" s="1">
        <v>5</v>
      </c>
      <c r="H62" s="7">
        <f t="shared" si="40"/>
        <v>22.968736852333301</v>
      </c>
      <c r="I62" s="7">
        <f t="shared" si="41"/>
        <v>296.11873685233326</v>
      </c>
      <c r="J62" s="7">
        <f t="shared" si="42"/>
        <v>0.27669762651457608</v>
      </c>
      <c r="K62" s="7">
        <f t="shared" si="43"/>
        <v>10.232166666666666</v>
      </c>
      <c r="L62" s="7">
        <f t="shared" si="44"/>
        <v>2.7626849999999994</v>
      </c>
      <c r="M62" s="1" t="s">
        <v>112</v>
      </c>
      <c r="N62" s="7">
        <f>(O61-P61)*$C$22/100</f>
        <v>8.0863327190824812</v>
      </c>
      <c r="O62" s="7">
        <f t="shared" si="56"/>
        <v>3.1882814588990769</v>
      </c>
      <c r="P62" s="7">
        <f t="shared" si="45"/>
        <v>0.88218991233780453</v>
      </c>
      <c r="Q62" s="12">
        <f t="shared" si="46"/>
        <v>0.39698546055201206</v>
      </c>
      <c r="R62" s="7">
        <f t="shared" si="47"/>
        <v>1.2432082499999997</v>
      </c>
      <c r="S62" s="13">
        <f t="shared" si="48"/>
        <v>0.31932338009501798</v>
      </c>
      <c r="T62" s="2">
        <v>0.27</v>
      </c>
      <c r="U62" s="14">
        <f t="shared" si="49"/>
        <v>8.6217312625654866E-2</v>
      </c>
      <c r="V62" s="2">
        <v>229.1</v>
      </c>
      <c r="W62" s="2">
        <v>15.1</v>
      </c>
      <c r="X62" s="2">
        <v>6</v>
      </c>
      <c r="Y62" s="2">
        <v>3</v>
      </c>
      <c r="Z62" s="2">
        <v>7</v>
      </c>
      <c r="AA62" s="2">
        <v>30.2</v>
      </c>
      <c r="AB62" s="1">
        <f t="shared" si="50"/>
        <v>0.31639451975663491</v>
      </c>
      <c r="AC62" s="7">
        <f t="shared" si="51"/>
        <v>10.232166666666666</v>
      </c>
      <c r="AD62" s="1">
        <f t="shared" si="52"/>
        <v>0.45</v>
      </c>
      <c r="AE62" s="15">
        <f t="shared" si="53"/>
        <v>412.23112310637163</v>
      </c>
      <c r="AF62" s="1">
        <f t="shared" si="54"/>
        <v>13345576.392124539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6">
        <v>5</v>
      </c>
      <c r="D63" s="8">
        <v>25.443085541612898</v>
      </c>
      <c r="E63" s="9">
        <f t="shared" si="55"/>
        <v>22.968736852333301</v>
      </c>
      <c r="F63" s="6" t="s">
        <v>112</v>
      </c>
      <c r="G63" s="1">
        <v>6</v>
      </c>
      <c r="H63" s="7">
        <f t="shared" si="40"/>
        <v>25.443085541612898</v>
      </c>
      <c r="I63" s="7">
        <f t="shared" si="41"/>
        <v>298.59308554161288</v>
      </c>
      <c r="J63" s="7">
        <f t="shared" si="42"/>
        <v>0.36336326010088188</v>
      </c>
      <c r="K63" s="7">
        <f t="shared" si="43"/>
        <v>10.232166666666666</v>
      </c>
      <c r="L63" s="7">
        <f t="shared" si="44"/>
        <v>2.7626849999999994</v>
      </c>
      <c r="M63" s="1" t="s">
        <v>110</v>
      </c>
      <c r="O63" s="7">
        <f t="shared" si="56"/>
        <v>5.0687765465612715</v>
      </c>
      <c r="P63" s="7">
        <f t="shared" si="45"/>
        <v>1.8418071706813932</v>
      </c>
      <c r="Q63" s="12">
        <f t="shared" si="46"/>
        <v>0.82881322680662695</v>
      </c>
      <c r="R63" s="7">
        <f t="shared" si="47"/>
        <v>1.2432082499999997</v>
      </c>
      <c r="S63" s="13">
        <f t="shared" si="48"/>
        <v>0.6666728818817178</v>
      </c>
      <c r="T63" s="2">
        <v>0.27</v>
      </c>
      <c r="U63" s="14">
        <f t="shared" si="49"/>
        <v>0.18000167810806381</v>
      </c>
      <c r="V63" s="2">
        <v>229.1</v>
      </c>
      <c r="W63" s="2">
        <v>15.1</v>
      </c>
      <c r="X63" s="2">
        <v>6</v>
      </c>
      <c r="Y63" s="2">
        <v>3</v>
      </c>
      <c r="Z63" s="2">
        <v>7</v>
      </c>
      <c r="AA63" s="2">
        <v>30.2</v>
      </c>
      <c r="AB63" s="1">
        <f t="shared" si="50"/>
        <v>0.34467050594958126</v>
      </c>
      <c r="AC63" s="7">
        <f t="shared" si="51"/>
        <v>10.232166666666666</v>
      </c>
      <c r="AD63" s="1">
        <f t="shared" si="52"/>
        <v>0.45</v>
      </c>
      <c r="AE63" s="15">
        <f t="shared" si="53"/>
        <v>412.23112310637163</v>
      </c>
      <c r="AF63" s="1">
        <f t="shared" si="54"/>
        <v>14538262.454104634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6">
        <v>6</v>
      </c>
      <c r="D64" s="8">
        <v>27.878912007</v>
      </c>
      <c r="E64" s="9">
        <f t="shared" si="55"/>
        <v>25.443085541612898</v>
      </c>
      <c r="F64" s="6" t="s">
        <v>110</v>
      </c>
      <c r="G64" s="1">
        <v>7</v>
      </c>
      <c r="H64" s="7">
        <f t="shared" si="40"/>
        <v>27.878912007</v>
      </c>
      <c r="I64" s="7">
        <f t="shared" si="41"/>
        <v>301.02891200699997</v>
      </c>
      <c r="J64" s="7">
        <f t="shared" si="42"/>
        <v>0.47307948194029226</v>
      </c>
      <c r="K64" s="7">
        <f t="shared" si="43"/>
        <v>10.232166666666666</v>
      </c>
      <c r="L64" s="7">
        <f t="shared" si="44"/>
        <v>2.7626849999999994</v>
      </c>
      <c r="M64" s="1" t="s">
        <v>110</v>
      </c>
      <c r="O64" s="7">
        <f t="shared" si="56"/>
        <v>5.9896543758798781</v>
      </c>
      <c r="P64" s="7">
        <f t="shared" si="45"/>
        <v>2.8335825891426571</v>
      </c>
      <c r="Q64" s="12">
        <f t="shared" si="46"/>
        <v>1.2751121651141957</v>
      </c>
      <c r="R64" s="7">
        <f t="shared" si="47"/>
        <v>1.2432082499999997</v>
      </c>
      <c r="S64" s="13">
        <f t="shared" si="48"/>
        <v>1.0256625670833475</v>
      </c>
      <c r="T64" s="2">
        <v>0.27</v>
      </c>
      <c r="U64" s="14">
        <f t="shared" si="49"/>
        <v>0.27692889311250385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0.3738940612734199</v>
      </c>
      <c r="AC64" s="7">
        <f t="shared" si="51"/>
        <v>10.232166666666666</v>
      </c>
      <c r="AD64" s="1">
        <f t="shared" si="52"/>
        <v>0.45</v>
      </c>
      <c r="AE64" s="15">
        <f t="shared" si="53"/>
        <v>412.23112310637163</v>
      </c>
      <c r="AF64" s="1">
        <f t="shared" si="54"/>
        <v>15770917.148388693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6">
        <v>7</v>
      </c>
      <c r="D65" s="8">
        <v>28.576980146774201</v>
      </c>
      <c r="E65" s="9">
        <f t="shared" si="55"/>
        <v>27.878912007</v>
      </c>
      <c r="F65" s="6" t="s">
        <v>110</v>
      </c>
      <c r="G65" s="1">
        <v>8</v>
      </c>
      <c r="H65" s="7">
        <f t="shared" si="40"/>
        <v>28.576980146774201</v>
      </c>
      <c r="I65" s="7">
        <f t="shared" si="41"/>
        <v>301.72698014677417</v>
      </c>
      <c r="J65" s="7">
        <f t="shared" si="42"/>
        <v>0.50983955582967722</v>
      </c>
      <c r="K65" s="7">
        <f t="shared" si="43"/>
        <v>10.232166666666666</v>
      </c>
      <c r="L65" s="7">
        <f t="shared" si="44"/>
        <v>2.7626849999999994</v>
      </c>
      <c r="M65" s="1" t="s">
        <v>110</v>
      </c>
      <c r="O65" s="7">
        <f t="shared" si="56"/>
        <v>5.9187567867372204</v>
      </c>
      <c r="P65" s="7">
        <f t="shared" si="45"/>
        <v>3.0176163312139921</v>
      </c>
      <c r="Q65" s="12">
        <f t="shared" si="46"/>
        <v>1.3579273490462964</v>
      </c>
      <c r="R65" s="7">
        <f t="shared" si="47"/>
        <v>1.2432082499999997</v>
      </c>
      <c r="S65" s="13">
        <f t="shared" si="48"/>
        <v>1.0922766552154852</v>
      </c>
      <c r="T65" s="2">
        <v>0.27</v>
      </c>
      <c r="U65" s="14">
        <f t="shared" si="49"/>
        <v>0.29491469690818101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0.37931678111781658</v>
      </c>
      <c r="AC65" s="7">
        <f t="shared" si="51"/>
        <v>10.232166666666666</v>
      </c>
      <c r="AD65" s="1">
        <f t="shared" si="52"/>
        <v>0.45</v>
      </c>
      <c r="AE65" s="15">
        <f t="shared" si="53"/>
        <v>412.23112310637163</v>
      </c>
      <c r="AF65" s="1">
        <f t="shared" si="54"/>
        <v>15999648.423482049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6">
        <v>8</v>
      </c>
      <c r="D66" s="8">
        <v>27.5971988364516</v>
      </c>
      <c r="E66" s="9">
        <f t="shared" si="55"/>
        <v>28.576980146774201</v>
      </c>
      <c r="F66" s="6" t="s">
        <v>110</v>
      </c>
      <c r="G66" s="1">
        <v>9</v>
      </c>
      <c r="H66" s="7">
        <f t="shared" si="40"/>
        <v>27.5971988364516</v>
      </c>
      <c r="I66" s="7">
        <f t="shared" si="41"/>
        <v>300.74719883645156</v>
      </c>
      <c r="J66" s="7">
        <f t="shared" si="42"/>
        <v>0.45896110654333766</v>
      </c>
      <c r="K66" s="7">
        <f t="shared" si="43"/>
        <v>10.232166666666666</v>
      </c>
      <c r="L66" s="7">
        <f t="shared" si="44"/>
        <v>2.7626849999999994</v>
      </c>
      <c r="M66" s="1" t="s">
        <v>110</v>
      </c>
      <c r="O66" s="7">
        <f t="shared" si="56"/>
        <v>5.663825455523229</v>
      </c>
      <c r="P66" s="7">
        <f t="shared" si="45"/>
        <v>2.5994755983352649</v>
      </c>
      <c r="Q66" s="12">
        <f t="shared" si="46"/>
        <v>1.1697640192508691</v>
      </c>
      <c r="R66" s="7">
        <f t="shared" si="47"/>
        <v>1.2432082499999997</v>
      </c>
      <c r="S66" s="13">
        <f t="shared" si="48"/>
        <v>0.94092362985112865</v>
      </c>
      <c r="T66" s="2">
        <v>0.27</v>
      </c>
      <c r="U66" s="14">
        <f t="shared" si="49"/>
        <v>0.25404938005980476</v>
      </c>
      <c r="V66" s="2">
        <v>229.1</v>
      </c>
      <c r="W66" s="2">
        <v>15.1</v>
      </c>
      <c r="X66" s="2">
        <v>6</v>
      </c>
      <c r="Y66" s="2">
        <v>3</v>
      </c>
      <c r="Z66" s="2">
        <v>7</v>
      </c>
      <c r="AA66" s="2">
        <v>30.2</v>
      </c>
      <c r="AB66" s="1">
        <f t="shared" si="50"/>
        <v>0.36699588808803113</v>
      </c>
      <c r="AC66" s="7">
        <f t="shared" si="51"/>
        <v>10.232166666666666</v>
      </c>
      <c r="AD66" s="1">
        <f t="shared" si="52"/>
        <v>0.45</v>
      </c>
      <c r="AE66" s="15">
        <f t="shared" si="53"/>
        <v>412.23112310637163</v>
      </c>
      <c r="AF66" s="1">
        <f t="shared" si="54"/>
        <v>15479950.992329726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6">
        <v>9</v>
      </c>
      <c r="D67" s="8">
        <v>26.4784500373333</v>
      </c>
      <c r="E67" s="9">
        <f t="shared" si="55"/>
        <v>27.5971988364516</v>
      </c>
      <c r="F67" s="6" t="s">
        <v>110</v>
      </c>
      <c r="G67" s="1">
        <v>10</v>
      </c>
      <c r="H67" s="7">
        <f t="shared" si="40"/>
        <v>26.4784500373333</v>
      </c>
      <c r="I67" s="7">
        <f t="shared" si="41"/>
        <v>299.62845003733327</v>
      </c>
      <c r="J67" s="7">
        <f t="shared" si="42"/>
        <v>0.40670288020510398</v>
      </c>
      <c r="K67" s="7">
        <f t="shared" si="43"/>
        <v>10.232166666666666</v>
      </c>
      <c r="L67" s="7">
        <f t="shared" si="44"/>
        <v>2.7626849999999994</v>
      </c>
      <c r="M67" s="1" t="s">
        <v>110</v>
      </c>
      <c r="O67" s="7">
        <f t="shared" si="56"/>
        <v>5.8270348571879635</v>
      </c>
      <c r="P67" s="7">
        <f t="shared" si="45"/>
        <v>2.3698718594738817</v>
      </c>
      <c r="Q67" s="12">
        <f t="shared" si="46"/>
        <v>1.0664423367632467</v>
      </c>
      <c r="R67" s="7">
        <f t="shared" si="47"/>
        <v>1.2432082499999997</v>
      </c>
      <c r="S67" s="13">
        <f t="shared" si="48"/>
        <v>0.85781471990975522</v>
      </c>
      <c r="T67" s="2">
        <v>0.27</v>
      </c>
      <c r="U67" s="14">
        <f t="shared" si="49"/>
        <v>0.23160997437563394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0"/>
        <v>0.3450304072742536</v>
      </c>
      <c r="AC67" s="7">
        <f t="shared" si="51"/>
        <v>10.232166666666666</v>
      </c>
      <c r="AD67" s="1">
        <f t="shared" si="52"/>
        <v>0.45</v>
      </c>
      <c r="AE67" s="15">
        <f t="shared" si="53"/>
        <v>412.23112310637163</v>
      </c>
      <c r="AF67" s="1">
        <f t="shared" si="54"/>
        <v>14553443.15516651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6">
        <v>10</v>
      </c>
      <c r="D68" s="8">
        <v>24.540032556128999</v>
      </c>
      <c r="E68" s="9">
        <f t="shared" si="55"/>
        <v>26.4784500373333</v>
      </c>
      <c r="F68" s="6" t="s">
        <v>110</v>
      </c>
      <c r="G68" s="1">
        <v>11</v>
      </c>
      <c r="H68" s="7">
        <f t="shared" si="40"/>
        <v>24.540032556128999</v>
      </c>
      <c r="I68" s="7">
        <f t="shared" si="41"/>
        <v>297.69003255612898</v>
      </c>
      <c r="J68" s="7">
        <f t="shared" si="42"/>
        <v>0.32913988966559315</v>
      </c>
      <c r="K68" s="7">
        <f t="shared" si="43"/>
        <v>10.232166666666666</v>
      </c>
      <c r="L68" s="7">
        <f t="shared" si="44"/>
        <v>2.7626849999999994</v>
      </c>
      <c r="M68" s="1" t="s">
        <v>112</v>
      </c>
      <c r="N68" s="7">
        <f>(O67-P67)*$C$22/100</f>
        <v>3.2843048478283778</v>
      </c>
      <c r="O68" s="7">
        <f t="shared" si="56"/>
        <v>2.9355431498857021</v>
      </c>
      <c r="P68" s="7">
        <f t="shared" si="45"/>
        <v>0.96620434846196779</v>
      </c>
      <c r="Q68" s="12">
        <f t="shared" si="46"/>
        <v>0.43479195680788552</v>
      </c>
      <c r="R68" s="7">
        <f t="shared" si="47"/>
        <v>1.2432082499999997</v>
      </c>
      <c r="S68" s="13">
        <f t="shared" si="48"/>
        <v>0.34973380912480723</v>
      </c>
      <c r="T68" s="2">
        <v>0.27</v>
      </c>
      <c r="U68" s="14">
        <f t="shared" si="49"/>
        <v>9.4428128463697955E-2</v>
      </c>
      <c r="V68" s="2">
        <v>220.1</v>
      </c>
      <c r="W68" s="2">
        <v>12.1</v>
      </c>
      <c r="X68" s="2">
        <v>4.5</v>
      </c>
      <c r="Y68" s="2">
        <v>1.5</v>
      </c>
      <c r="Z68" s="2">
        <v>6.8</v>
      </c>
      <c r="AA68" s="2">
        <v>30.2</v>
      </c>
      <c r="AB68" s="1">
        <f t="shared" si="50"/>
        <v>0.30367008073180496</v>
      </c>
      <c r="AC68" s="7">
        <f t="shared" si="51"/>
        <v>10.232166666666666</v>
      </c>
      <c r="AD68" s="1">
        <f t="shared" si="52"/>
        <v>0.45</v>
      </c>
      <c r="AE68" s="15">
        <f t="shared" si="53"/>
        <v>412.23112310637163</v>
      </c>
      <c r="AF68" s="1">
        <f t="shared" si="54"/>
        <v>12808857.320051428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6">
        <v>11</v>
      </c>
      <c r="D69" s="8">
        <v>18.4855879841333</v>
      </c>
      <c r="E69" s="9">
        <f t="shared" si="55"/>
        <v>24.540032556128999</v>
      </c>
      <c r="F69" s="6" t="s">
        <v>112</v>
      </c>
      <c r="G69" s="1">
        <v>12</v>
      </c>
      <c r="H69" s="7">
        <f t="shared" si="40"/>
        <v>18.4855879841333</v>
      </c>
      <c r="I69" s="7">
        <f t="shared" si="41"/>
        <v>291.63558798413328</v>
      </c>
      <c r="J69" s="7">
        <f t="shared" si="42"/>
        <v>0.16691065120514073</v>
      </c>
      <c r="K69" s="7">
        <f t="shared" si="43"/>
        <v>10.232166666666666</v>
      </c>
      <c r="L69" s="7">
        <f t="shared" si="44"/>
        <v>2.7626849999999994</v>
      </c>
      <c r="M69" s="1" t="s">
        <v>110</v>
      </c>
      <c r="O69" s="7">
        <f t="shared" si="56"/>
        <v>4.7320238014237335</v>
      </c>
      <c r="P69" s="7">
        <f t="shared" si="45"/>
        <v>0.78982517421386089</v>
      </c>
      <c r="Q69" s="12">
        <f t="shared" si="46"/>
        <v>0.35542132839623741</v>
      </c>
      <c r="R69" s="7">
        <f t="shared" si="47"/>
        <v>1.2432082499999997</v>
      </c>
      <c r="S69" s="13">
        <f t="shared" si="48"/>
        <v>0.28589041972351575</v>
      </c>
      <c r="T69" s="2">
        <v>0.27</v>
      </c>
      <c r="U69" s="14">
        <f t="shared" si="49"/>
        <v>7.7190413325349261E-2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0.24967290961759281</v>
      </c>
      <c r="AC69" s="7">
        <f t="shared" si="51"/>
        <v>10.232166666666666</v>
      </c>
      <c r="AD69" s="1">
        <f t="shared" si="52"/>
        <v>0.45</v>
      </c>
      <c r="AE69" s="15">
        <f t="shared" si="53"/>
        <v>412.23112310637163</v>
      </c>
      <c r="AF69" s="1">
        <f t="shared" si="54"/>
        <v>10531247.162272369</v>
      </c>
      <c r="AG69" s="1">
        <f>SUM(AF58:AF69)</f>
        <v>158498484.33994728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6">
        <v>12</v>
      </c>
      <c r="D70" s="8">
        <v>15.9063554783871</v>
      </c>
      <c r="E70" s="9">
        <f t="shared" si="55"/>
        <v>18.4855879841333</v>
      </c>
      <c r="F70" s="6" t="s">
        <v>110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2" spans="1:78" x14ac:dyDescent="0.15">
      <c r="S72" s="30" t="s">
        <v>80</v>
      </c>
      <c r="T72" s="30"/>
      <c r="U72" s="30"/>
      <c r="V72" s="30" t="s">
        <v>81</v>
      </c>
      <c r="W72" s="30"/>
      <c r="X72" s="30"/>
      <c r="Y72" s="30" t="s">
        <v>82</v>
      </c>
      <c r="Z72" s="30"/>
      <c r="AA72" s="30"/>
      <c r="AB72" s="30" t="s">
        <v>83</v>
      </c>
      <c r="AC72" s="30"/>
      <c r="AD72" s="30"/>
      <c r="AE72" s="30" t="s">
        <v>84</v>
      </c>
      <c r="AF72" s="30"/>
      <c r="AG72" s="30"/>
      <c r="AH72" s="30" t="s">
        <v>85</v>
      </c>
      <c r="AI72" s="30"/>
      <c r="AJ72" s="30"/>
      <c r="AK72" s="31" t="s">
        <v>115</v>
      </c>
      <c r="AL72" s="32"/>
      <c r="AM72" s="33"/>
      <c r="AN72" s="32" t="s">
        <v>116</v>
      </c>
      <c r="AO72" s="32"/>
      <c r="AP72" s="33"/>
      <c r="AQ72" s="30" t="s">
        <v>87</v>
      </c>
      <c r="AR72" s="30"/>
      <c r="AS72" s="30"/>
    </row>
    <row r="73" spans="1:78" x14ac:dyDescent="0.15">
      <c r="A73" s="34" t="s">
        <v>49</v>
      </c>
      <c r="B73" s="34"/>
      <c r="C73" s="6" t="s">
        <v>88</v>
      </c>
      <c r="D73" s="6" t="s">
        <v>89</v>
      </c>
      <c r="E73" s="6" t="s">
        <v>90</v>
      </c>
      <c r="F73" s="6" t="s">
        <v>91</v>
      </c>
      <c r="G73" s="1" t="s">
        <v>88</v>
      </c>
      <c r="H73" s="1" t="s">
        <v>90</v>
      </c>
      <c r="I73" s="1" t="s">
        <v>92</v>
      </c>
      <c r="J73" s="1" t="s">
        <v>93</v>
      </c>
      <c r="K73" s="10" t="s">
        <v>94</v>
      </c>
      <c r="L73" s="10" t="s">
        <v>95</v>
      </c>
      <c r="M73" s="1" t="s">
        <v>96</v>
      </c>
      <c r="N73" s="10" t="s">
        <v>97</v>
      </c>
      <c r="O73" s="1" t="s">
        <v>98</v>
      </c>
      <c r="P73" s="1" t="s">
        <v>99</v>
      </c>
      <c r="Q73" s="10" t="s">
        <v>100</v>
      </c>
      <c r="R73" s="10" t="s">
        <v>101</v>
      </c>
      <c r="S73" s="2" t="s">
        <v>102</v>
      </c>
      <c r="T73" s="2" t="s">
        <v>103</v>
      </c>
      <c r="U73" s="2"/>
      <c r="V73" s="2" t="s">
        <v>102</v>
      </c>
      <c r="W73" s="2" t="s">
        <v>103</v>
      </c>
      <c r="X73" s="2"/>
      <c r="Y73" s="2" t="s">
        <v>102</v>
      </c>
      <c r="Z73" s="2" t="s">
        <v>103</v>
      </c>
      <c r="AA73" s="2"/>
      <c r="AB73" s="2" t="s">
        <v>102</v>
      </c>
      <c r="AC73" s="2" t="s">
        <v>103</v>
      </c>
      <c r="AD73" s="2"/>
      <c r="AE73" s="2" t="s">
        <v>102</v>
      </c>
      <c r="AF73" s="2" t="s">
        <v>103</v>
      </c>
      <c r="AG73" s="2"/>
      <c r="AH73" s="2" t="s">
        <v>102</v>
      </c>
      <c r="AI73" s="2" t="s">
        <v>103</v>
      </c>
      <c r="AJ73" s="2"/>
      <c r="AK73" s="2" t="s">
        <v>102</v>
      </c>
      <c r="AL73" s="2" t="s">
        <v>103</v>
      </c>
      <c r="AM73" s="2"/>
      <c r="AN73" s="2" t="s">
        <v>102</v>
      </c>
      <c r="AO73" s="2" t="s">
        <v>103</v>
      </c>
      <c r="AP73" s="2"/>
      <c r="AQ73" s="16" t="s">
        <v>102</v>
      </c>
      <c r="AR73" s="16" t="s">
        <v>103</v>
      </c>
      <c r="AS73" s="16"/>
      <c r="AT73" s="1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pans="1:78" x14ac:dyDescent="0.15">
      <c r="A74" s="1" t="s">
        <v>108</v>
      </c>
      <c r="B74" s="1">
        <f>F8</f>
        <v>625.46400000000006</v>
      </c>
      <c r="C74" s="6" t="s">
        <v>109</v>
      </c>
      <c r="D74" s="6">
        <v>13</v>
      </c>
      <c r="E74" s="6"/>
      <c r="F74" s="6"/>
      <c r="G74" s="1">
        <v>1</v>
      </c>
      <c r="H74" s="7">
        <f t="shared" ref="H74:H85" si="57">E75</f>
        <v>13</v>
      </c>
      <c r="I74" s="7">
        <f t="shared" ref="I74:I85" si="58">H74+273.15</f>
        <v>286.14999999999998</v>
      </c>
      <c r="J74" s="7">
        <f t="shared" ref="J74:J85" si="59">EXP(($C$16*(I74-$C$14))/($C$17*I74*$C$14))</f>
        <v>8.8007517522823028E-2</v>
      </c>
      <c r="K74" s="7">
        <f t="shared" ref="K74:K85" si="60">$B$74/12</f>
        <v>52.122000000000007</v>
      </c>
      <c r="L74" s="7">
        <f t="shared" ref="L74:L85" si="61">K74*$B$75/100</f>
        <v>0.52122000000000002</v>
      </c>
      <c r="M74" s="1" t="s">
        <v>110</v>
      </c>
      <c r="O74" s="7">
        <f>L74</f>
        <v>0.52122000000000002</v>
      </c>
      <c r="P74" s="7">
        <f t="shared" ref="P74:P85" si="62">O74*J74</f>
        <v>4.5871278283245817E-2</v>
      </c>
      <c r="Q74" s="12">
        <f t="shared" ref="Q74:Q85" si="63">P74*$B$76</f>
        <v>1.1926532353643913E-2</v>
      </c>
      <c r="R74" s="7">
        <f t="shared" ref="R74:R85" si="64">L74*$B$76</f>
        <v>0.1355172</v>
      </c>
      <c r="S74" s="13">
        <f t="shared" ref="S74:S85" si="65">Q74/R74</f>
        <v>8.8007517522823028E-2</v>
      </c>
      <c r="T74" s="2">
        <v>0.01</v>
      </c>
      <c r="U74" s="14">
        <f t="shared" ref="U74:U85" si="66">S74*T74</f>
        <v>8.8007517522823027E-4</v>
      </c>
      <c r="V74" s="13"/>
      <c r="W74" s="2"/>
      <c r="X74" s="2"/>
      <c r="Y74" s="2"/>
      <c r="Z74" s="2"/>
      <c r="AA74" s="2"/>
      <c r="AB74" s="2"/>
      <c r="AC74" s="2"/>
      <c r="AD74" s="2"/>
      <c r="AE74" s="13">
        <v>1E-3</v>
      </c>
      <c r="AF74" s="2">
        <v>0.49</v>
      </c>
      <c r="AG74" s="14">
        <f t="shared" ref="AG74:AG85" si="67">AF74*AE74</f>
        <v>4.8999999999999998E-4</v>
      </c>
      <c r="AH74" s="17"/>
      <c r="AI74" s="2"/>
      <c r="AJ74" s="14"/>
      <c r="AK74" s="13"/>
      <c r="AL74" s="2"/>
      <c r="AM74" s="2"/>
      <c r="AN74" s="13"/>
      <c r="AO74" s="2"/>
      <c r="AP74" s="14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6.3700751752282306E-3</v>
      </c>
      <c r="AU74" s="7">
        <f t="shared" ref="AU74:AU85" si="70">$B$74/12</f>
        <v>52.122000000000007</v>
      </c>
      <c r="AV74" s="1">
        <f t="shared" ref="AV74:AV85" si="71">$B$76</f>
        <v>0.26</v>
      </c>
      <c r="AW74" s="1">
        <f t="shared" ref="AW74:AW85" si="72">$E$8</f>
        <v>0</v>
      </c>
      <c r="AX74" s="1">
        <f t="shared" ref="AX74:AX85" si="73">AW74*10000*AV74*0.67*AU74*AT74</f>
        <v>0</v>
      </c>
    </row>
    <row r="75" spans="1:78" x14ac:dyDescent="0.15">
      <c r="A75" s="1" t="s">
        <v>111</v>
      </c>
      <c r="B75" s="1">
        <v>1</v>
      </c>
      <c r="C75" s="6">
        <v>1</v>
      </c>
      <c r="D75" s="8">
        <v>12.3585236938387</v>
      </c>
      <c r="E75" s="9">
        <f t="shared" ref="E75:E86" si="74">D74</f>
        <v>13</v>
      </c>
      <c r="F75" s="6" t="s">
        <v>110</v>
      </c>
      <c r="G75" s="1">
        <v>2</v>
      </c>
      <c r="H75" s="7">
        <f t="shared" si="57"/>
        <v>12.3585236938387</v>
      </c>
      <c r="I75" s="7">
        <f t="shared" si="58"/>
        <v>285.5085236938387</v>
      </c>
      <c r="J75" s="7">
        <f t="shared" si="59"/>
        <v>8.1530009681576962E-2</v>
      </c>
      <c r="K75" s="7">
        <f t="shared" si="60"/>
        <v>52.122000000000007</v>
      </c>
      <c r="L75" s="7">
        <f t="shared" si="61"/>
        <v>0.52122000000000002</v>
      </c>
      <c r="M75" s="1" t="s">
        <v>110</v>
      </c>
      <c r="O75" s="7">
        <f t="shared" ref="O75:O85" si="75">L75+O74-P74-N75</f>
        <v>0.99656872171675426</v>
      </c>
      <c r="P75" s="7">
        <f t="shared" si="62"/>
        <v>8.125025752992375E-2</v>
      </c>
      <c r="Q75" s="12">
        <f t="shared" si="63"/>
        <v>2.1125066957780176E-2</v>
      </c>
      <c r="R75" s="7">
        <f t="shared" si="64"/>
        <v>0.1355172</v>
      </c>
      <c r="S75" s="13">
        <f t="shared" si="65"/>
        <v>0.15588476560746661</v>
      </c>
      <c r="T75" s="2">
        <v>0.01</v>
      </c>
      <c r="U75" s="14">
        <f t="shared" si="66"/>
        <v>1.5588476560746661E-3</v>
      </c>
      <c r="V75" s="13"/>
      <c r="W75" s="2"/>
      <c r="X75" s="2"/>
      <c r="Y75" s="2"/>
      <c r="Z75" s="2"/>
      <c r="AA75" s="2"/>
      <c r="AB75" s="2"/>
      <c r="AC75" s="2"/>
      <c r="AD75" s="2"/>
      <c r="AE75" s="13">
        <v>1E-3</v>
      </c>
      <c r="AF75" s="2">
        <v>0.49</v>
      </c>
      <c r="AG75" s="14">
        <f t="shared" si="67"/>
        <v>4.8999999999999998E-4</v>
      </c>
      <c r="AH75" s="17"/>
      <c r="AI75" s="2"/>
      <c r="AJ75" s="14"/>
      <c r="AK75" s="13"/>
      <c r="AL75" s="2"/>
      <c r="AM75" s="2"/>
      <c r="AN75" s="13"/>
      <c r="AO75" s="2"/>
      <c r="AP75" s="14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7.0488476560746664E-3</v>
      </c>
      <c r="AU75" s="7">
        <f t="shared" si="70"/>
        <v>52.122000000000007</v>
      </c>
      <c r="AV75" s="1">
        <f t="shared" si="71"/>
        <v>0.26</v>
      </c>
      <c r="AW75" s="1">
        <f t="shared" si="72"/>
        <v>0</v>
      </c>
      <c r="AX75" s="1">
        <f t="shared" si="73"/>
        <v>0</v>
      </c>
    </row>
    <row r="76" spans="1:78" x14ac:dyDescent="0.15">
      <c r="A76" s="1" t="s">
        <v>73</v>
      </c>
      <c r="B76" s="1">
        <f>H8</f>
        <v>0.26</v>
      </c>
      <c r="C76" s="6">
        <v>2</v>
      </c>
      <c r="D76" s="8">
        <v>12.222866658724101</v>
      </c>
      <c r="E76" s="9">
        <f t="shared" si="74"/>
        <v>12.3585236938387</v>
      </c>
      <c r="F76" s="6" t="s">
        <v>110</v>
      </c>
      <c r="G76" s="1">
        <v>3</v>
      </c>
      <c r="H76" s="7">
        <f t="shared" si="57"/>
        <v>12.222866658724101</v>
      </c>
      <c r="I76" s="7">
        <f t="shared" si="58"/>
        <v>285.37286665872409</v>
      </c>
      <c r="J76" s="7">
        <f t="shared" si="59"/>
        <v>8.0218932462934781E-2</v>
      </c>
      <c r="K76" s="7">
        <f t="shared" si="60"/>
        <v>52.122000000000007</v>
      </c>
      <c r="L76" s="7">
        <f t="shared" si="61"/>
        <v>0.52122000000000002</v>
      </c>
      <c r="M76" s="1" t="s">
        <v>110</v>
      </c>
      <c r="O76" s="7">
        <f t="shared" si="75"/>
        <v>1.4365384641868306</v>
      </c>
      <c r="P76" s="7">
        <f t="shared" si="62"/>
        <v>0.11523758203901142</v>
      </c>
      <c r="Q76" s="12">
        <f t="shared" si="63"/>
        <v>2.996177133014297E-2</v>
      </c>
      <c r="R76" s="7">
        <f t="shared" si="64"/>
        <v>0.1355172</v>
      </c>
      <c r="S76" s="13">
        <f t="shared" si="65"/>
        <v>0.2210920188001447</v>
      </c>
      <c r="T76" s="2">
        <v>0.01</v>
      </c>
      <c r="U76" s="14">
        <f t="shared" si="66"/>
        <v>2.2109201880014472E-3</v>
      </c>
      <c r="V76" s="13"/>
      <c r="W76" s="2"/>
      <c r="X76" s="2"/>
      <c r="Y76" s="2"/>
      <c r="Z76" s="2"/>
      <c r="AA76" s="2"/>
      <c r="AB76" s="2"/>
      <c r="AC76" s="2"/>
      <c r="AD76" s="2"/>
      <c r="AE76" s="13">
        <v>5.0000000000000001E-3</v>
      </c>
      <c r="AF76" s="2">
        <v>0.49</v>
      </c>
      <c r="AG76" s="14">
        <f t="shared" si="67"/>
        <v>2.4499999999999999E-3</v>
      </c>
      <c r="AH76" s="17"/>
      <c r="AI76" s="2"/>
      <c r="AJ76" s="14"/>
      <c r="AK76" s="13"/>
      <c r="AL76" s="2"/>
      <c r="AM76" s="2"/>
      <c r="AN76" s="13"/>
      <c r="AO76" s="2"/>
      <c r="AP76" s="14"/>
      <c r="AQ76" s="2">
        <v>1.4999999999999999E-2</v>
      </c>
      <c r="AR76" s="2">
        <v>0.5</v>
      </c>
      <c r="AS76" s="2">
        <f t="shared" si="68"/>
        <v>7.4999999999999997E-3</v>
      </c>
      <c r="AT76" s="1">
        <f t="shared" si="69"/>
        <v>1.2160920188001446E-2</v>
      </c>
      <c r="AU76" s="7">
        <f t="shared" si="70"/>
        <v>52.122000000000007</v>
      </c>
      <c r="AV76" s="1">
        <f t="shared" si="71"/>
        <v>0.26</v>
      </c>
      <c r="AW76" s="1">
        <f t="shared" si="72"/>
        <v>0</v>
      </c>
      <c r="AX76" s="1">
        <f t="shared" si="73"/>
        <v>0</v>
      </c>
    </row>
    <row r="77" spans="1:78" x14ac:dyDescent="0.15">
      <c r="C77" s="6">
        <v>3</v>
      </c>
      <c r="D77" s="8">
        <v>16.213778521677401</v>
      </c>
      <c r="E77" s="9">
        <f t="shared" si="74"/>
        <v>12.222866658724101</v>
      </c>
      <c r="F77" s="6" t="s">
        <v>110</v>
      </c>
      <c r="G77" s="1">
        <v>4</v>
      </c>
      <c r="H77" s="7">
        <f t="shared" si="57"/>
        <v>16.213778521677401</v>
      </c>
      <c r="I77" s="7">
        <f t="shared" si="58"/>
        <v>289.36377852167738</v>
      </c>
      <c r="J77" s="7">
        <f t="shared" si="59"/>
        <v>0.1284239554231888</v>
      </c>
      <c r="K77" s="7">
        <f t="shared" si="60"/>
        <v>52.122000000000007</v>
      </c>
      <c r="L77" s="7">
        <f t="shared" si="61"/>
        <v>0.52122000000000002</v>
      </c>
      <c r="M77" s="1" t="s">
        <v>110</v>
      </c>
      <c r="O77" s="7">
        <f t="shared" si="75"/>
        <v>1.8425208821478192</v>
      </c>
      <c r="P77" s="7">
        <f t="shared" si="62"/>
        <v>0.23662381963524604</v>
      </c>
      <c r="Q77" s="12">
        <f t="shared" si="63"/>
        <v>6.1522193105163971E-2</v>
      </c>
      <c r="R77" s="7">
        <f t="shared" si="64"/>
        <v>0.1355172</v>
      </c>
      <c r="S77" s="13">
        <f t="shared" si="65"/>
        <v>0.45398069842915856</v>
      </c>
      <c r="T77" s="2">
        <v>0.01</v>
      </c>
      <c r="U77" s="14">
        <f t="shared" si="66"/>
        <v>4.5398069842915853E-3</v>
      </c>
      <c r="V77" s="13"/>
      <c r="W77" s="2"/>
      <c r="X77" s="2"/>
      <c r="Y77" s="2"/>
      <c r="Z77" s="2"/>
      <c r="AA77" s="2"/>
      <c r="AB77" s="2"/>
      <c r="AC77" s="2"/>
      <c r="AD77" s="2"/>
      <c r="AE77" s="13">
        <v>5.0000000000000001E-3</v>
      </c>
      <c r="AF77" s="2">
        <v>0.49</v>
      </c>
      <c r="AG77" s="14">
        <f t="shared" si="67"/>
        <v>2.4499999999999999E-3</v>
      </c>
      <c r="AH77" s="17"/>
      <c r="AI77" s="2"/>
      <c r="AJ77" s="14"/>
      <c r="AK77" s="13"/>
      <c r="AL77" s="2"/>
      <c r="AM77" s="2"/>
      <c r="AN77" s="13"/>
      <c r="AO77" s="2"/>
      <c r="AP77" s="14"/>
      <c r="AQ77" s="2">
        <v>1.4999999999999999E-2</v>
      </c>
      <c r="AR77" s="2">
        <v>0.5</v>
      </c>
      <c r="AS77" s="2">
        <f t="shared" si="68"/>
        <v>7.4999999999999997E-3</v>
      </c>
      <c r="AT77" s="1">
        <f t="shared" si="69"/>
        <v>1.4489806984291587E-2</v>
      </c>
      <c r="AU77" s="7">
        <f t="shared" si="70"/>
        <v>52.122000000000007</v>
      </c>
      <c r="AV77" s="1">
        <f t="shared" si="71"/>
        <v>0.26</v>
      </c>
      <c r="AW77" s="1">
        <f t="shared" si="72"/>
        <v>0</v>
      </c>
      <c r="AX77" s="1">
        <f t="shared" si="73"/>
        <v>0</v>
      </c>
    </row>
    <row r="78" spans="1:78" x14ac:dyDescent="0.15">
      <c r="C78" s="6">
        <v>4</v>
      </c>
      <c r="D78" s="8">
        <v>22.968736852333301</v>
      </c>
      <c r="E78" s="9">
        <f t="shared" si="74"/>
        <v>16.213778521677401</v>
      </c>
      <c r="F78" s="6" t="s">
        <v>110</v>
      </c>
      <c r="G78" s="1">
        <v>5</v>
      </c>
      <c r="H78" s="7">
        <f t="shared" si="57"/>
        <v>22.968736852333301</v>
      </c>
      <c r="I78" s="7">
        <f t="shared" si="58"/>
        <v>296.11873685233326</v>
      </c>
      <c r="J78" s="7">
        <f t="shared" si="59"/>
        <v>0.27669762651457608</v>
      </c>
      <c r="K78" s="7">
        <f t="shared" si="60"/>
        <v>52.122000000000007</v>
      </c>
      <c r="L78" s="7">
        <f t="shared" si="61"/>
        <v>0.52122000000000002</v>
      </c>
      <c r="M78" s="1" t="s">
        <v>112</v>
      </c>
      <c r="N78" s="7">
        <f>(O77-P77)*$C$22/100</f>
        <v>1.5256022093869444</v>
      </c>
      <c r="O78" s="7">
        <f t="shared" si="75"/>
        <v>0.60151485312562869</v>
      </c>
      <c r="P78" s="7">
        <f t="shared" si="62"/>
        <v>0.1664377321731253</v>
      </c>
      <c r="Q78" s="12">
        <f t="shared" si="63"/>
        <v>4.3273810365012579E-2</v>
      </c>
      <c r="R78" s="7">
        <f t="shared" si="64"/>
        <v>0.1355172</v>
      </c>
      <c r="S78" s="13">
        <f t="shared" si="65"/>
        <v>0.31932338009501804</v>
      </c>
      <c r="T78" s="2">
        <v>0.01</v>
      </c>
      <c r="U78" s="14">
        <f t="shared" si="66"/>
        <v>3.1932338009501805E-3</v>
      </c>
      <c r="V78" s="13"/>
      <c r="W78" s="2"/>
      <c r="X78" s="2"/>
      <c r="Y78" s="2"/>
      <c r="Z78" s="2"/>
      <c r="AA78" s="2"/>
      <c r="AB78" s="2"/>
      <c r="AC78" s="2"/>
      <c r="AD78" s="2"/>
      <c r="AE78" s="13">
        <v>0.01</v>
      </c>
      <c r="AF78" s="2">
        <v>0.49</v>
      </c>
      <c r="AG78" s="14">
        <f t="shared" si="67"/>
        <v>4.8999999999999998E-3</v>
      </c>
      <c r="AH78" s="17"/>
      <c r="AI78" s="2"/>
      <c r="AJ78" s="14"/>
      <c r="AK78" s="13"/>
      <c r="AL78" s="2"/>
      <c r="AM78" s="2"/>
      <c r="AN78" s="13"/>
      <c r="AO78" s="2"/>
      <c r="AP78" s="14"/>
      <c r="AQ78" s="2">
        <v>0.02</v>
      </c>
      <c r="AR78" s="2">
        <v>0.5</v>
      </c>
      <c r="AS78" s="2">
        <f t="shared" si="68"/>
        <v>0.01</v>
      </c>
      <c r="AT78" s="1">
        <f t="shared" si="69"/>
        <v>1.8093233800950181E-2</v>
      </c>
      <c r="AU78" s="7">
        <f t="shared" si="70"/>
        <v>52.122000000000007</v>
      </c>
      <c r="AV78" s="1">
        <f t="shared" si="71"/>
        <v>0.26</v>
      </c>
      <c r="AW78" s="1">
        <f t="shared" si="72"/>
        <v>0</v>
      </c>
      <c r="AX78" s="1">
        <f t="shared" si="73"/>
        <v>0</v>
      </c>
    </row>
    <row r="79" spans="1:78" x14ac:dyDescent="0.15">
      <c r="C79" s="6">
        <v>5</v>
      </c>
      <c r="D79" s="8">
        <v>25.443085541612898</v>
      </c>
      <c r="E79" s="9">
        <f t="shared" si="74"/>
        <v>22.968736852333301</v>
      </c>
      <c r="F79" s="6" t="s">
        <v>112</v>
      </c>
      <c r="G79" s="1">
        <v>6</v>
      </c>
      <c r="H79" s="7">
        <f t="shared" si="57"/>
        <v>25.443085541612898</v>
      </c>
      <c r="I79" s="7">
        <f t="shared" si="58"/>
        <v>298.59308554161288</v>
      </c>
      <c r="J79" s="7">
        <f t="shared" si="59"/>
        <v>0.36336326010088188</v>
      </c>
      <c r="K79" s="7">
        <f t="shared" si="60"/>
        <v>52.122000000000007</v>
      </c>
      <c r="L79" s="7">
        <f t="shared" si="61"/>
        <v>0.52122000000000002</v>
      </c>
      <c r="M79" s="1" t="s">
        <v>110</v>
      </c>
      <c r="O79" s="7">
        <f t="shared" si="75"/>
        <v>0.95629712095250341</v>
      </c>
      <c r="P79" s="7">
        <f t="shared" si="62"/>
        <v>0.34748323949438897</v>
      </c>
      <c r="Q79" s="12">
        <f t="shared" si="63"/>
        <v>9.0345642268541138E-2</v>
      </c>
      <c r="R79" s="7">
        <f t="shared" si="64"/>
        <v>0.1355172</v>
      </c>
      <c r="S79" s="13">
        <f t="shared" si="65"/>
        <v>0.6666728818817178</v>
      </c>
      <c r="T79" s="2">
        <v>0.01</v>
      </c>
      <c r="U79" s="14">
        <f t="shared" si="66"/>
        <v>6.6667288188171784E-3</v>
      </c>
      <c r="V79" s="13"/>
      <c r="W79" s="2"/>
      <c r="X79" s="2"/>
      <c r="Y79" s="2"/>
      <c r="Z79" s="2"/>
      <c r="AA79" s="2"/>
      <c r="AB79" s="2"/>
      <c r="AC79" s="2"/>
      <c r="AD79" s="2"/>
      <c r="AE79" s="13">
        <v>0.01</v>
      </c>
      <c r="AF79" s="2">
        <v>0.49</v>
      </c>
      <c r="AG79" s="14">
        <f t="shared" si="67"/>
        <v>4.8999999999999998E-3</v>
      </c>
      <c r="AH79" s="17"/>
      <c r="AI79" s="2"/>
      <c r="AJ79" s="14"/>
      <c r="AK79" s="13"/>
      <c r="AL79" s="2"/>
      <c r="AM79" s="2"/>
      <c r="AN79" s="13"/>
      <c r="AO79" s="2"/>
      <c r="AP79" s="14"/>
      <c r="AQ79" s="2">
        <v>0.02</v>
      </c>
      <c r="AR79" s="2">
        <v>0.5</v>
      </c>
      <c r="AS79" s="2">
        <f t="shared" si="68"/>
        <v>0.01</v>
      </c>
      <c r="AT79" s="1">
        <f t="shared" si="69"/>
        <v>2.1566728818817181E-2</v>
      </c>
      <c r="AU79" s="7">
        <f t="shared" si="70"/>
        <v>52.122000000000007</v>
      </c>
      <c r="AV79" s="1">
        <f t="shared" si="71"/>
        <v>0.26</v>
      </c>
      <c r="AW79" s="1">
        <f t="shared" si="72"/>
        <v>0</v>
      </c>
      <c r="AX79" s="1">
        <f t="shared" si="73"/>
        <v>0</v>
      </c>
    </row>
    <row r="80" spans="1:78" x14ac:dyDescent="0.15">
      <c r="C80" s="6">
        <v>6</v>
      </c>
      <c r="D80" s="8">
        <v>27.878912007</v>
      </c>
      <c r="E80" s="9">
        <f t="shared" si="74"/>
        <v>25.443085541612898</v>
      </c>
      <c r="F80" s="6" t="s">
        <v>110</v>
      </c>
      <c r="G80" s="1">
        <v>7</v>
      </c>
      <c r="H80" s="7">
        <f t="shared" si="57"/>
        <v>27.878912007</v>
      </c>
      <c r="I80" s="7">
        <f t="shared" si="58"/>
        <v>301.02891200699997</v>
      </c>
      <c r="J80" s="7">
        <f t="shared" si="59"/>
        <v>0.47307948194029226</v>
      </c>
      <c r="K80" s="7">
        <f t="shared" si="60"/>
        <v>52.122000000000007</v>
      </c>
      <c r="L80" s="7">
        <f t="shared" si="61"/>
        <v>0.52122000000000002</v>
      </c>
      <c r="M80" s="1" t="s">
        <v>110</v>
      </c>
      <c r="O80" s="7">
        <f t="shared" si="75"/>
        <v>1.1300338814581143</v>
      </c>
      <c r="P80" s="7">
        <f t="shared" si="62"/>
        <v>0.53459584321518239</v>
      </c>
      <c r="Q80" s="12">
        <f t="shared" si="63"/>
        <v>0.13899491923594742</v>
      </c>
      <c r="R80" s="7">
        <f t="shared" si="64"/>
        <v>0.1355172</v>
      </c>
      <c r="S80" s="13">
        <f t="shared" si="65"/>
        <v>1.0256625670833475</v>
      </c>
      <c r="T80" s="2">
        <v>0.01</v>
      </c>
      <c r="U80" s="14">
        <f t="shared" si="66"/>
        <v>1.0256625670833476E-2</v>
      </c>
      <c r="V80" s="13"/>
      <c r="W80" s="2"/>
      <c r="X80" s="2"/>
      <c r="Y80" s="2"/>
      <c r="Z80" s="2"/>
      <c r="AA80" s="2"/>
      <c r="AB80" s="2"/>
      <c r="AC80" s="2"/>
      <c r="AD80" s="2"/>
      <c r="AE80" s="13">
        <v>0.01</v>
      </c>
      <c r="AF80" s="2">
        <v>0.49</v>
      </c>
      <c r="AG80" s="14">
        <f t="shared" si="67"/>
        <v>4.8999999999999998E-3</v>
      </c>
      <c r="AH80" s="17"/>
      <c r="AI80" s="2"/>
      <c r="AJ80" s="14"/>
      <c r="AK80" s="13"/>
      <c r="AL80" s="2"/>
      <c r="AM80" s="2"/>
      <c r="AN80" s="13"/>
      <c r="AO80" s="2"/>
      <c r="AP80" s="14"/>
      <c r="AQ80" s="2">
        <v>0.02</v>
      </c>
      <c r="AR80" s="2">
        <v>0.5</v>
      </c>
      <c r="AS80" s="2">
        <f t="shared" si="68"/>
        <v>0.01</v>
      </c>
      <c r="AT80" s="1">
        <f t="shared" si="69"/>
        <v>2.5156625670833474E-2</v>
      </c>
      <c r="AU80" s="7">
        <f t="shared" si="70"/>
        <v>52.122000000000007</v>
      </c>
      <c r="AV80" s="1">
        <f t="shared" si="71"/>
        <v>0.26</v>
      </c>
      <c r="AW80" s="1">
        <f t="shared" si="72"/>
        <v>0</v>
      </c>
      <c r="AX80" s="1">
        <f t="shared" si="73"/>
        <v>0</v>
      </c>
    </row>
    <row r="81" spans="1:53" x14ac:dyDescent="0.15">
      <c r="C81" s="6">
        <v>7</v>
      </c>
      <c r="D81" s="8">
        <v>28.576980146774201</v>
      </c>
      <c r="E81" s="9">
        <f t="shared" si="74"/>
        <v>27.878912007</v>
      </c>
      <c r="F81" s="6" t="s">
        <v>110</v>
      </c>
      <c r="G81" s="1">
        <v>8</v>
      </c>
      <c r="H81" s="7">
        <f t="shared" si="57"/>
        <v>28.576980146774201</v>
      </c>
      <c r="I81" s="7">
        <f t="shared" si="58"/>
        <v>301.72698014677417</v>
      </c>
      <c r="J81" s="7">
        <f t="shared" si="59"/>
        <v>0.50983955582967722</v>
      </c>
      <c r="K81" s="7">
        <f t="shared" si="60"/>
        <v>52.122000000000007</v>
      </c>
      <c r="L81" s="7">
        <f t="shared" si="61"/>
        <v>0.52122000000000002</v>
      </c>
      <c r="M81" s="1" t="s">
        <v>110</v>
      </c>
      <c r="O81" s="7">
        <f t="shared" si="75"/>
        <v>1.1166580382429321</v>
      </c>
      <c r="P81" s="7">
        <f t="shared" si="62"/>
        <v>0.5693164382314152</v>
      </c>
      <c r="Q81" s="12">
        <f t="shared" si="63"/>
        <v>0.14802227394016795</v>
      </c>
      <c r="R81" s="7">
        <f t="shared" si="64"/>
        <v>0.1355172</v>
      </c>
      <c r="S81" s="13">
        <f t="shared" si="65"/>
        <v>1.0922766552154852</v>
      </c>
      <c r="T81" s="2">
        <v>0.01</v>
      </c>
      <c r="U81" s="14">
        <f t="shared" si="66"/>
        <v>1.0922766552154852E-2</v>
      </c>
      <c r="V81" s="13"/>
      <c r="W81" s="2"/>
      <c r="X81" s="2"/>
      <c r="Y81" s="2"/>
      <c r="Z81" s="2"/>
      <c r="AA81" s="2"/>
      <c r="AB81" s="2"/>
      <c r="AC81" s="2"/>
      <c r="AD81" s="2"/>
      <c r="AE81" s="13">
        <v>0.01</v>
      </c>
      <c r="AF81" s="2">
        <v>0.49</v>
      </c>
      <c r="AG81" s="14">
        <f t="shared" si="67"/>
        <v>4.8999999999999998E-3</v>
      </c>
      <c r="AH81" s="17"/>
      <c r="AI81" s="2"/>
      <c r="AJ81" s="14"/>
      <c r="AK81" s="13"/>
      <c r="AL81" s="2"/>
      <c r="AM81" s="2"/>
      <c r="AN81" s="13"/>
      <c r="AO81" s="2"/>
      <c r="AP81" s="14"/>
      <c r="AQ81" s="2">
        <v>0.02</v>
      </c>
      <c r="AR81" s="2">
        <v>0.5</v>
      </c>
      <c r="AS81" s="2">
        <f t="shared" si="68"/>
        <v>0.01</v>
      </c>
      <c r="AT81" s="1">
        <f t="shared" si="69"/>
        <v>2.5822766552154854E-2</v>
      </c>
      <c r="AU81" s="7">
        <f t="shared" si="70"/>
        <v>52.122000000000007</v>
      </c>
      <c r="AV81" s="1">
        <f t="shared" si="71"/>
        <v>0.26</v>
      </c>
      <c r="AW81" s="1">
        <f t="shared" si="72"/>
        <v>0</v>
      </c>
      <c r="AX81" s="1">
        <f t="shared" si="73"/>
        <v>0</v>
      </c>
    </row>
    <row r="82" spans="1:53" x14ac:dyDescent="0.15">
      <c r="C82" s="6">
        <v>8</v>
      </c>
      <c r="D82" s="8">
        <v>27.5971988364516</v>
      </c>
      <c r="E82" s="9">
        <f t="shared" si="74"/>
        <v>28.576980146774201</v>
      </c>
      <c r="F82" s="6" t="s">
        <v>110</v>
      </c>
      <c r="G82" s="1">
        <v>9</v>
      </c>
      <c r="H82" s="7">
        <f t="shared" si="57"/>
        <v>27.5971988364516</v>
      </c>
      <c r="I82" s="7">
        <f t="shared" si="58"/>
        <v>300.74719883645156</v>
      </c>
      <c r="J82" s="7">
        <f t="shared" si="59"/>
        <v>0.45896110654333766</v>
      </c>
      <c r="K82" s="7">
        <f t="shared" si="60"/>
        <v>52.122000000000007</v>
      </c>
      <c r="L82" s="7">
        <f t="shared" si="61"/>
        <v>0.52122000000000002</v>
      </c>
      <c r="M82" s="1" t="s">
        <v>110</v>
      </c>
      <c r="O82" s="7">
        <f t="shared" si="75"/>
        <v>1.0685616000115168</v>
      </c>
      <c r="P82" s="7">
        <f t="shared" si="62"/>
        <v>0.49042821435100514</v>
      </c>
      <c r="Q82" s="12">
        <f t="shared" si="63"/>
        <v>0.12751133573126133</v>
      </c>
      <c r="R82" s="7">
        <f t="shared" si="64"/>
        <v>0.1355172</v>
      </c>
      <c r="S82" s="13">
        <f t="shared" si="65"/>
        <v>0.94092362985112832</v>
      </c>
      <c r="T82" s="2">
        <v>0.01</v>
      </c>
      <c r="U82" s="14">
        <f t="shared" si="66"/>
        <v>9.409236298511283E-3</v>
      </c>
      <c r="V82" s="13"/>
      <c r="W82" s="2"/>
      <c r="X82" s="2"/>
      <c r="Y82" s="2"/>
      <c r="Z82" s="2"/>
      <c r="AA82" s="2"/>
      <c r="AB82" s="2"/>
      <c r="AC82" s="2"/>
      <c r="AD82" s="2"/>
      <c r="AE82" s="13">
        <v>0.01</v>
      </c>
      <c r="AF82" s="2">
        <v>0.49</v>
      </c>
      <c r="AG82" s="14">
        <f t="shared" si="67"/>
        <v>4.8999999999999998E-3</v>
      </c>
      <c r="AH82" s="17"/>
      <c r="AI82" s="2"/>
      <c r="AJ82" s="14"/>
      <c r="AK82" s="13"/>
      <c r="AL82" s="2"/>
      <c r="AM82" s="2"/>
      <c r="AN82" s="13"/>
      <c r="AO82" s="2"/>
      <c r="AP82" s="14"/>
      <c r="AQ82" s="2">
        <v>0.02</v>
      </c>
      <c r="AR82" s="2">
        <v>0.5</v>
      </c>
      <c r="AS82" s="2">
        <f t="shared" si="68"/>
        <v>0.01</v>
      </c>
      <c r="AT82" s="1">
        <f t="shared" si="69"/>
        <v>2.4309236298511283E-2</v>
      </c>
      <c r="AU82" s="7">
        <f t="shared" si="70"/>
        <v>52.122000000000007</v>
      </c>
      <c r="AV82" s="1">
        <f t="shared" si="71"/>
        <v>0.26</v>
      </c>
      <c r="AW82" s="1">
        <f t="shared" si="72"/>
        <v>0</v>
      </c>
      <c r="AX82" s="1">
        <f t="shared" si="73"/>
        <v>0</v>
      </c>
    </row>
    <row r="83" spans="1:53" x14ac:dyDescent="0.15">
      <c r="C83" s="6">
        <v>9</v>
      </c>
      <c r="D83" s="8">
        <v>26.4784500373333</v>
      </c>
      <c r="E83" s="9">
        <f t="shared" si="74"/>
        <v>27.5971988364516</v>
      </c>
      <c r="F83" s="6" t="s">
        <v>110</v>
      </c>
      <c r="G83" s="1">
        <v>10</v>
      </c>
      <c r="H83" s="7">
        <f t="shared" si="57"/>
        <v>26.4784500373333</v>
      </c>
      <c r="I83" s="7">
        <f t="shared" si="58"/>
        <v>299.62845003733327</v>
      </c>
      <c r="J83" s="7">
        <f t="shared" si="59"/>
        <v>0.40670288020510398</v>
      </c>
      <c r="K83" s="7">
        <f t="shared" si="60"/>
        <v>52.122000000000007</v>
      </c>
      <c r="L83" s="7">
        <f t="shared" si="61"/>
        <v>0.52122000000000002</v>
      </c>
      <c r="M83" s="1" t="s">
        <v>110</v>
      </c>
      <c r="O83" s="7">
        <f t="shared" si="75"/>
        <v>1.0993533856605118</v>
      </c>
      <c r="P83" s="7">
        <f t="shared" si="62"/>
        <v>0.44711018831136257</v>
      </c>
      <c r="Q83" s="12">
        <f t="shared" si="63"/>
        <v>0.11624864896095427</v>
      </c>
      <c r="R83" s="7">
        <f t="shared" si="64"/>
        <v>0.1355172</v>
      </c>
      <c r="S83" s="13">
        <f t="shared" si="65"/>
        <v>0.85781471990975511</v>
      </c>
      <c r="T83" s="2">
        <v>0.01</v>
      </c>
      <c r="U83" s="14">
        <f t="shared" si="66"/>
        <v>8.5781471990975505E-3</v>
      </c>
      <c r="V83" s="13"/>
      <c r="W83" s="2"/>
      <c r="X83" s="2"/>
      <c r="Y83" s="2"/>
      <c r="Z83" s="2"/>
      <c r="AA83" s="2"/>
      <c r="AB83" s="2"/>
      <c r="AC83" s="2"/>
      <c r="AD83" s="2"/>
      <c r="AE83" s="13">
        <v>5.0000000000000001E-3</v>
      </c>
      <c r="AF83" s="2">
        <v>0.49</v>
      </c>
      <c r="AG83" s="14">
        <f t="shared" si="67"/>
        <v>2.4499999999999999E-3</v>
      </c>
      <c r="AH83" s="17"/>
      <c r="AI83" s="2"/>
      <c r="AJ83" s="14"/>
      <c r="AK83" s="13"/>
      <c r="AL83" s="2"/>
      <c r="AM83" s="2"/>
      <c r="AN83" s="13"/>
      <c r="AO83" s="2"/>
      <c r="AP83" s="14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1.8528147199097553E-2</v>
      </c>
      <c r="AU83" s="7">
        <f t="shared" si="70"/>
        <v>52.122000000000007</v>
      </c>
      <c r="AV83" s="1">
        <f t="shared" si="71"/>
        <v>0.26</v>
      </c>
      <c r="AW83" s="1">
        <f t="shared" si="72"/>
        <v>0</v>
      </c>
      <c r="AX83" s="1">
        <f t="shared" si="73"/>
        <v>0</v>
      </c>
    </row>
    <row r="84" spans="1:53" x14ac:dyDescent="0.15">
      <c r="C84" s="6">
        <v>10</v>
      </c>
      <c r="D84" s="8">
        <v>24.540032556128999</v>
      </c>
      <c r="E84" s="9">
        <f t="shared" si="74"/>
        <v>26.4784500373333</v>
      </c>
      <c r="F84" s="6" t="s">
        <v>110</v>
      </c>
      <c r="G84" s="1">
        <v>11</v>
      </c>
      <c r="H84" s="7">
        <f t="shared" si="57"/>
        <v>24.540032556128999</v>
      </c>
      <c r="I84" s="7">
        <f t="shared" si="58"/>
        <v>297.69003255612898</v>
      </c>
      <c r="J84" s="7">
        <f t="shared" si="59"/>
        <v>0.32913988966559315</v>
      </c>
      <c r="K84" s="7">
        <f t="shared" si="60"/>
        <v>52.122000000000007</v>
      </c>
      <c r="L84" s="7">
        <f t="shared" si="61"/>
        <v>0.52122000000000002</v>
      </c>
      <c r="M84" s="1" t="s">
        <v>112</v>
      </c>
      <c r="N84" s="7">
        <f>(O83-P83)*$C$22/100</f>
        <v>0.61963103748169168</v>
      </c>
      <c r="O84" s="7">
        <f t="shared" si="75"/>
        <v>0.55383215986745749</v>
      </c>
      <c r="P84" s="7">
        <f t="shared" si="62"/>
        <v>0.18228825599203211</v>
      </c>
      <c r="Q84" s="12">
        <f t="shared" si="63"/>
        <v>4.739494655792835E-2</v>
      </c>
      <c r="R84" s="7">
        <f t="shared" si="64"/>
        <v>0.1355172</v>
      </c>
      <c r="S84" s="13">
        <f t="shared" si="65"/>
        <v>0.34973380912480739</v>
      </c>
      <c r="T84" s="2">
        <v>0.01</v>
      </c>
      <c r="U84" s="14">
        <f t="shared" si="66"/>
        <v>3.4973380912480742E-3</v>
      </c>
      <c r="V84" s="13"/>
      <c r="W84" s="2"/>
      <c r="X84" s="2"/>
      <c r="Y84" s="2"/>
      <c r="Z84" s="2"/>
      <c r="AA84" s="2"/>
      <c r="AB84" s="2"/>
      <c r="AC84" s="2"/>
      <c r="AD84" s="2"/>
      <c r="AE84" s="13">
        <v>5.0000000000000001E-3</v>
      </c>
      <c r="AF84" s="2">
        <v>0.49</v>
      </c>
      <c r="AG84" s="14">
        <f t="shared" si="67"/>
        <v>2.4499999999999999E-3</v>
      </c>
      <c r="AH84" s="17"/>
      <c r="AI84" s="2"/>
      <c r="AJ84" s="14"/>
      <c r="AK84" s="13"/>
      <c r="AL84" s="2"/>
      <c r="AM84" s="2"/>
      <c r="AN84" s="13"/>
      <c r="AO84" s="2"/>
      <c r="AP84" s="14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1.3447338091248075E-2</v>
      </c>
      <c r="AU84" s="7">
        <f t="shared" si="70"/>
        <v>52.122000000000007</v>
      </c>
      <c r="AV84" s="1">
        <f t="shared" si="71"/>
        <v>0.26</v>
      </c>
      <c r="AW84" s="1">
        <f t="shared" si="72"/>
        <v>0</v>
      </c>
      <c r="AX84" s="1">
        <f t="shared" si="73"/>
        <v>0</v>
      </c>
    </row>
    <row r="85" spans="1:53" x14ac:dyDescent="0.15">
      <c r="C85" s="6">
        <v>11</v>
      </c>
      <c r="D85" s="8">
        <v>18.4855879841333</v>
      </c>
      <c r="E85" s="9">
        <f t="shared" si="74"/>
        <v>24.540032556128999</v>
      </c>
      <c r="F85" s="6" t="s">
        <v>112</v>
      </c>
      <c r="G85" s="1">
        <v>12</v>
      </c>
      <c r="H85" s="7">
        <f t="shared" si="57"/>
        <v>18.4855879841333</v>
      </c>
      <c r="I85" s="7">
        <f t="shared" si="58"/>
        <v>291.63558798413328</v>
      </c>
      <c r="J85" s="7">
        <f t="shared" si="59"/>
        <v>0.16691065120514073</v>
      </c>
      <c r="K85" s="7">
        <f t="shared" si="60"/>
        <v>52.122000000000007</v>
      </c>
      <c r="L85" s="7">
        <f t="shared" si="61"/>
        <v>0.52122000000000002</v>
      </c>
      <c r="M85" s="1" t="s">
        <v>110</v>
      </c>
      <c r="O85" s="7">
        <f t="shared" si="75"/>
        <v>0.89276390387542526</v>
      </c>
      <c r="P85" s="7">
        <f t="shared" si="62"/>
        <v>0.14901180456829088</v>
      </c>
      <c r="Q85" s="12">
        <f t="shared" si="63"/>
        <v>3.8743069187755629E-2</v>
      </c>
      <c r="R85" s="7">
        <f t="shared" si="64"/>
        <v>0.1355172</v>
      </c>
      <c r="S85" s="13">
        <f t="shared" si="65"/>
        <v>0.28589041972351575</v>
      </c>
      <c r="T85" s="2">
        <v>0.01</v>
      </c>
      <c r="U85" s="14">
        <f t="shared" si="66"/>
        <v>2.8589041972351577E-3</v>
      </c>
      <c r="V85" s="13"/>
      <c r="W85" s="2"/>
      <c r="X85" s="2"/>
      <c r="Y85" s="2"/>
      <c r="Z85" s="2"/>
      <c r="AA85" s="2"/>
      <c r="AB85" s="2"/>
      <c r="AC85" s="2"/>
      <c r="AD85" s="2"/>
      <c r="AE85" s="13">
        <v>1E-3</v>
      </c>
      <c r="AF85" s="2">
        <v>0.49</v>
      </c>
      <c r="AG85" s="14">
        <f t="shared" si="67"/>
        <v>4.8999999999999998E-4</v>
      </c>
      <c r="AH85" s="17"/>
      <c r="AI85" s="2"/>
      <c r="AJ85" s="14"/>
      <c r="AK85" s="13"/>
      <c r="AL85" s="2"/>
      <c r="AM85" s="2"/>
      <c r="AN85" s="13"/>
      <c r="AO85" s="2"/>
      <c r="AP85" s="14"/>
      <c r="AQ85" s="2">
        <v>0.01</v>
      </c>
      <c r="AR85" s="2">
        <v>0.5</v>
      </c>
      <c r="AS85" s="2">
        <f t="shared" si="68"/>
        <v>5.0000000000000001E-3</v>
      </c>
      <c r="AT85" s="1">
        <f t="shared" si="69"/>
        <v>8.3489041972351595E-3</v>
      </c>
      <c r="AU85" s="7">
        <f t="shared" si="70"/>
        <v>52.122000000000007</v>
      </c>
      <c r="AV85" s="1">
        <f t="shared" si="71"/>
        <v>0.26</v>
      </c>
      <c r="AW85" s="1">
        <f t="shared" si="72"/>
        <v>0</v>
      </c>
      <c r="AX85" s="1">
        <f t="shared" si="73"/>
        <v>0</v>
      </c>
      <c r="AY85" s="1">
        <f>SUM(AX74:AX85)</f>
        <v>0</v>
      </c>
    </row>
    <row r="86" spans="1:53" x14ac:dyDescent="0.15">
      <c r="C86" s="6">
        <v>12</v>
      </c>
      <c r="D86" s="8">
        <v>15.9063554783871</v>
      </c>
      <c r="E86" s="9">
        <f t="shared" si="74"/>
        <v>18.4855879841333</v>
      </c>
      <c r="F86" s="6" t="s">
        <v>110</v>
      </c>
    </row>
    <row r="88" spans="1:53" x14ac:dyDescent="0.15">
      <c r="S88" s="30" t="s">
        <v>80</v>
      </c>
      <c r="T88" s="30"/>
      <c r="U88" s="30"/>
      <c r="V88" s="30" t="s">
        <v>81</v>
      </c>
      <c r="W88" s="30"/>
      <c r="X88" s="30"/>
      <c r="Y88" s="30" t="s">
        <v>82</v>
      </c>
      <c r="Z88" s="30"/>
      <c r="AA88" s="30"/>
      <c r="AB88" s="30" t="s">
        <v>83</v>
      </c>
      <c r="AC88" s="30"/>
      <c r="AD88" s="30"/>
      <c r="AE88" s="30" t="s">
        <v>84</v>
      </c>
      <c r="AF88" s="30"/>
      <c r="AG88" s="30"/>
      <c r="AH88" s="30" t="s">
        <v>85</v>
      </c>
      <c r="AI88" s="30"/>
      <c r="AJ88" s="30"/>
      <c r="AK88" s="31" t="s">
        <v>115</v>
      </c>
      <c r="AL88" s="32"/>
      <c r="AM88" s="33"/>
      <c r="AN88" s="32" t="s">
        <v>116</v>
      </c>
      <c r="AO88" s="32"/>
      <c r="AP88" s="33"/>
      <c r="AQ88" s="30" t="s">
        <v>87</v>
      </c>
      <c r="AR88" s="30"/>
      <c r="AS88" s="30"/>
    </row>
    <row r="89" spans="1:53" x14ac:dyDescent="0.15">
      <c r="A89" s="34" t="s">
        <v>117</v>
      </c>
      <c r="B89" s="34"/>
      <c r="C89" s="6" t="s">
        <v>88</v>
      </c>
      <c r="D89" s="6" t="s">
        <v>89</v>
      </c>
      <c r="E89" s="6" t="s">
        <v>90</v>
      </c>
      <c r="F89" s="6" t="s">
        <v>91</v>
      </c>
      <c r="G89" s="1" t="s">
        <v>88</v>
      </c>
      <c r="H89" s="1" t="s">
        <v>90</v>
      </c>
      <c r="I89" s="1" t="s">
        <v>92</v>
      </c>
      <c r="J89" s="1" t="s">
        <v>93</v>
      </c>
      <c r="K89" s="10" t="s">
        <v>94</v>
      </c>
      <c r="L89" s="10" t="s">
        <v>95</v>
      </c>
      <c r="M89" s="1" t="s">
        <v>96</v>
      </c>
      <c r="N89" s="10" t="s">
        <v>97</v>
      </c>
      <c r="O89" s="1" t="s">
        <v>98</v>
      </c>
      <c r="P89" s="1" t="s">
        <v>99</v>
      </c>
      <c r="Q89" s="10" t="s">
        <v>100</v>
      </c>
      <c r="R89" s="10" t="s">
        <v>101</v>
      </c>
      <c r="S89" s="2" t="s">
        <v>102</v>
      </c>
      <c r="T89" s="2" t="s">
        <v>103</v>
      </c>
      <c r="U89" s="2"/>
      <c r="V89" s="2" t="s">
        <v>102</v>
      </c>
      <c r="W89" s="2" t="s">
        <v>103</v>
      </c>
      <c r="X89" s="2"/>
      <c r="Y89" s="2" t="s">
        <v>102</v>
      </c>
      <c r="Z89" s="2" t="s">
        <v>103</v>
      </c>
      <c r="AA89" s="2"/>
      <c r="AB89" s="2" t="s">
        <v>102</v>
      </c>
      <c r="AC89" s="2" t="s">
        <v>103</v>
      </c>
      <c r="AD89" s="2"/>
      <c r="AE89" s="2" t="s">
        <v>102</v>
      </c>
      <c r="AF89" s="2" t="s">
        <v>103</v>
      </c>
      <c r="AG89" s="2"/>
      <c r="AH89" s="2" t="s">
        <v>102</v>
      </c>
      <c r="AI89" s="2" t="s">
        <v>103</v>
      </c>
      <c r="AJ89" s="2"/>
      <c r="AK89" s="2" t="s">
        <v>102</v>
      </c>
      <c r="AL89" s="2" t="s">
        <v>103</v>
      </c>
      <c r="AM89" s="2"/>
      <c r="AN89" s="2" t="s">
        <v>102</v>
      </c>
      <c r="AO89" s="2" t="s">
        <v>103</v>
      </c>
      <c r="AP89" s="2"/>
      <c r="AQ89" s="16" t="s">
        <v>102</v>
      </c>
      <c r="AR89" s="16" t="s">
        <v>103</v>
      </c>
      <c r="AS89" s="16"/>
      <c r="AT89" s="1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pans="1:53" x14ac:dyDescent="0.15">
      <c r="A90" s="1" t="s">
        <v>108</v>
      </c>
      <c r="B90" s="1">
        <f>F9</f>
        <v>341.64</v>
      </c>
      <c r="C90" s="6" t="s">
        <v>109</v>
      </c>
      <c r="D90" s="6">
        <v>13</v>
      </c>
      <c r="E90" s="6"/>
      <c r="F90" s="6"/>
      <c r="G90" s="1">
        <v>1</v>
      </c>
      <c r="H90" s="7">
        <f t="shared" ref="H90:H101" si="76">E91</f>
        <v>13</v>
      </c>
      <c r="I90" s="7">
        <f t="shared" ref="I90:I101" si="77">H90+273.15</f>
        <v>286.14999999999998</v>
      </c>
      <c r="J90" s="7">
        <f t="shared" ref="J90:J101" si="78">EXP(($C$16*(I90-$C$14))/($C$17*I90*$C$14))</f>
        <v>8.8007517522823028E-2</v>
      </c>
      <c r="K90" s="7">
        <f t="shared" ref="K90:K101" si="79">$B$90/12</f>
        <v>28.47</v>
      </c>
      <c r="L90" s="7">
        <f t="shared" ref="L90:L101" si="80">K90*$B$75/100</f>
        <v>0.28470000000000001</v>
      </c>
      <c r="M90" s="1" t="s">
        <v>110</v>
      </c>
      <c r="O90" s="7">
        <f>L90</f>
        <v>0.28470000000000001</v>
      </c>
      <c r="P90" s="7">
        <f t="shared" ref="P90:P101" si="81">O90*J90</f>
        <v>2.5055740238747716E-2</v>
      </c>
      <c r="Q90" s="12">
        <f t="shared" ref="Q90:Q101" si="82">P90*$B$76</f>
        <v>6.5144924620744067E-3</v>
      </c>
      <c r="R90" s="7">
        <f t="shared" ref="R90:R101" si="83">L90*$B$76</f>
        <v>7.4022000000000004E-2</v>
      </c>
      <c r="S90" s="13">
        <f t="shared" ref="S90:S101" si="84">Q90/R90</f>
        <v>8.8007517522823028E-2</v>
      </c>
      <c r="T90" s="2">
        <v>0.01</v>
      </c>
      <c r="U90" s="14">
        <f t="shared" ref="U90:U101" si="85">S90*T90</f>
        <v>8.8007517522823027E-4</v>
      </c>
      <c r="V90" s="13"/>
      <c r="W90" s="2"/>
      <c r="X90" s="2"/>
      <c r="Y90" s="2"/>
      <c r="Z90" s="2"/>
      <c r="AA90" s="2"/>
      <c r="AB90" s="2"/>
      <c r="AC90" s="2"/>
      <c r="AD90" s="2"/>
      <c r="AE90" s="13">
        <v>1E-3</v>
      </c>
      <c r="AF90" s="2">
        <v>0.49</v>
      </c>
      <c r="AG90" s="14">
        <f t="shared" ref="AG90:AG101" si="86">AF90*AE90</f>
        <v>4.8999999999999998E-4</v>
      </c>
      <c r="AH90" s="17"/>
      <c r="AI90" s="2"/>
      <c r="AJ90" s="14"/>
      <c r="AK90" s="13"/>
      <c r="AL90" s="2"/>
      <c r="AM90" s="2"/>
      <c r="AN90" s="13"/>
      <c r="AO90" s="2"/>
      <c r="AP90" s="14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6.3700751752282306E-3</v>
      </c>
      <c r="AU90" s="7">
        <f t="shared" ref="AU90:AU101" si="89">$B$90/12</f>
        <v>28.47</v>
      </c>
      <c r="AV90" s="1">
        <f t="shared" ref="AV90:AV101" si="90">$B$76</f>
        <v>0.26</v>
      </c>
      <c r="AW90" s="1">
        <f t="shared" ref="AW90:AW101" si="91">$E$9</f>
        <v>0</v>
      </c>
      <c r="AX90" s="1">
        <f t="shared" ref="AX90:AX101" si="92">AW90*10000*AV90*0.67*AU90*AT90</f>
        <v>0</v>
      </c>
      <c r="AZ90" s="1">
        <f t="shared" ref="AZ90:AZ101" si="93">$E$10</f>
        <v>0</v>
      </c>
      <c r="BA90" s="1">
        <f t="shared" ref="BA90:BA101" si="94">AZ90*10000*AV90*0.67*AU90*AT90</f>
        <v>0</v>
      </c>
    </row>
    <row r="91" spans="1:53" x14ac:dyDescent="0.15">
      <c r="A91" s="1" t="s">
        <v>111</v>
      </c>
      <c r="B91" s="1">
        <v>1</v>
      </c>
      <c r="C91" s="6">
        <v>1</v>
      </c>
      <c r="D91" s="8">
        <v>12.3585236938387</v>
      </c>
      <c r="E91" s="9">
        <f t="shared" ref="E91:E102" si="95">D90</f>
        <v>13</v>
      </c>
      <c r="F91" s="6" t="s">
        <v>110</v>
      </c>
      <c r="G91" s="1">
        <v>2</v>
      </c>
      <c r="H91" s="7">
        <f t="shared" si="76"/>
        <v>12.3585236938387</v>
      </c>
      <c r="I91" s="7">
        <f t="shared" si="77"/>
        <v>285.5085236938387</v>
      </c>
      <c r="J91" s="7">
        <f t="shared" si="78"/>
        <v>8.1530009681576962E-2</v>
      </c>
      <c r="K91" s="7">
        <f t="shared" si="79"/>
        <v>28.47</v>
      </c>
      <c r="L91" s="7">
        <f t="shared" si="80"/>
        <v>0.28470000000000001</v>
      </c>
      <c r="M91" s="1" t="s">
        <v>110</v>
      </c>
      <c r="O91" s="7">
        <f t="shared" ref="O91:O101" si="96">L91+O90-P90-N91</f>
        <v>0.54434425976125234</v>
      </c>
      <c r="P91" s="7">
        <f t="shared" si="81"/>
        <v>4.4380392768445749E-2</v>
      </c>
      <c r="Q91" s="12">
        <f t="shared" si="82"/>
        <v>1.1538902119795896E-2</v>
      </c>
      <c r="R91" s="7">
        <f t="shared" si="83"/>
        <v>7.4022000000000004E-2</v>
      </c>
      <c r="S91" s="13">
        <f t="shared" si="84"/>
        <v>0.15588476560746664</v>
      </c>
      <c r="T91" s="2">
        <v>0.01</v>
      </c>
      <c r="U91" s="14">
        <f t="shared" si="85"/>
        <v>1.5588476560746665E-3</v>
      </c>
      <c r="V91" s="13"/>
      <c r="W91" s="2"/>
      <c r="X91" s="2"/>
      <c r="Y91" s="2"/>
      <c r="Z91" s="2"/>
      <c r="AA91" s="2"/>
      <c r="AB91" s="2"/>
      <c r="AC91" s="2"/>
      <c r="AD91" s="2"/>
      <c r="AE91" s="13">
        <v>1E-3</v>
      </c>
      <c r="AF91" s="2">
        <v>0.49</v>
      </c>
      <c r="AG91" s="14">
        <f t="shared" si="86"/>
        <v>4.8999999999999998E-4</v>
      </c>
      <c r="AH91" s="17"/>
      <c r="AI91" s="2"/>
      <c r="AJ91" s="14"/>
      <c r="AK91" s="13"/>
      <c r="AL91" s="2"/>
      <c r="AM91" s="2"/>
      <c r="AN91" s="13"/>
      <c r="AO91" s="2"/>
      <c r="AP91" s="14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7.0488476560746664E-3</v>
      </c>
      <c r="AU91" s="7">
        <f t="shared" si="89"/>
        <v>28.47</v>
      </c>
      <c r="AV91" s="1">
        <f t="shared" si="90"/>
        <v>0.26</v>
      </c>
      <c r="AW91" s="1">
        <f t="shared" si="91"/>
        <v>0</v>
      </c>
      <c r="AX91" s="1">
        <f t="shared" si="92"/>
        <v>0</v>
      </c>
      <c r="AZ91" s="1">
        <f t="shared" si="93"/>
        <v>0</v>
      </c>
      <c r="BA91" s="1">
        <f t="shared" si="94"/>
        <v>0</v>
      </c>
    </row>
    <row r="92" spans="1:53" x14ac:dyDescent="0.15">
      <c r="A92" s="1" t="s">
        <v>73</v>
      </c>
      <c r="B92" s="1">
        <f>H9</f>
        <v>0.26</v>
      </c>
      <c r="C92" s="6">
        <v>2</v>
      </c>
      <c r="D92" s="8">
        <v>12.222866658724101</v>
      </c>
      <c r="E92" s="9">
        <f t="shared" si="95"/>
        <v>12.3585236938387</v>
      </c>
      <c r="F92" s="6" t="s">
        <v>110</v>
      </c>
      <c r="G92" s="1">
        <v>3</v>
      </c>
      <c r="H92" s="7">
        <f t="shared" si="76"/>
        <v>12.222866658724101</v>
      </c>
      <c r="I92" s="7">
        <f t="shared" si="77"/>
        <v>285.37286665872409</v>
      </c>
      <c r="J92" s="7">
        <f t="shared" si="78"/>
        <v>8.0218932462934781E-2</v>
      </c>
      <c r="K92" s="7">
        <f t="shared" si="79"/>
        <v>28.47</v>
      </c>
      <c r="L92" s="7">
        <f t="shared" si="80"/>
        <v>0.28470000000000001</v>
      </c>
      <c r="M92" s="1" t="s">
        <v>110</v>
      </c>
      <c r="O92" s="7">
        <f t="shared" si="96"/>
        <v>0.78466386699280666</v>
      </c>
      <c r="P92" s="7">
        <f t="shared" si="81"/>
        <v>6.2944897752401197E-2</v>
      </c>
      <c r="Q92" s="12">
        <f t="shared" si="82"/>
        <v>1.636567341562431E-2</v>
      </c>
      <c r="R92" s="7">
        <f t="shared" si="83"/>
        <v>7.4022000000000004E-2</v>
      </c>
      <c r="S92" s="13">
        <f t="shared" si="84"/>
        <v>0.22109201880014467</v>
      </c>
      <c r="T92" s="2">
        <v>0.01</v>
      </c>
      <c r="U92" s="14">
        <f t="shared" si="85"/>
        <v>2.2109201880014468E-3</v>
      </c>
      <c r="V92" s="13"/>
      <c r="W92" s="2"/>
      <c r="X92" s="2"/>
      <c r="Y92" s="2"/>
      <c r="Z92" s="2"/>
      <c r="AA92" s="2"/>
      <c r="AB92" s="2"/>
      <c r="AC92" s="2"/>
      <c r="AD92" s="2"/>
      <c r="AE92" s="13">
        <v>5.0000000000000001E-3</v>
      </c>
      <c r="AF92" s="2">
        <v>0.49</v>
      </c>
      <c r="AG92" s="14">
        <f t="shared" si="86"/>
        <v>2.4499999999999999E-3</v>
      </c>
      <c r="AH92" s="17"/>
      <c r="AI92" s="2"/>
      <c r="AJ92" s="14"/>
      <c r="AK92" s="13"/>
      <c r="AL92" s="2"/>
      <c r="AM92" s="2"/>
      <c r="AN92" s="13"/>
      <c r="AO92" s="2"/>
      <c r="AP92" s="14"/>
      <c r="AQ92" s="2">
        <v>1.4999999999999999E-2</v>
      </c>
      <c r="AR92" s="2">
        <v>0.5</v>
      </c>
      <c r="AS92" s="2">
        <f t="shared" si="87"/>
        <v>7.4999999999999997E-3</v>
      </c>
      <c r="AT92" s="1">
        <f t="shared" si="88"/>
        <v>1.2160920188001446E-2</v>
      </c>
      <c r="AU92" s="7">
        <f t="shared" si="89"/>
        <v>28.47</v>
      </c>
      <c r="AV92" s="1">
        <f t="shared" si="90"/>
        <v>0.26</v>
      </c>
      <c r="AW92" s="1">
        <f t="shared" si="91"/>
        <v>0</v>
      </c>
      <c r="AX92" s="1">
        <f t="shared" si="92"/>
        <v>0</v>
      </c>
      <c r="AZ92" s="1">
        <f t="shared" si="93"/>
        <v>0</v>
      </c>
      <c r="BA92" s="1">
        <f t="shared" si="94"/>
        <v>0</v>
      </c>
    </row>
    <row r="93" spans="1:53" x14ac:dyDescent="0.15">
      <c r="C93" s="6">
        <v>3</v>
      </c>
      <c r="D93" s="8">
        <v>16.213778521677401</v>
      </c>
      <c r="E93" s="9">
        <f t="shared" si="95"/>
        <v>12.222866658724101</v>
      </c>
      <c r="F93" s="6" t="s">
        <v>110</v>
      </c>
      <c r="G93" s="1">
        <v>4</v>
      </c>
      <c r="H93" s="7">
        <f t="shared" si="76"/>
        <v>16.213778521677401</v>
      </c>
      <c r="I93" s="7">
        <f t="shared" si="77"/>
        <v>289.36377852167738</v>
      </c>
      <c r="J93" s="7">
        <f t="shared" si="78"/>
        <v>0.1284239554231888</v>
      </c>
      <c r="K93" s="7">
        <f t="shared" si="79"/>
        <v>28.47</v>
      </c>
      <c r="L93" s="7">
        <f t="shared" si="80"/>
        <v>0.28470000000000001</v>
      </c>
      <c r="M93" s="1" t="s">
        <v>110</v>
      </c>
      <c r="O93" s="7">
        <f t="shared" si="96"/>
        <v>1.0064189692404055</v>
      </c>
      <c r="P93" s="7">
        <f t="shared" si="81"/>
        <v>0.12924830484278146</v>
      </c>
      <c r="Q93" s="12">
        <f t="shared" si="82"/>
        <v>3.360455925912318E-2</v>
      </c>
      <c r="R93" s="7">
        <f t="shared" si="83"/>
        <v>7.4022000000000004E-2</v>
      </c>
      <c r="S93" s="13">
        <f t="shared" si="84"/>
        <v>0.45398069842915861</v>
      </c>
      <c r="T93" s="2">
        <v>0.01</v>
      </c>
      <c r="U93" s="14">
        <f t="shared" si="85"/>
        <v>4.5398069842915861E-3</v>
      </c>
      <c r="V93" s="13"/>
      <c r="W93" s="2"/>
      <c r="X93" s="2"/>
      <c r="Y93" s="2"/>
      <c r="Z93" s="2"/>
      <c r="AA93" s="2"/>
      <c r="AB93" s="2"/>
      <c r="AC93" s="2"/>
      <c r="AD93" s="2"/>
      <c r="AE93" s="13">
        <v>5.0000000000000001E-3</v>
      </c>
      <c r="AF93" s="2">
        <v>0.49</v>
      </c>
      <c r="AG93" s="14">
        <f t="shared" si="86"/>
        <v>2.4499999999999999E-3</v>
      </c>
      <c r="AH93" s="17"/>
      <c r="AI93" s="2"/>
      <c r="AJ93" s="14"/>
      <c r="AK93" s="13"/>
      <c r="AL93" s="2"/>
      <c r="AM93" s="2"/>
      <c r="AN93" s="13"/>
      <c r="AO93" s="2"/>
      <c r="AP93" s="14"/>
      <c r="AQ93" s="2">
        <v>1.4999999999999999E-2</v>
      </c>
      <c r="AR93" s="2">
        <v>0.5</v>
      </c>
      <c r="AS93" s="2">
        <f t="shared" si="87"/>
        <v>7.4999999999999997E-3</v>
      </c>
      <c r="AT93" s="1">
        <f t="shared" si="88"/>
        <v>1.4489806984291587E-2</v>
      </c>
      <c r="AU93" s="7">
        <f t="shared" si="89"/>
        <v>28.47</v>
      </c>
      <c r="AV93" s="1">
        <f t="shared" si="90"/>
        <v>0.26</v>
      </c>
      <c r="AW93" s="1">
        <f t="shared" si="91"/>
        <v>0</v>
      </c>
      <c r="AX93" s="1">
        <f t="shared" si="92"/>
        <v>0</v>
      </c>
      <c r="AZ93" s="1">
        <f t="shared" si="93"/>
        <v>0</v>
      </c>
      <c r="BA93" s="1">
        <f t="shared" si="94"/>
        <v>0</v>
      </c>
    </row>
    <row r="94" spans="1:53" x14ac:dyDescent="0.15">
      <c r="C94" s="6">
        <v>4</v>
      </c>
      <c r="D94" s="8">
        <v>22.968736852333301</v>
      </c>
      <c r="E94" s="9">
        <f t="shared" si="95"/>
        <v>16.213778521677401</v>
      </c>
      <c r="F94" s="6" t="s">
        <v>110</v>
      </c>
      <c r="G94" s="1">
        <v>5</v>
      </c>
      <c r="H94" s="7">
        <f t="shared" si="76"/>
        <v>22.968736852333301</v>
      </c>
      <c r="I94" s="7">
        <f t="shared" si="77"/>
        <v>296.11873685233326</v>
      </c>
      <c r="J94" s="7">
        <f t="shared" si="78"/>
        <v>0.27669762651457608</v>
      </c>
      <c r="K94" s="7">
        <f t="shared" si="79"/>
        <v>28.47</v>
      </c>
      <c r="L94" s="7">
        <f t="shared" si="80"/>
        <v>0.28470000000000001</v>
      </c>
      <c r="M94" s="1" t="s">
        <v>112</v>
      </c>
      <c r="N94" s="7">
        <f>(O93-P93)*$C$22/100</f>
        <v>0.83331213117774283</v>
      </c>
      <c r="O94" s="7">
        <f t="shared" si="96"/>
        <v>0.32855853321988115</v>
      </c>
      <c r="P94" s="7">
        <f t="shared" si="81"/>
        <v>9.091136631305162E-2</v>
      </c>
      <c r="Q94" s="12">
        <f t="shared" si="82"/>
        <v>2.363695524139342E-2</v>
      </c>
      <c r="R94" s="7">
        <f t="shared" si="83"/>
        <v>7.4022000000000004E-2</v>
      </c>
      <c r="S94" s="13">
        <f t="shared" si="84"/>
        <v>0.31932338009501793</v>
      </c>
      <c r="T94" s="2">
        <v>0.01</v>
      </c>
      <c r="U94" s="14">
        <f t="shared" si="85"/>
        <v>3.1932338009501792E-3</v>
      </c>
      <c r="V94" s="13"/>
      <c r="W94" s="2"/>
      <c r="X94" s="2"/>
      <c r="Y94" s="2"/>
      <c r="Z94" s="2"/>
      <c r="AA94" s="2"/>
      <c r="AB94" s="2"/>
      <c r="AC94" s="2"/>
      <c r="AD94" s="2"/>
      <c r="AE94" s="13">
        <v>0.01</v>
      </c>
      <c r="AF94" s="2">
        <v>0.49</v>
      </c>
      <c r="AG94" s="14">
        <f t="shared" si="86"/>
        <v>4.8999999999999998E-3</v>
      </c>
      <c r="AH94" s="17"/>
      <c r="AI94" s="2"/>
      <c r="AJ94" s="14"/>
      <c r="AK94" s="13"/>
      <c r="AL94" s="2"/>
      <c r="AM94" s="2"/>
      <c r="AN94" s="13"/>
      <c r="AO94" s="2"/>
      <c r="AP94" s="14"/>
      <c r="AQ94" s="2">
        <v>0.02</v>
      </c>
      <c r="AR94" s="2">
        <v>0.5</v>
      </c>
      <c r="AS94" s="2">
        <f t="shared" si="87"/>
        <v>0.01</v>
      </c>
      <c r="AT94" s="1">
        <f t="shared" si="88"/>
        <v>1.8093233800950181E-2</v>
      </c>
      <c r="AU94" s="7">
        <f t="shared" si="89"/>
        <v>28.47</v>
      </c>
      <c r="AV94" s="1">
        <f t="shared" si="90"/>
        <v>0.26</v>
      </c>
      <c r="AW94" s="1">
        <f t="shared" si="91"/>
        <v>0</v>
      </c>
      <c r="AX94" s="1">
        <f t="shared" si="92"/>
        <v>0</v>
      </c>
      <c r="AZ94" s="1">
        <f t="shared" si="93"/>
        <v>0</v>
      </c>
      <c r="BA94" s="1">
        <f t="shared" si="94"/>
        <v>0</v>
      </c>
    </row>
    <row r="95" spans="1:53" x14ac:dyDescent="0.15">
      <c r="C95" s="6">
        <v>5</v>
      </c>
      <c r="D95" s="8">
        <v>25.443085541612898</v>
      </c>
      <c r="E95" s="9">
        <f t="shared" si="95"/>
        <v>22.968736852333301</v>
      </c>
      <c r="F95" s="6" t="s">
        <v>112</v>
      </c>
      <c r="G95" s="1">
        <v>6</v>
      </c>
      <c r="H95" s="7">
        <f t="shared" si="76"/>
        <v>25.443085541612898</v>
      </c>
      <c r="I95" s="7">
        <f t="shared" si="77"/>
        <v>298.59308554161288</v>
      </c>
      <c r="J95" s="7">
        <f t="shared" si="78"/>
        <v>0.36336326010088188</v>
      </c>
      <c r="K95" s="7">
        <f t="shared" si="79"/>
        <v>28.47</v>
      </c>
      <c r="L95" s="7">
        <f t="shared" si="80"/>
        <v>0.28470000000000001</v>
      </c>
      <c r="M95" s="1" t="s">
        <v>110</v>
      </c>
      <c r="O95" s="7">
        <f t="shared" si="96"/>
        <v>0.52234716690682959</v>
      </c>
      <c r="P95" s="7">
        <f t="shared" si="81"/>
        <v>0.18980176947172508</v>
      </c>
      <c r="Q95" s="12">
        <f t="shared" si="82"/>
        <v>4.9348460062648522E-2</v>
      </c>
      <c r="R95" s="7">
        <f t="shared" si="83"/>
        <v>7.4022000000000004E-2</v>
      </c>
      <c r="S95" s="13">
        <f t="shared" si="84"/>
        <v>0.6666728818817178</v>
      </c>
      <c r="T95" s="2">
        <v>0.01</v>
      </c>
      <c r="U95" s="14">
        <f t="shared" si="85"/>
        <v>6.6667288188171784E-3</v>
      </c>
      <c r="V95" s="13"/>
      <c r="W95" s="2"/>
      <c r="X95" s="2"/>
      <c r="Y95" s="2"/>
      <c r="Z95" s="2"/>
      <c r="AA95" s="2"/>
      <c r="AB95" s="2"/>
      <c r="AC95" s="2"/>
      <c r="AD95" s="2"/>
      <c r="AE95" s="13">
        <v>0.01</v>
      </c>
      <c r="AF95" s="2">
        <v>0.49</v>
      </c>
      <c r="AG95" s="14">
        <f t="shared" si="86"/>
        <v>4.8999999999999998E-3</v>
      </c>
      <c r="AH95" s="17"/>
      <c r="AI95" s="2"/>
      <c r="AJ95" s="14"/>
      <c r="AK95" s="13"/>
      <c r="AL95" s="2"/>
      <c r="AM95" s="2"/>
      <c r="AN95" s="13"/>
      <c r="AO95" s="2"/>
      <c r="AP95" s="14"/>
      <c r="AQ95" s="2">
        <v>0.02</v>
      </c>
      <c r="AR95" s="2">
        <v>0.5</v>
      </c>
      <c r="AS95" s="2">
        <f t="shared" si="87"/>
        <v>0.01</v>
      </c>
      <c r="AT95" s="1">
        <f t="shared" si="88"/>
        <v>2.1566728818817181E-2</v>
      </c>
      <c r="AU95" s="7">
        <f t="shared" si="89"/>
        <v>28.47</v>
      </c>
      <c r="AV95" s="1">
        <f t="shared" si="90"/>
        <v>0.26</v>
      </c>
      <c r="AW95" s="1">
        <f t="shared" si="91"/>
        <v>0</v>
      </c>
      <c r="AX95" s="1">
        <f t="shared" si="92"/>
        <v>0</v>
      </c>
      <c r="AZ95" s="1">
        <f t="shared" si="93"/>
        <v>0</v>
      </c>
      <c r="BA95" s="1">
        <f t="shared" si="94"/>
        <v>0</v>
      </c>
    </row>
    <row r="96" spans="1:53" x14ac:dyDescent="0.15">
      <c r="C96" s="6">
        <v>6</v>
      </c>
      <c r="D96" s="8">
        <v>27.878912007</v>
      </c>
      <c r="E96" s="9">
        <f t="shared" si="95"/>
        <v>25.443085541612898</v>
      </c>
      <c r="F96" s="6" t="s">
        <v>110</v>
      </c>
      <c r="G96" s="1">
        <v>7</v>
      </c>
      <c r="H96" s="7">
        <f t="shared" si="76"/>
        <v>27.878912007</v>
      </c>
      <c r="I96" s="7">
        <f t="shared" si="77"/>
        <v>301.02891200699997</v>
      </c>
      <c r="J96" s="7">
        <f t="shared" si="78"/>
        <v>0.47307948194029226</v>
      </c>
      <c r="K96" s="7">
        <f t="shared" si="79"/>
        <v>28.47</v>
      </c>
      <c r="L96" s="7">
        <f t="shared" si="80"/>
        <v>0.28470000000000001</v>
      </c>
      <c r="M96" s="1" t="s">
        <v>110</v>
      </c>
      <c r="O96" s="7">
        <f t="shared" si="96"/>
        <v>0.61724539743510443</v>
      </c>
      <c r="P96" s="7">
        <f t="shared" si="81"/>
        <v>0.29200613284862897</v>
      </c>
      <c r="Q96" s="12">
        <f t="shared" si="82"/>
        <v>7.5921594540643539E-2</v>
      </c>
      <c r="R96" s="7">
        <f t="shared" si="83"/>
        <v>7.4022000000000004E-2</v>
      </c>
      <c r="S96" s="13">
        <f t="shared" si="84"/>
        <v>1.0256625670833472</v>
      </c>
      <c r="T96" s="2">
        <v>0.01</v>
      </c>
      <c r="U96" s="14">
        <f t="shared" si="85"/>
        <v>1.0256625670833472E-2</v>
      </c>
      <c r="V96" s="13"/>
      <c r="W96" s="2"/>
      <c r="X96" s="2"/>
      <c r="Y96" s="2"/>
      <c r="Z96" s="2"/>
      <c r="AA96" s="2"/>
      <c r="AB96" s="2"/>
      <c r="AC96" s="2"/>
      <c r="AD96" s="2"/>
      <c r="AE96" s="13">
        <v>0.01</v>
      </c>
      <c r="AF96" s="2">
        <v>0.49</v>
      </c>
      <c r="AG96" s="14">
        <f t="shared" si="86"/>
        <v>4.8999999999999998E-3</v>
      </c>
      <c r="AH96" s="17"/>
      <c r="AI96" s="2"/>
      <c r="AJ96" s="14"/>
      <c r="AK96" s="13"/>
      <c r="AL96" s="2"/>
      <c r="AM96" s="2"/>
      <c r="AN96" s="13"/>
      <c r="AO96" s="2"/>
      <c r="AP96" s="14"/>
      <c r="AQ96" s="2">
        <v>0.02</v>
      </c>
      <c r="AR96" s="2">
        <v>0.5</v>
      </c>
      <c r="AS96" s="2">
        <f t="shared" si="87"/>
        <v>0.01</v>
      </c>
      <c r="AT96" s="1">
        <f t="shared" si="88"/>
        <v>2.5156625670833474E-2</v>
      </c>
      <c r="AU96" s="7">
        <f t="shared" si="89"/>
        <v>28.47</v>
      </c>
      <c r="AV96" s="1">
        <f t="shared" si="90"/>
        <v>0.26</v>
      </c>
      <c r="AW96" s="1">
        <f t="shared" si="91"/>
        <v>0</v>
      </c>
      <c r="AX96" s="1">
        <f t="shared" si="92"/>
        <v>0</v>
      </c>
      <c r="AZ96" s="1">
        <f t="shared" si="93"/>
        <v>0</v>
      </c>
      <c r="BA96" s="1">
        <f t="shared" si="94"/>
        <v>0</v>
      </c>
    </row>
    <row r="97" spans="3:54" x14ac:dyDescent="0.15">
      <c r="C97" s="6">
        <v>7</v>
      </c>
      <c r="D97" s="8">
        <v>28.576980146774201</v>
      </c>
      <c r="E97" s="9">
        <f t="shared" si="95"/>
        <v>27.878912007</v>
      </c>
      <c r="F97" s="6" t="s">
        <v>110</v>
      </c>
      <c r="G97" s="1">
        <v>8</v>
      </c>
      <c r="H97" s="7">
        <f t="shared" si="76"/>
        <v>28.576980146774201</v>
      </c>
      <c r="I97" s="7">
        <f t="shared" si="77"/>
        <v>301.72698014677417</v>
      </c>
      <c r="J97" s="7">
        <f t="shared" si="78"/>
        <v>0.50983955582967722</v>
      </c>
      <c r="K97" s="7">
        <f t="shared" si="79"/>
        <v>28.47</v>
      </c>
      <c r="L97" s="7">
        <f t="shared" si="80"/>
        <v>0.28470000000000001</v>
      </c>
      <c r="M97" s="1" t="s">
        <v>110</v>
      </c>
      <c r="O97" s="7">
        <f t="shared" si="96"/>
        <v>0.6099392645864754</v>
      </c>
      <c r="P97" s="7">
        <f t="shared" si="81"/>
        <v>0.31097116373984857</v>
      </c>
      <c r="Q97" s="12">
        <f t="shared" si="82"/>
        <v>8.0852502572360624E-2</v>
      </c>
      <c r="R97" s="7">
        <f t="shared" si="83"/>
        <v>7.4022000000000004E-2</v>
      </c>
      <c r="S97" s="13">
        <f t="shared" si="84"/>
        <v>1.0922766552154848</v>
      </c>
      <c r="T97" s="2">
        <v>0.01</v>
      </c>
      <c r="U97" s="14">
        <f t="shared" si="85"/>
        <v>1.0922766552154848E-2</v>
      </c>
      <c r="V97" s="13"/>
      <c r="W97" s="2"/>
      <c r="X97" s="2"/>
      <c r="Y97" s="2"/>
      <c r="Z97" s="2"/>
      <c r="AA97" s="2"/>
      <c r="AB97" s="2"/>
      <c r="AC97" s="2"/>
      <c r="AD97" s="2"/>
      <c r="AE97" s="13">
        <v>0.01</v>
      </c>
      <c r="AF97" s="2">
        <v>0.49</v>
      </c>
      <c r="AG97" s="14">
        <f t="shared" si="86"/>
        <v>4.8999999999999998E-3</v>
      </c>
      <c r="AH97" s="17"/>
      <c r="AI97" s="2"/>
      <c r="AJ97" s="14"/>
      <c r="AK97" s="13"/>
      <c r="AL97" s="2"/>
      <c r="AM97" s="2"/>
      <c r="AN97" s="13"/>
      <c r="AO97" s="2"/>
      <c r="AP97" s="14"/>
      <c r="AQ97" s="2">
        <v>0.02</v>
      </c>
      <c r="AR97" s="2">
        <v>0.5</v>
      </c>
      <c r="AS97" s="2">
        <f t="shared" si="87"/>
        <v>0.01</v>
      </c>
      <c r="AT97" s="1">
        <f t="shared" si="88"/>
        <v>2.5822766552154847E-2</v>
      </c>
      <c r="AU97" s="7">
        <f t="shared" si="89"/>
        <v>28.47</v>
      </c>
      <c r="AV97" s="1">
        <f t="shared" si="90"/>
        <v>0.26</v>
      </c>
      <c r="AW97" s="1">
        <f t="shared" si="91"/>
        <v>0</v>
      </c>
      <c r="AX97" s="1">
        <f t="shared" si="92"/>
        <v>0</v>
      </c>
      <c r="AZ97" s="1">
        <f t="shared" si="93"/>
        <v>0</v>
      </c>
      <c r="BA97" s="1">
        <f t="shared" si="94"/>
        <v>0</v>
      </c>
    </row>
    <row r="98" spans="3:54" x14ac:dyDescent="0.15">
      <c r="C98" s="6">
        <v>8</v>
      </c>
      <c r="D98" s="8">
        <v>27.5971988364516</v>
      </c>
      <c r="E98" s="9">
        <f t="shared" si="95"/>
        <v>28.576980146774201</v>
      </c>
      <c r="F98" s="6" t="s">
        <v>110</v>
      </c>
      <c r="G98" s="1">
        <v>9</v>
      </c>
      <c r="H98" s="7">
        <f t="shared" si="76"/>
        <v>27.5971988364516</v>
      </c>
      <c r="I98" s="7">
        <f t="shared" si="77"/>
        <v>300.74719883645156</v>
      </c>
      <c r="J98" s="7">
        <f t="shared" si="78"/>
        <v>0.45896110654333766</v>
      </c>
      <c r="K98" s="7">
        <f t="shared" si="79"/>
        <v>28.47</v>
      </c>
      <c r="L98" s="7">
        <f t="shared" si="80"/>
        <v>0.28470000000000001</v>
      </c>
      <c r="M98" s="1" t="s">
        <v>110</v>
      </c>
      <c r="O98" s="7">
        <f t="shared" si="96"/>
        <v>0.58366810084662679</v>
      </c>
      <c r="P98" s="7">
        <f t="shared" si="81"/>
        <v>0.26788095741861623</v>
      </c>
      <c r="Q98" s="12">
        <f t="shared" si="82"/>
        <v>6.9649048928840218E-2</v>
      </c>
      <c r="R98" s="7">
        <f t="shared" si="83"/>
        <v>7.4022000000000004E-2</v>
      </c>
      <c r="S98" s="13">
        <f t="shared" si="84"/>
        <v>0.94092362985112821</v>
      </c>
      <c r="T98" s="2">
        <v>0.01</v>
      </c>
      <c r="U98" s="14">
        <f t="shared" si="85"/>
        <v>9.409236298511283E-3</v>
      </c>
      <c r="V98" s="13"/>
      <c r="W98" s="2"/>
      <c r="X98" s="2"/>
      <c r="Y98" s="2"/>
      <c r="Z98" s="2"/>
      <c r="AA98" s="2"/>
      <c r="AB98" s="2"/>
      <c r="AC98" s="2"/>
      <c r="AD98" s="2"/>
      <c r="AE98" s="13">
        <v>0.01</v>
      </c>
      <c r="AF98" s="2">
        <v>0.49</v>
      </c>
      <c r="AG98" s="14">
        <f t="shared" si="86"/>
        <v>4.8999999999999998E-3</v>
      </c>
      <c r="AH98" s="17"/>
      <c r="AI98" s="2"/>
      <c r="AJ98" s="14"/>
      <c r="AK98" s="13"/>
      <c r="AL98" s="2"/>
      <c r="AM98" s="2"/>
      <c r="AN98" s="13"/>
      <c r="AO98" s="2"/>
      <c r="AP98" s="14"/>
      <c r="AQ98" s="2">
        <v>0.02</v>
      </c>
      <c r="AR98" s="2">
        <v>0.5</v>
      </c>
      <c r="AS98" s="2">
        <f t="shared" si="87"/>
        <v>0.01</v>
      </c>
      <c r="AT98" s="1">
        <f t="shared" si="88"/>
        <v>2.4309236298511283E-2</v>
      </c>
      <c r="AU98" s="7">
        <f t="shared" si="89"/>
        <v>28.47</v>
      </c>
      <c r="AV98" s="1">
        <f t="shared" si="90"/>
        <v>0.26</v>
      </c>
      <c r="AW98" s="1">
        <f t="shared" si="91"/>
        <v>0</v>
      </c>
      <c r="AX98" s="1">
        <f t="shared" si="92"/>
        <v>0</v>
      </c>
      <c r="AZ98" s="1">
        <f t="shared" si="93"/>
        <v>0</v>
      </c>
      <c r="BA98" s="1">
        <f t="shared" si="94"/>
        <v>0</v>
      </c>
    </row>
    <row r="99" spans="3:54" x14ac:dyDescent="0.15">
      <c r="C99" s="6">
        <v>9</v>
      </c>
      <c r="D99" s="8">
        <v>26.4784500373333</v>
      </c>
      <c r="E99" s="9">
        <f t="shared" si="95"/>
        <v>27.5971988364516</v>
      </c>
      <c r="F99" s="6" t="s">
        <v>110</v>
      </c>
      <c r="G99" s="1">
        <v>10</v>
      </c>
      <c r="H99" s="7">
        <f t="shared" si="76"/>
        <v>26.4784500373333</v>
      </c>
      <c r="I99" s="7">
        <f t="shared" si="77"/>
        <v>299.62845003733327</v>
      </c>
      <c r="J99" s="7">
        <f t="shared" si="78"/>
        <v>0.40670288020510398</v>
      </c>
      <c r="K99" s="7">
        <f t="shared" si="79"/>
        <v>28.47</v>
      </c>
      <c r="L99" s="7">
        <f t="shared" si="80"/>
        <v>0.28470000000000001</v>
      </c>
      <c r="M99" s="1" t="s">
        <v>110</v>
      </c>
      <c r="O99" s="7">
        <f t="shared" si="96"/>
        <v>0.60048714342801057</v>
      </c>
      <c r="P99" s="7">
        <f t="shared" si="81"/>
        <v>0.24421985075830727</v>
      </c>
      <c r="Q99" s="12">
        <f t="shared" si="82"/>
        <v>6.3497161197159896E-2</v>
      </c>
      <c r="R99" s="7">
        <f t="shared" si="83"/>
        <v>7.4022000000000004E-2</v>
      </c>
      <c r="S99" s="13">
        <f t="shared" si="84"/>
        <v>0.85781471990975511</v>
      </c>
      <c r="T99" s="2">
        <v>0.01</v>
      </c>
      <c r="U99" s="14">
        <f t="shared" si="85"/>
        <v>8.5781471990975505E-3</v>
      </c>
      <c r="V99" s="13"/>
      <c r="W99" s="2"/>
      <c r="X99" s="2"/>
      <c r="Y99" s="2"/>
      <c r="Z99" s="2"/>
      <c r="AA99" s="2"/>
      <c r="AB99" s="2"/>
      <c r="AC99" s="2"/>
      <c r="AD99" s="2"/>
      <c r="AE99" s="13">
        <v>5.0000000000000001E-3</v>
      </c>
      <c r="AF99" s="2">
        <v>0.49</v>
      </c>
      <c r="AG99" s="14">
        <f t="shared" si="86"/>
        <v>2.4499999999999999E-3</v>
      </c>
      <c r="AH99" s="17"/>
      <c r="AI99" s="2"/>
      <c r="AJ99" s="14"/>
      <c r="AK99" s="13"/>
      <c r="AL99" s="2"/>
      <c r="AM99" s="2"/>
      <c r="AN99" s="13"/>
      <c r="AO99" s="2"/>
      <c r="AP99" s="14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1.8528147199097553E-2</v>
      </c>
      <c r="AU99" s="7">
        <f t="shared" si="89"/>
        <v>28.47</v>
      </c>
      <c r="AV99" s="1">
        <f t="shared" si="90"/>
        <v>0.26</v>
      </c>
      <c r="AW99" s="1">
        <f t="shared" si="91"/>
        <v>0</v>
      </c>
      <c r="AX99" s="1">
        <f t="shared" si="92"/>
        <v>0</v>
      </c>
      <c r="AZ99" s="1">
        <f t="shared" si="93"/>
        <v>0</v>
      </c>
      <c r="BA99" s="1">
        <f t="shared" si="94"/>
        <v>0</v>
      </c>
    </row>
    <row r="100" spans="3:54" x14ac:dyDescent="0.15">
      <c r="C100" s="6">
        <v>10</v>
      </c>
      <c r="D100" s="8">
        <v>24.540032556128999</v>
      </c>
      <c r="E100" s="9">
        <f t="shared" si="95"/>
        <v>26.4784500373333</v>
      </c>
      <c r="F100" s="6" t="s">
        <v>110</v>
      </c>
      <c r="G100" s="1">
        <v>11</v>
      </c>
      <c r="H100" s="7">
        <f t="shared" si="76"/>
        <v>24.540032556128999</v>
      </c>
      <c r="I100" s="7">
        <f t="shared" si="77"/>
        <v>297.69003255612898</v>
      </c>
      <c r="J100" s="7">
        <f t="shared" si="78"/>
        <v>0.32913988966559315</v>
      </c>
      <c r="K100" s="7">
        <f t="shared" si="79"/>
        <v>28.47</v>
      </c>
      <c r="L100" s="7">
        <f t="shared" si="80"/>
        <v>0.28470000000000001</v>
      </c>
      <c r="M100" s="1" t="s">
        <v>112</v>
      </c>
      <c r="N100" s="7">
        <f>(O99-P99)*$C$22/100</f>
        <v>0.33845392803621815</v>
      </c>
      <c r="O100" s="7">
        <f t="shared" si="96"/>
        <v>0.30251336463348505</v>
      </c>
      <c r="P100" s="7">
        <f t="shared" si="81"/>
        <v>9.9569215457832622E-2</v>
      </c>
      <c r="Q100" s="12">
        <f t="shared" si="82"/>
        <v>2.5887996019036484E-2</v>
      </c>
      <c r="R100" s="7">
        <f t="shared" si="83"/>
        <v>7.4022000000000004E-2</v>
      </c>
      <c r="S100" s="13">
        <f t="shared" si="84"/>
        <v>0.34973380912480723</v>
      </c>
      <c r="T100" s="2">
        <v>0.01</v>
      </c>
      <c r="U100" s="14">
        <f t="shared" si="85"/>
        <v>3.4973380912480725E-3</v>
      </c>
      <c r="V100" s="13"/>
      <c r="W100" s="2"/>
      <c r="X100" s="2"/>
      <c r="Y100" s="2"/>
      <c r="Z100" s="2"/>
      <c r="AA100" s="2"/>
      <c r="AB100" s="2"/>
      <c r="AC100" s="2"/>
      <c r="AD100" s="2"/>
      <c r="AE100" s="13">
        <v>5.0000000000000001E-3</v>
      </c>
      <c r="AF100" s="2">
        <v>0.49</v>
      </c>
      <c r="AG100" s="14">
        <f t="shared" si="86"/>
        <v>2.4499999999999999E-3</v>
      </c>
      <c r="AH100" s="17"/>
      <c r="AI100" s="2"/>
      <c r="AJ100" s="14"/>
      <c r="AK100" s="13"/>
      <c r="AL100" s="2"/>
      <c r="AM100" s="2"/>
      <c r="AN100" s="13"/>
      <c r="AO100" s="2"/>
      <c r="AP100" s="14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1.3447338091248071E-2</v>
      </c>
      <c r="AU100" s="7">
        <f t="shared" si="89"/>
        <v>28.47</v>
      </c>
      <c r="AV100" s="1">
        <f t="shared" si="90"/>
        <v>0.26</v>
      </c>
      <c r="AW100" s="1">
        <f t="shared" si="91"/>
        <v>0</v>
      </c>
      <c r="AX100" s="1">
        <f t="shared" si="92"/>
        <v>0</v>
      </c>
      <c r="AZ100" s="1">
        <f t="shared" si="93"/>
        <v>0</v>
      </c>
      <c r="BA100" s="1">
        <f t="shared" si="94"/>
        <v>0</v>
      </c>
    </row>
    <row r="101" spans="3:54" x14ac:dyDescent="0.15">
      <c r="C101" s="6">
        <v>11</v>
      </c>
      <c r="D101" s="8">
        <v>18.4855879841333</v>
      </c>
      <c r="E101" s="9">
        <f t="shared" si="95"/>
        <v>24.540032556128999</v>
      </c>
      <c r="F101" s="6" t="s">
        <v>112</v>
      </c>
      <c r="G101" s="1">
        <v>12</v>
      </c>
      <c r="H101" s="7">
        <f t="shared" si="76"/>
        <v>18.4855879841333</v>
      </c>
      <c r="I101" s="7">
        <f t="shared" si="77"/>
        <v>291.63558798413328</v>
      </c>
      <c r="J101" s="7">
        <f t="shared" si="78"/>
        <v>0.16691065120514073</v>
      </c>
      <c r="K101" s="7">
        <f t="shared" si="79"/>
        <v>28.47</v>
      </c>
      <c r="L101" s="7">
        <f t="shared" si="80"/>
        <v>0.28470000000000001</v>
      </c>
      <c r="M101" s="1" t="s">
        <v>110</v>
      </c>
      <c r="O101" s="7">
        <f t="shared" si="96"/>
        <v>0.48764414917565246</v>
      </c>
      <c r="P101" s="7">
        <f t="shared" si="81"/>
        <v>8.1393002495284944E-2</v>
      </c>
      <c r="Q101" s="12">
        <f t="shared" si="82"/>
        <v>2.1162180648774086E-2</v>
      </c>
      <c r="R101" s="7">
        <f t="shared" si="83"/>
        <v>7.4022000000000004E-2</v>
      </c>
      <c r="S101" s="13">
        <f t="shared" si="84"/>
        <v>0.28589041972351575</v>
      </c>
      <c r="T101" s="2">
        <v>0.01</v>
      </c>
      <c r="U101" s="14">
        <f t="shared" si="85"/>
        <v>2.8589041972351577E-3</v>
      </c>
      <c r="V101" s="13"/>
      <c r="W101" s="2"/>
      <c r="X101" s="2"/>
      <c r="Y101" s="2"/>
      <c r="Z101" s="2"/>
      <c r="AA101" s="2"/>
      <c r="AB101" s="2"/>
      <c r="AC101" s="2"/>
      <c r="AD101" s="2"/>
      <c r="AE101" s="13">
        <v>1E-3</v>
      </c>
      <c r="AF101" s="2">
        <v>0.49</v>
      </c>
      <c r="AG101" s="14">
        <f t="shared" si="86"/>
        <v>4.8999999999999998E-4</v>
      </c>
      <c r="AH101" s="17"/>
      <c r="AI101" s="2"/>
      <c r="AJ101" s="14"/>
      <c r="AK101" s="13"/>
      <c r="AL101" s="2"/>
      <c r="AM101" s="2"/>
      <c r="AN101" s="13"/>
      <c r="AO101" s="2"/>
      <c r="AP101" s="14"/>
      <c r="AQ101" s="2">
        <v>0.01</v>
      </c>
      <c r="AR101" s="2">
        <v>0.5</v>
      </c>
      <c r="AS101" s="2">
        <f t="shared" si="87"/>
        <v>5.0000000000000001E-3</v>
      </c>
      <c r="AT101" s="1">
        <f t="shared" si="88"/>
        <v>8.3489041972351595E-3</v>
      </c>
      <c r="AU101" s="7">
        <f t="shared" si="89"/>
        <v>28.47</v>
      </c>
      <c r="AV101" s="1">
        <f t="shared" si="90"/>
        <v>0.26</v>
      </c>
      <c r="AW101" s="1">
        <f t="shared" si="91"/>
        <v>0</v>
      </c>
      <c r="AX101" s="1">
        <f t="shared" si="92"/>
        <v>0</v>
      </c>
      <c r="AY101" s="1">
        <f>SUM(AX90:AX101)</f>
        <v>0</v>
      </c>
      <c r="AZ101" s="1">
        <f t="shared" si="93"/>
        <v>0</v>
      </c>
      <c r="BA101" s="1">
        <f t="shared" si="94"/>
        <v>0</v>
      </c>
      <c r="BB101" s="1">
        <f>SUM(BA90:BA101)</f>
        <v>0</v>
      </c>
    </row>
    <row r="102" spans="3:54" x14ac:dyDescent="0.15">
      <c r="C102" s="6">
        <v>12</v>
      </c>
      <c r="D102" s="8">
        <v>15.9063554783871</v>
      </c>
      <c r="E102" s="9">
        <f t="shared" si="95"/>
        <v>18.4855879841333</v>
      </c>
      <c r="F102" s="6" t="s">
        <v>110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Z102"/>
  <sheetViews>
    <sheetView workbookViewId="0">
      <pane xSplit="4" topLeftCell="E1" activePane="topRight" state="frozen"/>
      <selection activeCell="K16" sqref="K16"/>
      <selection pane="topRight"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10" style="1"/>
    <col min="32" max="32" width="23.125" style="1" customWidth="1"/>
    <col min="33" max="33" width="14.37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73</v>
      </c>
    </row>
    <row r="2" spans="1:12" x14ac:dyDescent="0.15">
      <c r="A2" s="28" t="s">
        <v>41</v>
      </c>
      <c r="B2" s="3" t="s">
        <v>42</v>
      </c>
      <c r="C2" s="2"/>
      <c r="D2" s="2"/>
      <c r="E2" s="35">
        <v>439.02080000000001</v>
      </c>
      <c r="F2" s="2">
        <v>1069.5229999999999</v>
      </c>
      <c r="G2" s="39">
        <f>(F2+F3+F4)/3</f>
        <v>1305.751</v>
      </c>
      <c r="H2" s="2">
        <v>0.13</v>
      </c>
      <c r="I2" s="28">
        <f>(H2+H3+H4)/3</f>
        <v>0.12</v>
      </c>
    </row>
    <row r="3" spans="1:12" x14ac:dyDescent="0.15">
      <c r="A3" s="28"/>
      <c r="B3" s="3" t="s">
        <v>43</v>
      </c>
      <c r="C3" s="2"/>
      <c r="D3" s="2"/>
      <c r="E3" s="36"/>
      <c r="F3" s="2">
        <v>1192.0899999999999</v>
      </c>
      <c r="G3" s="40"/>
      <c r="H3" s="2">
        <v>0.13</v>
      </c>
      <c r="I3" s="28"/>
    </row>
    <row r="4" spans="1:12" x14ac:dyDescent="0.15">
      <c r="A4" s="28"/>
      <c r="B4" s="3" t="s">
        <v>44</v>
      </c>
      <c r="C4" s="2"/>
      <c r="D4" s="2"/>
      <c r="E4" s="37"/>
      <c r="F4" s="2">
        <v>1655.64</v>
      </c>
      <c r="G4" s="41"/>
      <c r="H4" s="2">
        <v>0.1</v>
      </c>
      <c r="I4" s="28"/>
    </row>
    <row r="5" spans="1:12" x14ac:dyDescent="0.15">
      <c r="A5" s="28" t="s">
        <v>45</v>
      </c>
      <c r="B5" s="3" t="s">
        <v>46</v>
      </c>
      <c r="C5" s="2"/>
      <c r="D5" s="2"/>
      <c r="E5" s="35">
        <v>355.21170091057502</v>
      </c>
      <c r="F5" s="2">
        <v>91.103999999999999</v>
      </c>
      <c r="G5" s="39">
        <f>(F5+F6)/2</f>
        <v>92.509250000000009</v>
      </c>
      <c r="H5" s="2">
        <v>0.13</v>
      </c>
      <c r="I5" s="28">
        <f>(H5+H6)/2</f>
        <v>0.13</v>
      </c>
    </row>
    <row r="6" spans="1:12" x14ac:dyDescent="0.15">
      <c r="A6" s="28"/>
      <c r="B6" s="3" t="s">
        <v>47</v>
      </c>
      <c r="C6" s="2"/>
      <c r="D6" s="2"/>
      <c r="E6" s="37"/>
      <c r="F6" s="2">
        <v>93.914500000000004</v>
      </c>
      <c r="G6" s="41"/>
      <c r="H6" s="2">
        <v>0.13</v>
      </c>
      <c r="I6" s="28"/>
    </row>
    <row r="7" spans="1:12" x14ac:dyDescent="0.15">
      <c r="A7" s="28" t="s">
        <v>48</v>
      </c>
      <c r="B7" s="29"/>
      <c r="C7" s="2"/>
      <c r="D7" s="2"/>
      <c r="E7" s="4">
        <v>4901.9753468062499</v>
      </c>
      <c r="F7" s="2">
        <v>122.786</v>
      </c>
      <c r="G7" s="2"/>
      <c r="H7" s="2">
        <v>0.45</v>
      </c>
    </row>
    <row r="8" spans="1:12" x14ac:dyDescent="0.15">
      <c r="A8" s="28" t="s">
        <v>49</v>
      </c>
      <c r="B8" s="29"/>
      <c r="C8" s="2"/>
      <c r="D8" s="2"/>
      <c r="E8" s="4">
        <v>21.544102462839302</v>
      </c>
      <c r="F8" s="2">
        <v>625.46400000000006</v>
      </c>
      <c r="G8" s="2"/>
      <c r="H8" s="2">
        <v>0.26</v>
      </c>
    </row>
    <row r="9" spans="1:12" x14ac:dyDescent="0.15">
      <c r="A9" s="28" t="s">
        <v>50</v>
      </c>
      <c r="B9" s="29"/>
      <c r="C9" s="2"/>
      <c r="D9" s="2"/>
      <c r="E9" s="2">
        <v>0.06</v>
      </c>
      <c r="F9" s="2">
        <v>341.64</v>
      </c>
      <c r="G9" s="2"/>
      <c r="H9" s="2">
        <v>0.26</v>
      </c>
    </row>
    <row r="10" spans="1:12" x14ac:dyDescent="0.15">
      <c r="A10" s="28" t="s">
        <v>51</v>
      </c>
      <c r="B10" s="29"/>
      <c r="C10" s="2"/>
      <c r="D10" s="2"/>
      <c r="E10" s="2">
        <v>4.0999999999999996</v>
      </c>
      <c r="F10" s="2">
        <v>341.64</v>
      </c>
      <c r="G10" s="2"/>
      <c r="H10" s="2">
        <v>0.26</v>
      </c>
    </row>
    <row r="11" spans="1:12" x14ac:dyDescent="0.15">
      <c r="A11" s="28" t="s">
        <v>52</v>
      </c>
      <c r="B11" s="29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55</v>
      </c>
      <c r="B14" s="2" t="s">
        <v>56</v>
      </c>
      <c r="C14" s="2">
        <v>308.16000000000003</v>
      </c>
      <c r="G14" s="38" t="s">
        <v>57</v>
      </c>
      <c r="H14" s="5" t="s">
        <v>58</v>
      </c>
      <c r="I14" s="5">
        <f>(AV38+AV53+AY85+AY101+BB101+AG69)</f>
        <v>152488594.78239983</v>
      </c>
      <c r="J14" s="5" t="s">
        <v>35</v>
      </c>
      <c r="K14" s="5">
        <f>I14/(10000*1000)</f>
        <v>15.248859478239984</v>
      </c>
      <c r="L14" s="5" t="s">
        <v>59</v>
      </c>
    </row>
    <row r="15" spans="1:12" x14ac:dyDescent="0.15">
      <c r="A15" s="2" t="s">
        <v>60</v>
      </c>
      <c r="B15" s="2" t="s">
        <v>56</v>
      </c>
      <c r="C15" s="2"/>
      <c r="G15" s="38"/>
      <c r="H15" s="5" t="s">
        <v>61</v>
      </c>
      <c r="I15" s="5">
        <v>81335164.931506902</v>
      </c>
      <c r="J15" s="5" t="s">
        <v>35</v>
      </c>
      <c r="K15" s="5">
        <f>I15/(10000*1000)</f>
        <v>8.1335164931506903</v>
      </c>
      <c r="L15" s="5" t="s">
        <v>59</v>
      </c>
    </row>
    <row r="16" spans="1:12" x14ac:dyDescent="0.15">
      <c r="A16" s="2" t="s">
        <v>62</v>
      </c>
      <c r="B16" s="2" t="s">
        <v>63</v>
      </c>
      <c r="C16" s="2">
        <v>19347</v>
      </c>
      <c r="K16" s="1">
        <v>15.248859478239984</v>
      </c>
    </row>
    <row r="17" spans="1:47" x14ac:dyDescent="0.15">
      <c r="A17" s="2" t="s">
        <v>64</v>
      </c>
      <c r="B17" s="2" t="s">
        <v>65</v>
      </c>
      <c r="C17" s="2">
        <v>1.9870000000000001</v>
      </c>
      <c r="AF17" s="1" t="s">
        <v>122</v>
      </c>
    </row>
    <row r="18" spans="1:47" x14ac:dyDescent="0.15">
      <c r="A18" s="2" t="s">
        <v>67</v>
      </c>
      <c r="B18" s="2" t="s">
        <v>68</v>
      </c>
      <c r="C18" s="2">
        <v>1</v>
      </c>
    </row>
    <row r="19" spans="1:47" x14ac:dyDescent="0.15">
      <c r="A19" s="2" t="s">
        <v>70</v>
      </c>
      <c r="B19" s="2" t="s">
        <v>68</v>
      </c>
      <c r="C19" s="2">
        <v>3</v>
      </c>
    </row>
    <row r="20" spans="1:47" x14ac:dyDescent="0.15">
      <c r="A20" s="2" t="s">
        <v>73</v>
      </c>
      <c r="B20" s="2" t="s">
        <v>74</v>
      </c>
      <c r="C20" s="2">
        <v>0.13</v>
      </c>
    </row>
    <row r="21" spans="1:47" x14ac:dyDescent="0.15">
      <c r="A21" s="2" t="s">
        <v>75</v>
      </c>
      <c r="B21" s="2" t="s">
        <v>76</v>
      </c>
      <c r="C21" s="2">
        <v>1</v>
      </c>
    </row>
    <row r="22" spans="1:47" x14ac:dyDescent="0.15">
      <c r="A22" s="2" t="s">
        <v>77</v>
      </c>
      <c r="B22" s="2" t="s">
        <v>72</v>
      </c>
      <c r="C22" s="2">
        <v>95</v>
      </c>
    </row>
    <row r="23" spans="1:47" x14ac:dyDescent="0.15">
      <c r="A23" s="2" t="s">
        <v>78</v>
      </c>
      <c r="B23" s="2" t="s">
        <v>79</v>
      </c>
      <c r="C23" s="2">
        <v>0.66200000000000003</v>
      </c>
    </row>
    <row r="25" spans="1:47" x14ac:dyDescent="0.15">
      <c r="S25" s="30" t="s">
        <v>80</v>
      </c>
      <c r="T25" s="30"/>
      <c r="U25" s="30"/>
      <c r="V25" s="30" t="s">
        <v>81</v>
      </c>
      <c r="W25" s="30"/>
      <c r="X25" s="30"/>
      <c r="Y25" s="30" t="s">
        <v>82</v>
      </c>
      <c r="Z25" s="30"/>
      <c r="AA25" s="30"/>
      <c r="AB25" s="30" t="s">
        <v>83</v>
      </c>
      <c r="AC25" s="30"/>
      <c r="AD25" s="30"/>
      <c r="AE25" s="30" t="s">
        <v>84</v>
      </c>
      <c r="AF25" s="30"/>
      <c r="AG25" s="30"/>
      <c r="AH25" s="30" t="s">
        <v>85</v>
      </c>
      <c r="AI25" s="30"/>
      <c r="AJ25" s="30"/>
      <c r="AK25" s="31" t="s">
        <v>86</v>
      </c>
      <c r="AL25" s="32"/>
      <c r="AM25" s="33"/>
      <c r="AN25" s="30" t="s">
        <v>87</v>
      </c>
      <c r="AO25" s="30"/>
      <c r="AP25" s="30"/>
    </row>
    <row r="26" spans="1:47" x14ac:dyDescent="0.15">
      <c r="A26" s="34" t="s">
        <v>41</v>
      </c>
      <c r="B26" s="34"/>
      <c r="C26" s="6" t="s">
        <v>88</v>
      </c>
      <c r="D26" s="6" t="s">
        <v>89</v>
      </c>
      <c r="E26" s="6" t="s">
        <v>90</v>
      </c>
      <c r="F26" s="6" t="s">
        <v>91</v>
      </c>
      <c r="G26" s="1" t="s">
        <v>88</v>
      </c>
      <c r="H26" s="1" t="s">
        <v>90</v>
      </c>
      <c r="I26" s="1" t="s">
        <v>92</v>
      </c>
      <c r="J26" s="1" t="s">
        <v>93</v>
      </c>
      <c r="K26" s="10" t="s">
        <v>94</v>
      </c>
      <c r="L26" s="10" t="s">
        <v>95</v>
      </c>
      <c r="M26" s="1" t="s">
        <v>96</v>
      </c>
      <c r="N26" s="10" t="s">
        <v>97</v>
      </c>
      <c r="O26" s="1" t="s">
        <v>98</v>
      </c>
      <c r="P26" s="1" t="s">
        <v>99</v>
      </c>
      <c r="Q26" s="10" t="s">
        <v>100</v>
      </c>
      <c r="R26" s="10" t="s">
        <v>101</v>
      </c>
      <c r="S26" s="2" t="s">
        <v>102</v>
      </c>
      <c r="T26" s="2" t="s">
        <v>103</v>
      </c>
      <c r="U26" s="2"/>
      <c r="V26" s="2" t="s">
        <v>102</v>
      </c>
      <c r="W26" s="2" t="s">
        <v>103</v>
      </c>
      <c r="X26" s="2"/>
      <c r="Y26" s="2" t="s">
        <v>102</v>
      </c>
      <c r="Z26" s="2" t="s">
        <v>103</v>
      </c>
      <c r="AA26" s="2"/>
      <c r="AB26" s="2" t="s">
        <v>102</v>
      </c>
      <c r="AC26" s="2" t="s">
        <v>103</v>
      </c>
      <c r="AD26" s="2"/>
      <c r="AE26" s="2" t="s">
        <v>102</v>
      </c>
      <c r="AF26" s="2" t="s">
        <v>103</v>
      </c>
      <c r="AG26" s="2"/>
      <c r="AH26" s="2" t="s">
        <v>102</v>
      </c>
      <c r="AI26" s="2" t="s">
        <v>103</v>
      </c>
      <c r="AJ26" s="2"/>
      <c r="AK26" s="2" t="s">
        <v>102</v>
      </c>
      <c r="AL26" s="2" t="s">
        <v>103</v>
      </c>
      <c r="AM26" s="2"/>
      <c r="AN26" s="16" t="s">
        <v>102</v>
      </c>
      <c r="AO26" s="16" t="s">
        <v>103</v>
      </c>
      <c r="AP26" s="16"/>
      <c r="AQ26" s="1" t="s">
        <v>104</v>
      </c>
      <c r="AR26" s="1" t="s">
        <v>105</v>
      </c>
      <c r="AS26" s="1" t="s">
        <v>73</v>
      </c>
      <c r="AT26" s="1" t="s">
        <v>106</v>
      </c>
      <c r="AU26" s="1" t="s">
        <v>107</v>
      </c>
    </row>
    <row r="27" spans="1:47" x14ac:dyDescent="0.15">
      <c r="A27" s="1" t="s">
        <v>108</v>
      </c>
      <c r="B27" s="1">
        <f>G2</f>
        <v>1305.751</v>
      </c>
      <c r="C27" s="6" t="s">
        <v>109</v>
      </c>
      <c r="D27" s="6">
        <v>12</v>
      </c>
      <c r="E27" s="6"/>
      <c r="F27" s="6"/>
      <c r="G27" s="1">
        <v>1</v>
      </c>
      <c r="H27" s="7">
        <f t="shared" ref="H27:H38" si="0">E28</f>
        <v>12</v>
      </c>
      <c r="I27" s="7">
        <f t="shared" ref="I27:I38" si="1">H27+273.15</f>
        <v>285.14999999999998</v>
      </c>
      <c r="J27" s="7">
        <f t="shared" ref="J27:J38" si="2">EXP(($C$16*(I27-$C$14))/($C$17*I27*$C$14))</f>
        <v>7.8108002205014626E-2</v>
      </c>
      <c r="K27" s="7">
        <f t="shared" ref="K27:K38" si="3">$B$27/12</f>
        <v>108.81258333333334</v>
      </c>
      <c r="L27" s="7">
        <f t="shared" ref="L27:L38" si="4">K27*$B$28/100</f>
        <v>1.0881258333333335</v>
      </c>
      <c r="M27" s="1" t="s">
        <v>110</v>
      </c>
      <c r="O27" s="7">
        <f>L27</f>
        <v>1.0881258333333335</v>
      </c>
      <c r="P27" s="7">
        <f t="shared" ref="P27:P38" si="5">O27*J27</f>
        <v>8.4991334989333381E-2</v>
      </c>
      <c r="Q27" s="12">
        <f t="shared" ref="Q27:Q38" si="6">P27*$B$29</f>
        <v>1.0198960198720006E-2</v>
      </c>
      <c r="R27" s="7">
        <f t="shared" ref="R27:R38" si="7">L27*$B$29</f>
        <v>0.1305751</v>
      </c>
      <c r="S27" s="13">
        <f t="shared" ref="S27:S38" si="8">Q27/R27</f>
        <v>7.8108002205014626E-2</v>
      </c>
      <c r="T27" s="2">
        <v>0.01</v>
      </c>
      <c r="U27" s="14">
        <f t="shared" ref="U27:U38" si="9">S27*T27</f>
        <v>7.8108002205014629E-4</v>
      </c>
      <c r="V27" s="13"/>
      <c r="W27" s="2"/>
      <c r="X27" s="14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3"/>
      <c r="AF27" s="2"/>
      <c r="AG27" s="14"/>
      <c r="AH27" s="13"/>
      <c r="AI27" s="2"/>
      <c r="AJ27" s="14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2.2681080022050146E-2</v>
      </c>
      <c r="AR27" s="7">
        <f t="shared" ref="AR27:AR38" si="15">$B$27/12</f>
        <v>108.81258333333334</v>
      </c>
      <c r="AS27" s="1">
        <f t="shared" ref="AS27:AS38" si="16">$B$29</f>
        <v>0.12</v>
      </c>
      <c r="AT27" s="1">
        <f>$E$2/12</f>
        <v>36.58506666666667</v>
      </c>
      <c r="AU27" s="1">
        <f t="shared" ref="AU27:AU38" si="17">AT27*10000*AS27*0.67*AR27*AQ27</f>
        <v>72594.338370074023</v>
      </c>
    </row>
    <row r="28" spans="1:47" x14ac:dyDescent="0.15">
      <c r="A28" s="1" t="s">
        <v>111</v>
      </c>
      <c r="B28" s="1">
        <v>1</v>
      </c>
      <c r="C28" s="6">
        <v>1</v>
      </c>
      <c r="D28" s="8">
        <v>10.7402845627097</v>
      </c>
      <c r="E28" s="9">
        <f t="shared" ref="E28:E39" si="18">D27</f>
        <v>12</v>
      </c>
      <c r="F28" s="6" t="s">
        <v>110</v>
      </c>
      <c r="G28" s="1">
        <v>2</v>
      </c>
      <c r="H28" s="7">
        <f t="shared" si="0"/>
        <v>10.7402845627097</v>
      </c>
      <c r="I28" s="7">
        <f t="shared" si="1"/>
        <v>283.89028456270967</v>
      </c>
      <c r="J28" s="7">
        <f t="shared" si="2"/>
        <v>6.7126203667275397E-2</v>
      </c>
      <c r="K28" s="7">
        <f t="shared" si="3"/>
        <v>108.81258333333334</v>
      </c>
      <c r="L28" s="7">
        <f t="shared" si="4"/>
        <v>1.0881258333333335</v>
      </c>
      <c r="M28" s="1" t="s">
        <v>110</v>
      </c>
      <c r="O28" s="7">
        <f t="shared" ref="O28:O38" si="19">L28+O27-P27-N28</f>
        <v>2.0912603316773337</v>
      </c>
      <c r="P28" s="7">
        <f t="shared" si="5"/>
        <v>0.1403783669454666</v>
      </c>
      <c r="Q28" s="12">
        <f t="shared" si="6"/>
        <v>1.6845404033455993E-2</v>
      </c>
      <c r="R28" s="7">
        <f t="shared" si="7"/>
        <v>0.1305751</v>
      </c>
      <c r="S28" s="13">
        <f t="shared" si="8"/>
        <v>0.12900931367049301</v>
      </c>
      <c r="T28" s="2">
        <v>0.01</v>
      </c>
      <c r="U28" s="14">
        <f t="shared" si="9"/>
        <v>1.2900931367049301E-3</v>
      </c>
      <c r="V28" s="13"/>
      <c r="W28" s="2"/>
      <c r="X28" s="14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3"/>
      <c r="AF28" s="2"/>
      <c r="AG28" s="14"/>
      <c r="AH28" s="13"/>
      <c r="AI28" s="2"/>
      <c r="AJ28" s="14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2.3190093136704931E-2</v>
      </c>
      <c r="AR28" s="7">
        <f t="shared" si="15"/>
        <v>108.81258333333334</v>
      </c>
      <c r="AS28" s="1">
        <f t="shared" si="16"/>
        <v>0.12</v>
      </c>
      <c r="AT28" s="1">
        <f t="shared" ref="AT28:AT38" si="20">$E$2/12</f>
        <v>36.58506666666667</v>
      </c>
      <c r="AU28" s="1">
        <f t="shared" si="17"/>
        <v>74223.514328367513</v>
      </c>
    </row>
    <row r="29" spans="1:47" x14ac:dyDescent="0.15">
      <c r="A29" s="1" t="s">
        <v>73</v>
      </c>
      <c r="B29" s="1">
        <f>I2</f>
        <v>0.12</v>
      </c>
      <c r="C29" s="6">
        <v>2</v>
      </c>
      <c r="D29" s="8">
        <v>11.489067652724099</v>
      </c>
      <c r="E29" s="9">
        <f t="shared" si="18"/>
        <v>10.7402845627097</v>
      </c>
      <c r="F29" s="6" t="s">
        <v>110</v>
      </c>
      <c r="G29" s="1">
        <v>3</v>
      </c>
      <c r="H29" s="7">
        <f t="shared" si="0"/>
        <v>11.489067652724099</v>
      </c>
      <c r="I29" s="7">
        <f t="shared" si="1"/>
        <v>284.63906765272407</v>
      </c>
      <c r="J29" s="7">
        <f t="shared" si="2"/>
        <v>7.346429133927275E-2</v>
      </c>
      <c r="K29" s="7">
        <f t="shared" si="3"/>
        <v>108.81258333333334</v>
      </c>
      <c r="L29" s="7">
        <f t="shared" si="4"/>
        <v>1.0881258333333335</v>
      </c>
      <c r="M29" s="1" t="s">
        <v>110</v>
      </c>
      <c r="O29" s="7">
        <f t="shared" si="19"/>
        <v>3.0390077980652008</v>
      </c>
      <c r="P29" s="7">
        <f t="shared" si="5"/>
        <v>0.22325855425938368</v>
      </c>
      <c r="Q29" s="12">
        <f t="shared" si="6"/>
        <v>2.679102651112604E-2</v>
      </c>
      <c r="R29" s="7">
        <f t="shared" si="7"/>
        <v>0.1305751</v>
      </c>
      <c r="S29" s="13">
        <f t="shared" si="8"/>
        <v>0.20517714718293181</v>
      </c>
      <c r="T29" s="2">
        <v>0.01</v>
      </c>
      <c r="U29" s="14">
        <f t="shared" si="9"/>
        <v>2.0517714718293182E-3</v>
      </c>
      <c r="V29" s="13"/>
      <c r="W29" s="2"/>
      <c r="X29" s="14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3"/>
      <c r="AF29" s="2"/>
      <c r="AG29" s="14"/>
      <c r="AH29" s="13"/>
      <c r="AI29" s="2"/>
      <c r="AJ29" s="14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2.3951771471829319E-2</v>
      </c>
      <c r="AR29" s="7">
        <f t="shared" si="15"/>
        <v>108.81258333333334</v>
      </c>
      <c r="AS29" s="1">
        <f t="shared" si="16"/>
        <v>0.12</v>
      </c>
      <c r="AT29" s="1">
        <f t="shared" si="20"/>
        <v>36.58506666666667</v>
      </c>
      <c r="AU29" s="1">
        <f t="shared" si="17"/>
        <v>76661.384779660802</v>
      </c>
    </row>
    <row r="30" spans="1:47" x14ac:dyDescent="0.15">
      <c r="C30" s="6">
        <v>3</v>
      </c>
      <c r="D30" s="8">
        <v>16.225483217709701</v>
      </c>
      <c r="E30" s="9">
        <f t="shared" si="18"/>
        <v>11.489067652724099</v>
      </c>
      <c r="F30" s="6" t="s">
        <v>110</v>
      </c>
      <c r="G30" s="1">
        <v>4</v>
      </c>
      <c r="H30" s="7">
        <f t="shared" si="0"/>
        <v>16.225483217709701</v>
      </c>
      <c r="I30" s="7">
        <f t="shared" si="1"/>
        <v>289.3754832177097</v>
      </c>
      <c r="J30" s="7">
        <f t="shared" si="2"/>
        <v>0.12859886420890665</v>
      </c>
      <c r="K30" s="7">
        <f t="shared" si="3"/>
        <v>108.81258333333334</v>
      </c>
      <c r="L30" s="7">
        <f t="shared" si="4"/>
        <v>1.0881258333333335</v>
      </c>
      <c r="M30" s="1" t="s">
        <v>110</v>
      </c>
      <c r="O30" s="7">
        <f t="shared" si="19"/>
        <v>3.9038750771391504</v>
      </c>
      <c r="P30" s="7">
        <f t="shared" si="5"/>
        <v>0.5020339009335526</v>
      </c>
      <c r="Q30" s="12">
        <f t="shared" si="6"/>
        <v>6.024406811202631E-2</v>
      </c>
      <c r="R30" s="7">
        <f t="shared" si="7"/>
        <v>0.1305751</v>
      </c>
      <c r="S30" s="13">
        <f t="shared" si="8"/>
        <v>0.46137485716669036</v>
      </c>
      <c r="T30" s="2">
        <v>0.01</v>
      </c>
      <c r="U30" s="14">
        <f t="shared" si="9"/>
        <v>4.6137485716669039E-3</v>
      </c>
      <c r="V30" s="13"/>
      <c r="W30" s="2"/>
      <c r="X30" s="14"/>
      <c r="Y30" s="2">
        <v>0.04</v>
      </c>
      <c r="Z30" s="2">
        <v>0.21</v>
      </c>
      <c r="AA30" s="2">
        <f t="shared" si="10"/>
        <v>8.3999999999999995E-3</v>
      </c>
      <c r="AB30" s="2">
        <v>1.4999999999999999E-2</v>
      </c>
      <c r="AC30" s="2">
        <v>0.28999999999999998</v>
      </c>
      <c r="AD30" s="2">
        <f t="shared" si="11"/>
        <v>4.3499999999999997E-3</v>
      </c>
      <c r="AE30" s="13"/>
      <c r="AF30" s="2"/>
      <c r="AG30" s="14"/>
      <c r="AH30" s="13"/>
      <c r="AI30" s="2"/>
      <c r="AJ30" s="14"/>
      <c r="AK30" s="2">
        <v>0.1</v>
      </c>
      <c r="AL30" s="2">
        <v>0.11</v>
      </c>
      <c r="AM30" s="2">
        <f t="shared" si="12"/>
        <v>1.1000000000000001E-2</v>
      </c>
      <c r="AN30" s="2">
        <v>1.4999999999999999E-2</v>
      </c>
      <c r="AO30" s="2">
        <v>0.38</v>
      </c>
      <c r="AP30" s="2">
        <f t="shared" si="13"/>
        <v>5.7000000000000002E-3</v>
      </c>
      <c r="AQ30" s="1">
        <f t="shared" si="14"/>
        <v>3.4063748571666899E-2</v>
      </c>
      <c r="AR30" s="7">
        <f t="shared" si="15"/>
        <v>108.81258333333334</v>
      </c>
      <c r="AS30" s="1">
        <f t="shared" si="16"/>
        <v>0.12</v>
      </c>
      <c r="AT30" s="1">
        <f t="shared" si="20"/>
        <v>36.58506666666667</v>
      </c>
      <c r="AU30" s="1">
        <f t="shared" si="17"/>
        <v>109026.34652144721</v>
      </c>
    </row>
    <row r="31" spans="1:47" x14ac:dyDescent="0.15">
      <c r="C31" s="6">
        <v>4</v>
      </c>
      <c r="D31" s="8">
        <v>22.468706179000002</v>
      </c>
      <c r="E31" s="9">
        <f t="shared" si="18"/>
        <v>16.225483217709701</v>
      </c>
      <c r="F31" s="6" t="s">
        <v>110</v>
      </c>
      <c r="G31" s="1">
        <v>5</v>
      </c>
      <c r="H31" s="7">
        <f t="shared" si="0"/>
        <v>22.468706179000002</v>
      </c>
      <c r="I31" s="7">
        <f t="shared" si="1"/>
        <v>295.61870617899996</v>
      </c>
      <c r="J31" s="7">
        <f t="shared" si="2"/>
        <v>0.2617284212121328</v>
      </c>
      <c r="K31" s="7">
        <f t="shared" si="3"/>
        <v>108.81258333333334</v>
      </c>
      <c r="L31" s="7">
        <f t="shared" si="4"/>
        <v>1.0881258333333335</v>
      </c>
      <c r="M31" s="1" t="s">
        <v>112</v>
      </c>
      <c r="N31" s="7">
        <f>(O30-P30)*C22/100</f>
        <v>3.2317491173953181</v>
      </c>
      <c r="O31" s="7">
        <f t="shared" si="19"/>
        <v>1.2582178921436133</v>
      </c>
      <c r="P31" s="7">
        <f t="shared" si="5"/>
        <v>0.32931138245160552</v>
      </c>
      <c r="Q31" s="12">
        <f t="shared" si="6"/>
        <v>3.9517365894192663E-2</v>
      </c>
      <c r="R31" s="7">
        <f t="shared" si="7"/>
        <v>0.1305751</v>
      </c>
      <c r="S31" s="13">
        <f t="shared" si="8"/>
        <v>0.3026409008623594</v>
      </c>
      <c r="T31" s="2">
        <v>0.01</v>
      </c>
      <c r="U31" s="14">
        <f t="shared" si="9"/>
        <v>3.0264090086235939E-3</v>
      </c>
      <c r="V31" s="13"/>
      <c r="W31" s="2"/>
      <c r="X31" s="14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3"/>
      <c r="AF31" s="2"/>
      <c r="AG31" s="14"/>
      <c r="AH31" s="13"/>
      <c r="AI31" s="2"/>
      <c r="AJ31" s="14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3.2476409008623593E-2</v>
      </c>
      <c r="AR31" s="7">
        <f t="shared" si="15"/>
        <v>108.81258333333334</v>
      </c>
      <c r="AS31" s="1">
        <f t="shared" si="16"/>
        <v>0.12</v>
      </c>
      <c r="AT31" s="1">
        <f t="shared" si="20"/>
        <v>36.58506666666667</v>
      </c>
      <c r="AU31" s="1">
        <f t="shared" si="17"/>
        <v>103945.81837923596</v>
      </c>
    </row>
    <row r="32" spans="1:47" x14ac:dyDescent="0.15">
      <c r="C32" s="6">
        <v>5</v>
      </c>
      <c r="D32" s="8">
        <v>24.5358578119355</v>
      </c>
      <c r="E32" s="9">
        <f t="shared" si="18"/>
        <v>22.468706179000002</v>
      </c>
      <c r="F32" s="6" t="s">
        <v>112</v>
      </c>
      <c r="G32" s="1">
        <v>6</v>
      </c>
      <c r="H32" s="7">
        <f t="shared" si="0"/>
        <v>24.5358578119355</v>
      </c>
      <c r="I32" s="7">
        <f t="shared" si="1"/>
        <v>297.68585781193548</v>
      </c>
      <c r="J32" s="7">
        <f t="shared" si="2"/>
        <v>0.32898894976622267</v>
      </c>
      <c r="K32" s="7">
        <f t="shared" si="3"/>
        <v>108.81258333333334</v>
      </c>
      <c r="L32" s="7">
        <f t="shared" si="4"/>
        <v>1.0881258333333335</v>
      </c>
      <c r="M32" s="1" t="s">
        <v>110</v>
      </c>
      <c r="O32" s="7">
        <f t="shared" si="19"/>
        <v>2.0170323430253414</v>
      </c>
      <c r="P32" s="7">
        <f t="shared" si="5"/>
        <v>0.66358135217641046</v>
      </c>
      <c r="Q32" s="12">
        <f t="shared" si="6"/>
        <v>7.9629762261169246E-2</v>
      </c>
      <c r="R32" s="7">
        <f t="shared" si="7"/>
        <v>0.1305751</v>
      </c>
      <c r="S32" s="13">
        <f t="shared" si="8"/>
        <v>0.60983879974948707</v>
      </c>
      <c r="T32" s="2">
        <v>0.01</v>
      </c>
      <c r="U32" s="14">
        <f t="shared" si="9"/>
        <v>6.0983879974948708E-3</v>
      </c>
      <c r="V32" s="13"/>
      <c r="W32" s="2"/>
      <c r="X32" s="14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3"/>
      <c r="AF32" s="2"/>
      <c r="AG32" s="14"/>
      <c r="AH32" s="13"/>
      <c r="AI32" s="2"/>
      <c r="AJ32" s="14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3.5548387997494865E-2</v>
      </c>
      <c r="AR32" s="7">
        <f t="shared" si="15"/>
        <v>108.81258333333334</v>
      </c>
      <c r="AS32" s="1">
        <f t="shared" si="16"/>
        <v>0.12</v>
      </c>
      <c r="AT32" s="1">
        <f t="shared" si="20"/>
        <v>36.58506666666667</v>
      </c>
      <c r="AU32" s="1">
        <f t="shared" si="17"/>
        <v>113778.16683738143</v>
      </c>
    </row>
    <row r="33" spans="1:48" x14ac:dyDescent="0.15">
      <c r="C33" s="6">
        <v>6</v>
      </c>
      <c r="D33" s="8">
        <v>27.289262229666701</v>
      </c>
      <c r="E33" s="9">
        <f t="shared" si="18"/>
        <v>24.5358578119355</v>
      </c>
      <c r="F33" s="6" t="s">
        <v>110</v>
      </c>
      <c r="G33" s="1">
        <v>7</v>
      </c>
      <c r="H33" s="7">
        <f t="shared" si="0"/>
        <v>27.289262229666701</v>
      </c>
      <c r="I33" s="7">
        <f t="shared" si="1"/>
        <v>300.43926222966667</v>
      </c>
      <c r="J33" s="7">
        <f t="shared" si="2"/>
        <v>0.44398120473555869</v>
      </c>
      <c r="K33" s="7">
        <f t="shared" si="3"/>
        <v>108.81258333333334</v>
      </c>
      <c r="L33" s="7">
        <f t="shared" si="4"/>
        <v>1.0881258333333335</v>
      </c>
      <c r="M33" s="1" t="s">
        <v>110</v>
      </c>
      <c r="O33" s="7">
        <f t="shared" si="19"/>
        <v>2.4415768241822642</v>
      </c>
      <c r="P33" s="7">
        <f t="shared" si="5"/>
        <v>1.084014219854861</v>
      </c>
      <c r="Q33" s="12">
        <f t="shared" si="6"/>
        <v>0.13008170638258332</v>
      </c>
      <c r="R33" s="7">
        <f t="shared" si="7"/>
        <v>0.1305751</v>
      </c>
      <c r="S33" s="13">
        <f t="shared" si="8"/>
        <v>0.99622138051269593</v>
      </c>
      <c r="T33" s="2">
        <v>0.01</v>
      </c>
      <c r="U33" s="14">
        <f t="shared" si="9"/>
        <v>9.9622138051269592E-3</v>
      </c>
      <c r="V33" s="13"/>
      <c r="W33" s="2"/>
      <c r="X33" s="14"/>
      <c r="Y33" s="2">
        <v>0.05</v>
      </c>
      <c r="Z33" s="2">
        <v>0.21</v>
      </c>
      <c r="AA33" s="2">
        <f t="shared" si="10"/>
        <v>1.0500000000000001E-2</v>
      </c>
      <c r="AB33" s="2">
        <v>0.02</v>
      </c>
      <c r="AC33" s="2">
        <v>0.28999999999999998</v>
      </c>
      <c r="AD33" s="2">
        <f t="shared" si="11"/>
        <v>5.7999999999999996E-3</v>
      </c>
      <c r="AE33" s="13"/>
      <c r="AF33" s="2"/>
      <c r="AG33" s="14"/>
      <c r="AH33" s="13"/>
      <c r="AI33" s="2"/>
      <c r="AJ33" s="14"/>
      <c r="AK33" s="1">
        <v>0.1</v>
      </c>
      <c r="AL33" s="2">
        <v>0.11</v>
      </c>
      <c r="AM33" s="2">
        <f t="shared" si="12"/>
        <v>1.1000000000000001E-2</v>
      </c>
      <c r="AN33" s="2">
        <v>0.02</v>
      </c>
      <c r="AO33" s="2">
        <v>0.38</v>
      </c>
      <c r="AP33" s="2">
        <f t="shared" si="13"/>
        <v>7.6E-3</v>
      </c>
      <c r="AQ33" s="1">
        <f t="shared" si="14"/>
        <v>4.4862213805126963E-2</v>
      </c>
      <c r="AR33" s="7">
        <f t="shared" si="15"/>
        <v>108.81258333333334</v>
      </c>
      <c r="AS33" s="1">
        <f t="shared" si="16"/>
        <v>0.12</v>
      </c>
      <c r="AT33" s="1">
        <f t="shared" si="20"/>
        <v>36.58506666666667</v>
      </c>
      <c r="AU33" s="1">
        <f t="shared" si="17"/>
        <v>143588.52073330924</v>
      </c>
    </row>
    <row r="34" spans="1:48" x14ac:dyDescent="0.15">
      <c r="C34" s="6">
        <v>7</v>
      </c>
      <c r="D34" s="8">
        <v>27.943786488387101</v>
      </c>
      <c r="E34" s="9">
        <f t="shared" si="18"/>
        <v>27.289262229666701</v>
      </c>
      <c r="F34" s="6" t="s">
        <v>110</v>
      </c>
      <c r="G34" s="1">
        <v>8</v>
      </c>
      <c r="H34" s="7">
        <f t="shared" si="0"/>
        <v>27.943786488387101</v>
      </c>
      <c r="I34" s="7">
        <f t="shared" si="1"/>
        <v>301.09378648838708</v>
      </c>
      <c r="J34" s="7">
        <f t="shared" si="2"/>
        <v>0.47638795790521865</v>
      </c>
      <c r="K34" s="7">
        <f t="shared" si="3"/>
        <v>108.81258333333334</v>
      </c>
      <c r="L34" s="7">
        <f t="shared" si="4"/>
        <v>1.0881258333333335</v>
      </c>
      <c r="M34" s="1" t="s">
        <v>110</v>
      </c>
      <c r="O34" s="7">
        <f t="shared" si="19"/>
        <v>2.4456884376607366</v>
      </c>
      <c r="P34" s="7">
        <f t="shared" si="5"/>
        <v>1.1650965204896029</v>
      </c>
      <c r="Q34" s="12">
        <f t="shared" si="6"/>
        <v>0.13981158245875233</v>
      </c>
      <c r="R34" s="7">
        <f t="shared" si="7"/>
        <v>0.1305751</v>
      </c>
      <c r="S34" s="13">
        <f t="shared" si="8"/>
        <v>1.07073693574619</v>
      </c>
      <c r="T34" s="2">
        <v>0.01</v>
      </c>
      <c r="U34" s="14">
        <f t="shared" si="9"/>
        <v>1.07073693574619E-2</v>
      </c>
      <c r="V34" s="13"/>
      <c r="W34" s="2"/>
      <c r="X34" s="14"/>
      <c r="Y34" s="2">
        <v>0.05</v>
      </c>
      <c r="Z34" s="2">
        <v>0.21</v>
      </c>
      <c r="AA34" s="2">
        <f t="shared" si="10"/>
        <v>1.0500000000000001E-2</v>
      </c>
      <c r="AB34" s="2">
        <v>0.02</v>
      </c>
      <c r="AC34" s="2">
        <v>0.28999999999999998</v>
      </c>
      <c r="AD34" s="2">
        <f t="shared" si="11"/>
        <v>5.7999999999999996E-3</v>
      </c>
      <c r="AE34" s="13"/>
      <c r="AF34" s="2"/>
      <c r="AG34" s="14"/>
      <c r="AH34" s="13"/>
      <c r="AI34" s="2"/>
      <c r="AJ34" s="14"/>
      <c r="AK34" s="2">
        <v>0.1</v>
      </c>
      <c r="AL34" s="2">
        <v>0.11</v>
      </c>
      <c r="AM34" s="2">
        <f t="shared" si="12"/>
        <v>1.1000000000000001E-2</v>
      </c>
      <c r="AN34" s="2">
        <v>0.02</v>
      </c>
      <c r="AO34" s="2">
        <v>0.38</v>
      </c>
      <c r="AP34" s="2">
        <f t="shared" si="13"/>
        <v>7.6E-3</v>
      </c>
      <c r="AQ34" s="1">
        <f t="shared" si="14"/>
        <v>4.5607369357461902E-2</v>
      </c>
      <c r="AR34" s="7">
        <f t="shared" si="15"/>
        <v>108.81258333333334</v>
      </c>
      <c r="AS34" s="1">
        <f t="shared" si="16"/>
        <v>0.12</v>
      </c>
      <c r="AT34" s="1">
        <f t="shared" si="20"/>
        <v>36.58506666666667</v>
      </c>
      <c r="AU34" s="1">
        <f t="shared" si="17"/>
        <v>145973.50743817305</v>
      </c>
    </row>
    <row r="35" spans="1:48" x14ac:dyDescent="0.15">
      <c r="C35" s="6">
        <v>8</v>
      </c>
      <c r="D35" s="8">
        <v>27.2266671032258</v>
      </c>
      <c r="E35" s="9">
        <f t="shared" si="18"/>
        <v>27.943786488387101</v>
      </c>
      <c r="F35" s="6" t="s">
        <v>110</v>
      </c>
      <c r="G35" s="1">
        <v>9</v>
      </c>
      <c r="H35" s="7">
        <f t="shared" si="0"/>
        <v>27.2266671032258</v>
      </c>
      <c r="I35" s="7">
        <f t="shared" si="1"/>
        <v>300.37666710322577</v>
      </c>
      <c r="J35" s="7">
        <f t="shared" si="2"/>
        <v>0.44099284899129043</v>
      </c>
      <c r="K35" s="7">
        <f t="shared" si="3"/>
        <v>108.81258333333334</v>
      </c>
      <c r="L35" s="7">
        <f t="shared" si="4"/>
        <v>1.0881258333333335</v>
      </c>
      <c r="M35" s="1" t="s">
        <v>110</v>
      </c>
      <c r="O35" s="7">
        <f t="shared" si="19"/>
        <v>2.3687177505044676</v>
      </c>
      <c r="P35" s="7">
        <f t="shared" si="5"/>
        <v>1.0445875892512058</v>
      </c>
      <c r="Q35" s="12">
        <f t="shared" si="6"/>
        <v>0.12535051071014469</v>
      </c>
      <c r="R35" s="7">
        <f t="shared" si="7"/>
        <v>0.1305751</v>
      </c>
      <c r="S35" s="13">
        <f t="shared" si="8"/>
        <v>0.95998785917180762</v>
      </c>
      <c r="T35" s="2">
        <v>0.01</v>
      </c>
      <c r="U35" s="14">
        <f t="shared" si="9"/>
        <v>9.5998785917180765E-3</v>
      </c>
      <c r="V35" s="13"/>
      <c r="W35" s="2"/>
      <c r="X35" s="14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3"/>
      <c r="AF35" s="2"/>
      <c r="AG35" s="14"/>
      <c r="AH35" s="13"/>
      <c r="AI35" s="2"/>
      <c r="AJ35" s="14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3.9049878591718074E-2</v>
      </c>
      <c r="AR35" s="7">
        <f t="shared" si="15"/>
        <v>108.81258333333334</v>
      </c>
      <c r="AS35" s="1">
        <f t="shared" si="16"/>
        <v>0.12</v>
      </c>
      <c r="AT35" s="1">
        <f t="shared" si="20"/>
        <v>36.58506666666667</v>
      </c>
      <c r="AU35" s="1">
        <f t="shared" si="17"/>
        <v>124985.2342587544</v>
      </c>
    </row>
    <row r="36" spans="1:48" x14ac:dyDescent="0.15">
      <c r="C36" s="6">
        <v>9</v>
      </c>
      <c r="D36" s="8">
        <v>25.645309554666699</v>
      </c>
      <c r="E36" s="9">
        <f t="shared" si="18"/>
        <v>27.2266671032258</v>
      </c>
      <c r="F36" s="6" t="s">
        <v>110</v>
      </c>
      <c r="G36" s="1">
        <v>10</v>
      </c>
      <c r="H36" s="7">
        <f t="shared" si="0"/>
        <v>25.645309554666699</v>
      </c>
      <c r="I36" s="7">
        <f t="shared" si="1"/>
        <v>298.79530955466669</v>
      </c>
      <c r="J36" s="7">
        <f t="shared" si="2"/>
        <v>0.37147169720327117</v>
      </c>
      <c r="K36" s="7">
        <f t="shared" si="3"/>
        <v>108.81258333333334</v>
      </c>
      <c r="L36" s="7">
        <f t="shared" si="4"/>
        <v>1.0881258333333335</v>
      </c>
      <c r="M36" s="1" t="s">
        <v>110</v>
      </c>
      <c r="O36" s="7">
        <f t="shared" si="19"/>
        <v>2.4122559945865953</v>
      </c>
      <c r="P36" s="7">
        <f t="shared" si="5"/>
        <v>0.89608482839784742</v>
      </c>
      <c r="Q36" s="12">
        <f t="shared" si="6"/>
        <v>0.10753017940774169</v>
      </c>
      <c r="R36" s="7">
        <f t="shared" si="7"/>
        <v>0.1305751</v>
      </c>
      <c r="S36" s="13">
        <f t="shared" si="8"/>
        <v>0.82351213522135303</v>
      </c>
      <c r="T36" s="2">
        <v>0.01</v>
      </c>
      <c r="U36" s="14">
        <f t="shared" si="9"/>
        <v>8.2351213522135307E-3</v>
      </c>
      <c r="V36" s="13"/>
      <c r="W36" s="2"/>
      <c r="X36" s="14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3"/>
      <c r="AF36" s="2"/>
      <c r="AG36" s="14"/>
      <c r="AH36" s="13"/>
      <c r="AI36" s="2"/>
      <c r="AJ36" s="14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3.7685121352213524E-2</v>
      </c>
      <c r="AR36" s="7">
        <f t="shared" si="15"/>
        <v>108.81258333333334</v>
      </c>
      <c r="AS36" s="1">
        <f t="shared" si="16"/>
        <v>0.12</v>
      </c>
      <c r="AT36" s="1">
        <f t="shared" si="20"/>
        <v>36.58506666666667</v>
      </c>
      <c r="AU36" s="1">
        <f t="shared" si="17"/>
        <v>120617.11560032703</v>
      </c>
    </row>
    <row r="37" spans="1:48" x14ac:dyDescent="0.15">
      <c r="C37" s="6">
        <v>10</v>
      </c>
      <c r="D37" s="8">
        <v>23.333658825483901</v>
      </c>
      <c r="E37" s="9">
        <f t="shared" si="18"/>
        <v>25.645309554666699</v>
      </c>
      <c r="F37" s="6" t="s">
        <v>110</v>
      </c>
      <c r="G37" s="1">
        <v>11</v>
      </c>
      <c r="H37" s="7">
        <f t="shared" si="0"/>
        <v>23.333658825483901</v>
      </c>
      <c r="I37" s="7">
        <f t="shared" si="1"/>
        <v>296.48365882548387</v>
      </c>
      <c r="J37" s="7">
        <f t="shared" si="2"/>
        <v>0.28812568550133844</v>
      </c>
      <c r="K37" s="7">
        <f t="shared" si="3"/>
        <v>108.81258333333334</v>
      </c>
      <c r="L37" s="7">
        <f t="shared" si="4"/>
        <v>1.0881258333333335</v>
      </c>
      <c r="M37" s="1" t="s">
        <v>112</v>
      </c>
      <c r="N37" s="7">
        <f>(O36-P36)*C22/100</f>
        <v>1.4403626078793108</v>
      </c>
      <c r="O37" s="7">
        <f t="shared" si="19"/>
        <v>1.1639343916427709</v>
      </c>
      <c r="P37" s="7">
        <f t="shared" si="5"/>
        <v>0.33535939447065671</v>
      </c>
      <c r="Q37" s="12">
        <f t="shared" si="6"/>
        <v>4.0243127336478807E-2</v>
      </c>
      <c r="R37" s="7">
        <f t="shared" si="7"/>
        <v>0.1305751</v>
      </c>
      <c r="S37" s="13">
        <f t="shared" si="8"/>
        <v>0.30819909260248551</v>
      </c>
      <c r="T37" s="2">
        <v>0.01</v>
      </c>
      <c r="U37" s="14">
        <f t="shared" si="9"/>
        <v>3.0819909260248551E-3</v>
      </c>
      <c r="V37" s="13"/>
      <c r="W37" s="2"/>
      <c r="X37" s="14"/>
      <c r="Y37" s="2">
        <v>0.02</v>
      </c>
      <c r="Z37" s="2">
        <v>0.21</v>
      </c>
      <c r="AA37" s="2">
        <f t="shared" si="10"/>
        <v>4.1999999999999997E-3</v>
      </c>
      <c r="AB37" s="2">
        <v>0.01</v>
      </c>
      <c r="AC37" s="2">
        <v>0.28999999999999998</v>
      </c>
      <c r="AD37" s="2">
        <f t="shared" si="11"/>
        <v>2.8999999999999998E-3</v>
      </c>
      <c r="AE37" s="13"/>
      <c r="AF37" s="2"/>
      <c r="AG37" s="14"/>
      <c r="AH37" s="13"/>
      <c r="AI37" s="2"/>
      <c r="AJ37" s="14"/>
      <c r="AK37" s="1">
        <v>0.1</v>
      </c>
      <c r="AL37" s="2">
        <v>0.11</v>
      </c>
      <c r="AM37" s="2">
        <f t="shared" si="12"/>
        <v>1.1000000000000001E-2</v>
      </c>
      <c r="AN37" s="2">
        <v>0.01</v>
      </c>
      <c r="AO37" s="2">
        <v>0.38</v>
      </c>
      <c r="AP37" s="2">
        <f t="shared" si="13"/>
        <v>3.8E-3</v>
      </c>
      <c r="AQ37" s="1">
        <f t="shared" si="14"/>
        <v>2.4981990926024853E-2</v>
      </c>
      <c r="AR37" s="7">
        <f t="shared" si="15"/>
        <v>108.81258333333334</v>
      </c>
      <c r="AS37" s="1">
        <f t="shared" si="16"/>
        <v>0.12</v>
      </c>
      <c r="AT37" s="1">
        <f t="shared" si="20"/>
        <v>36.58506666666667</v>
      </c>
      <c r="AU37" s="1">
        <f t="shared" si="17"/>
        <v>79958.763016525874</v>
      </c>
    </row>
    <row r="38" spans="1:48" x14ac:dyDescent="0.15">
      <c r="C38" s="6">
        <v>11</v>
      </c>
      <c r="D38" s="8">
        <v>17.0557464195</v>
      </c>
      <c r="E38" s="9">
        <f t="shared" si="18"/>
        <v>23.333658825483901</v>
      </c>
      <c r="F38" s="6" t="s">
        <v>112</v>
      </c>
      <c r="G38" s="1">
        <v>12</v>
      </c>
      <c r="H38" s="7">
        <f t="shared" si="0"/>
        <v>17.0557464195</v>
      </c>
      <c r="I38" s="7">
        <f t="shared" si="1"/>
        <v>290.20574641949997</v>
      </c>
      <c r="J38" s="7">
        <f t="shared" si="2"/>
        <v>0.14159373836977854</v>
      </c>
      <c r="K38" s="7">
        <f t="shared" si="3"/>
        <v>108.81258333333334</v>
      </c>
      <c r="L38" s="7">
        <f t="shared" si="4"/>
        <v>1.0881258333333335</v>
      </c>
      <c r="M38" s="1" t="s">
        <v>110</v>
      </c>
      <c r="O38" s="7">
        <f t="shared" si="19"/>
        <v>1.9167008305054478</v>
      </c>
      <c r="P38" s="7">
        <f t="shared" si="5"/>
        <v>0.27139283592772562</v>
      </c>
      <c r="Q38" s="12">
        <f t="shared" si="6"/>
        <v>3.256714031132707E-2</v>
      </c>
      <c r="R38" s="7">
        <f t="shared" si="7"/>
        <v>0.1305751</v>
      </c>
      <c r="S38" s="13">
        <f t="shared" si="8"/>
        <v>0.24941309875563619</v>
      </c>
      <c r="T38" s="2">
        <v>0.01</v>
      </c>
      <c r="U38" s="14">
        <f t="shared" si="9"/>
        <v>2.494130987556362E-3</v>
      </c>
      <c r="V38" s="13"/>
      <c r="W38" s="2"/>
      <c r="X38" s="14"/>
      <c r="Y38" s="2">
        <v>0.02</v>
      </c>
      <c r="Z38" s="2">
        <v>0.21</v>
      </c>
      <c r="AA38" s="2">
        <f t="shared" si="10"/>
        <v>4.1999999999999997E-3</v>
      </c>
      <c r="AB38" s="2">
        <v>0.01</v>
      </c>
      <c r="AC38" s="2">
        <v>0.28999999999999998</v>
      </c>
      <c r="AD38" s="2">
        <f t="shared" si="11"/>
        <v>2.8999999999999998E-3</v>
      </c>
      <c r="AE38" s="13"/>
      <c r="AF38" s="2"/>
      <c r="AG38" s="14"/>
      <c r="AH38" s="13"/>
      <c r="AI38" s="2"/>
      <c r="AJ38" s="14"/>
      <c r="AK38" s="2">
        <v>0.1</v>
      </c>
      <c r="AL38" s="2">
        <v>0.11</v>
      </c>
      <c r="AM38" s="2">
        <f t="shared" si="12"/>
        <v>1.1000000000000001E-2</v>
      </c>
      <c r="AN38" s="2">
        <v>0.01</v>
      </c>
      <c r="AO38" s="2">
        <v>0.38</v>
      </c>
      <c r="AP38" s="2">
        <f t="shared" si="13"/>
        <v>3.8E-3</v>
      </c>
      <c r="AQ38" s="1">
        <f t="shared" si="14"/>
        <v>2.4394130987556363E-2</v>
      </c>
      <c r="AR38" s="7">
        <f t="shared" si="15"/>
        <v>108.81258333333334</v>
      </c>
      <c r="AS38" s="1">
        <f t="shared" si="16"/>
        <v>0.12</v>
      </c>
      <c r="AT38" s="1">
        <f t="shared" si="20"/>
        <v>36.58506666666667</v>
      </c>
      <c r="AU38" s="1">
        <f t="shared" si="17"/>
        <v>78077.225486306677</v>
      </c>
      <c r="AV38" s="1">
        <f>SUM(AU27:AU38)</f>
        <v>1243429.9357495632</v>
      </c>
    </row>
    <row r="39" spans="1:48" x14ac:dyDescent="0.15">
      <c r="C39" s="6">
        <v>12</v>
      </c>
      <c r="D39" s="8">
        <v>14.4303977725806</v>
      </c>
      <c r="E39" s="9">
        <f t="shared" si="18"/>
        <v>17.0557464195</v>
      </c>
      <c r="F39" s="6" t="s">
        <v>110</v>
      </c>
    </row>
    <row r="40" spans="1:48" x14ac:dyDescent="0.15">
      <c r="S40" s="30" t="s">
        <v>80</v>
      </c>
      <c r="T40" s="30"/>
      <c r="U40" s="30"/>
      <c r="V40" s="30" t="s">
        <v>81</v>
      </c>
      <c r="W40" s="30"/>
      <c r="X40" s="30"/>
      <c r="Y40" s="30" t="s">
        <v>82</v>
      </c>
      <c r="Z40" s="30"/>
      <c r="AA40" s="30"/>
      <c r="AB40" s="30" t="s">
        <v>83</v>
      </c>
      <c r="AC40" s="30"/>
      <c r="AD40" s="30"/>
      <c r="AE40" s="30" t="s">
        <v>84</v>
      </c>
      <c r="AF40" s="30"/>
      <c r="AG40" s="30"/>
      <c r="AH40" s="30" t="s">
        <v>85</v>
      </c>
      <c r="AI40" s="30"/>
      <c r="AJ40" s="30"/>
      <c r="AK40" s="31" t="s">
        <v>86</v>
      </c>
      <c r="AL40" s="32"/>
      <c r="AM40" s="33"/>
      <c r="AN40" s="30" t="s">
        <v>87</v>
      </c>
      <c r="AO40" s="30"/>
      <c r="AP40" s="30"/>
    </row>
    <row r="41" spans="1:48" x14ac:dyDescent="0.15">
      <c r="A41" s="34" t="s">
        <v>45</v>
      </c>
      <c r="B41" s="34"/>
      <c r="C41" s="6" t="s">
        <v>88</v>
      </c>
      <c r="D41" s="6" t="s">
        <v>89</v>
      </c>
      <c r="E41" s="6" t="s">
        <v>90</v>
      </c>
      <c r="F41" s="6" t="s">
        <v>91</v>
      </c>
      <c r="G41" s="1" t="s">
        <v>88</v>
      </c>
      <c r="H41" s="1" t="s">
        <v>90</v>
      </c>
      <c r="I41" s="1" t="s">
        <v>92</v>
      </c>
      <c r="J41" s="1" t="s">
        <v>93</v>
      </c>
      <c r="K41" s="10" t="s">
        <v>94</v>
      </c>
      <c r="L41" s="10" t="s">
        <v>95</v>
      </c>
      <c r="M41" s="1" t="s">
        <v>96</v>
      </c>
      <c r="N41" s="10" t="s">
        <v>97</v>
      </c>
      <c r="O41" s="1" t="s">
        <v>98</v>
      </c>
      <c r="P41" s="1" t="s">
        <v>99</v>
      </c>
      <c r="Q41" s="10" t="s">
        <v>100</v>
      </c>
      <c r="R41" s="10" t="s">
        <v>101</v>
      </c>
      <c r="S41" s="2" t="s">
        <v>102</v>
      </c>
      <c r="T41" s="2" t="s">
        <v>103</v>
      </c>
      <c r="U41" s="2"/>
      <c r="V41" s="2" t="s">
        <v>102</v>
      </c>
      <c r="W41" s="2" t="s">
        <v>103</v>
      </c>
      <c r="X41" s="2"/>
      <c r="Y41" s="2" t="s">
        <v>102</v>
      </c>
      <c r="Z41" s="2" t="s">
        <v>103</v>
      </c>
      <c r="AA41" s="2"/>
      <c r="AB41" s="2" t="s">
        <v>102</v>
      </c>
      <c r="AC41" s="2" t="s">
        <v>103</v>
      </c>
      <c r="AD41" s="2"/>
      <c r="AE41" s="2" t="s">
        <v>102</v>
      </c>
      <c r="AF41" s="2" t="s">
        <v>103</v>
      </c>
      <c r="AG41" s="2"/>
      <c r="AH41" s="2" t="s">
        <v>102</v>
      </c>
      <c r="AI41" s="2" t="s">
        <v>103</v>
      </c>
      <c r="AJ41" s="2"/>
      <c r="AK41" s="2" t="s">
        <v>102</v>
      </c>
      <c r="AL41" s="2" t="s">
        <v>103</v>
      </c>
      <c r="AM41" s="2"/>
      <c r="AN41" s="16" t="s">
        <v>102</v>
      </c>
      <c r="AO41" s="16" t="s">
        <v>103</v>
      </c>
      <c r="AP41" s="16"/>
      <c r="AQ41" s="1" t="s">
        <v>104</v>
      </c>
      <c r="AR41" s="1" t="s">
        <v>105</v>
      </c>
      <c r="AS41" s="1" t="s">
        <v>73</v>
      </c>
      <c r="AT41" s="1" t="s">
        <v>106</v>
      </c>
      <c r="AU41" s="1" t="s">
        <v>107</v>
      </c>
    </row>
    <row r="42" spans="1:48" x14ac:dyDescent="0.15">
      <c r="A42" s="1" t="s">
        <v>108</v>
      </c>
      <c r="B42" s="1">
        <f>G5</f>
        <v>92.509250000000009</v>
      </c>
      <c r="C42" s="6" t="s">
        <v>109</v>
      </c>
      <c r="D42" s="6">
        <v>12</v>
      </c>
      <c r="E42" s="6"/>
      <c r="F42" s="6"/>
      <c r="G42" s="1">
        <v>1</v>
      </c>
      <c r="H42" s="7">
        <f t="shared" ref="H42:H53" si="21">E43</f>
        <v>12</v>
      </c>
      <c r="I42" s="7">
        <f t="shared" ref="I42:I53" si="22">H42+273.15</f>
        <v>285.14999999999998</v>
      </c>
      <c r="J42" s="7">
        <f t="shared" ref="J42:J53" si="23">EXP(($C$16*(I42-$C$14))/($C$17*I42*$C$14))</f>
        <v>7.8108002205014626E-2</v>
      </c>
      <c r="K42" s="7">
        <f t="shared" ref="K42:K53" si="24">$B$42/12</f>
        <v>7.7091041666666671</v>
      </c>
      <c r="L42" s="7">
        <f t="shared" ref="L42:L53" si="25">K42*$B$43/100</f>
        <v>7.7091041666666665E-2</v>
      </c>
      <c r="M42" s="1" t="s">
        <v>110</v>
      </c>
      <c r="O42" s="7">
        <f>L42</f>
        <v>7.7091041666666665E-2</v>
      </c>
      <c r="P42" s="7">
        <f t="shared" ref="P42:P53" si="26">O42*J42</f>
        <v>6.0214272524868745E-3</v>
      </c>
      <c r="Q42" s="12">
        <f t="shared" ref="Q42:Q53" si="27">P42*$B$44</f>
        <v>7.8278554282329373E-4</v>
      </c>
      <c r="R42" s="7">
        <f t="shared" ref="R42:R53" si="28">L42*$B$44</f>
        <v>1.0021835416666666E-2</v>
      </c>
      <c r="S42" s="13">
        <f t="shared" ref="S42:S53" si="29">Q42/R42</f>
        <v>7.810800220501464E-2</v>
      </c>
      <c r="T42" s="2">
        <v>0.01</v>
      </c>
      <c r="U42" s="14">
        <f t="shared" ref="U42:U53" si="30">S42*T42</f>
        <v>7.810800220501464E-4</v>
      </c>
      <c r="V42" s="13"/>
      <c r="W42" s="2"/>
      <c r="X42" s="14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3"/>
      <c r="AF42" s="2"/>
      <c r="AG42" s="14"/>
      <c r="AH42" s="13"/>
      <c r="AI42" s="2"/>
      <c r="AJ42" s="14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1.5581080022050147E-2</v>
      </c>
      <c r="AR42" s="7">
        <f t="shared" ref="AR42:AR53" si="34">$B$42/12</f>
        <v>7.7091041666666671</v>
      </c>
      <c r="AS42" s="1">
        <f t="shared" ref="AS42:AS53" si="35">$B$44</f>
        <v>0.13</v>
      </c>
      <c r="AT42" s="1">
        <f t="shared" ref="AT42:AT53" si="36">$E$5/12</f>
        <v>29.600975075881252</v>
      </c>
      <c r="AU42" s="1">
        <f t="shared" ref="AU42:AU53" si="37">AT42*10000*AS42*0.67*AR42*AQ42</f>
        <v>3096.8890341983865</v>
      </c>
    </row>
    <row r="43" spans="1:48" x14ac:dyDescent="0.15">
      <c r="A43" s="1" t="s">
        <v>111</v>
      </c>
      <c r="B43" s="1">
        <v>1</v>
      </c>
      <c r="C43" s="6">
        <v>1</v>
      </c>
      <c r="D43" s="8">
        <v>10.7402845627097</v>
      </c>
      <c r="E43" s="9">
        <f t="shared" ref="E43:E54" si="38">D42</f>
        <v>12</v>
      </c>
      <c r="F43" s="6" t="s">
        <v>110</v>
      </c>
      <c r="G43" s="1">
        <v>2</v>
      </c>
      <c r="H43" s="7">
        <f t="shared" si="21"/>
        <v>10.7402845627097</v>
      </c>
      <c r="I43" s="7">
        <f t="shared" si="22"/>
        <v>283.89028456270967</v>
      </c>
      <c r="J43" s="7">
        <f t="shared" si="23"/>
        <v>6.7126203667275397E-2</v>
      </c>
      <c r="K43" s="7">
        <f t="shared" si="24"/>
        <v>7.7091041666666671</v>
      </c>
      <c r="L43" s="7">
        <f t="shared" si="25"/>
        <v>7.7091041666666665E-2</v>
      </c>
      <c r="M43" s="1" t="s">
        <v>110</v>
      </c>
      <c r="O43" s="7">
        <f t="shared" ref="O43:O53" si="39">L43+O42-P42-N43</f>
        <v>0.14816065608084644</v>
      </c>
      <c r="P43" s="7">
        <f t="shared" si="26"/>
        <v>9.9454623755600435E-3</v>
      </c>
      <c r="Q43" s="12">
        <f t="shared" si="27"/>
        <v>1.2929101088228058E-3</v>
      </c>
      <c r="R43" s="7">
        <f t="shared" si="28"/>
        <v>1.0021835416666666E-2</v>
      </c>
      <c r="S43" s="13">
        <f t="shared" si="29"/>
        <v>0.12900931367049298</v>
      </c>
      <c r="T43" s="2">
        <v>0.01</v>
      </c>
      <c r="U43" s="14">
        <f t="shared" si="30"/>
        <v>1.2900931367049299E-3</v>
      </c>
      <c r="V43" s="13"/>
      <c r="W43" s="2"/>
      <c r="X43" s="14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3"/>
      <c r="AF43" s="2"/>
      <c r="AG43" s="14"/>
      <c r="AH43" s="13"/>
      <c r="AI43" s="2"/>
      <c r="AJ43" s="14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1.6090093136704932E-2</v>
      </c>
      <c r="AR43" s="7">
        <f t="shared" si="34"/>
        <v>7.7091041666666671</v>
      </c>
      <c r="AS43" s="1">
        <f t="shared" si="35"/>
        <v>0.13</v>
      </c>
      <c r="AT43" s="1">
        <f t="shared" si="36"/>
        <v>29.600975075881252</v>
      </c>
      <c r="AU43" s="1">
        <f t="shared" si="37"/>
        <v>3198.060270775487</v>
      </c>
    </row>
    <row r="44" spans="1:48" x14ac:dyDescent="0.15">
      <c r="A44" s="1" t="s">
        <v>73</v>
      </c>
      <c r="B44" s="1">
        <f>I5</f>
        <v>0.13</v>
      </c>
      <c r="C44" s="6">
        <v>2</v>
      </c>
      <c r="D44" s="8">
        <v>11.489067652724099</v>
      </c>
      <c r="E44" s="9">
        <f t="shared" si="38"/>
        <v>10.7402845627097</v>
      </c>
      <c r="F44" s="6" t="s">
        <v>110</v>
      </c>
      <c r="G44" s="1">
        <v>3</v>
      </c>
      <c r="H44" s="7">
        <f t="shared" si="21"/>
        <v>11.489067652724099</v>
      </c>
      <c r="I44" s="7">
        <f t="shared" si="22"/>
        <v>284.63906765272407</v>
      </c>
      <c r="J44" s="7">
        <f t="shared" si="23"/>
        <v>7.346429133927275E-2</v>
      </c>
      <c r="K44" s="7">
        <f t="shared" si="24"/>
        <v>7.7091041666666671</v>
      </c>
      <c r="L44" s="7">
        <f t="shared" si="25"/>
        <v>7.7091041666666665E-2</v>
      </c>
      <c r="M44" s="1" t="s">
        <v>110</v>
      </c>
      <c r="O44" s="7">
        <f t="shared" si="39"/>
        <v>0.21530623537195306</v>
      </c>
      <c r="P44" s="7">
        <f t="shared" si="26"/>
        <v>1.5817320002527193E-2</v>
      </c>
      <c r="Q44" s="12">
        <f t="shared" si="27"/>
        <v>2.056251600328535E-3</v>
      </c>
      <c r="R44" s="7">
        <f t="shared" si="28"/>
        <v>1.0021835416666666E-2</v>
      </c>
      <c r="S44" s="13">
        <f t="shared" si="29"/>
        <v>0.20517714718293178</v>
      </c>
      <c r="T44" s="2">
        <v>0.01</v>
      </c>
      <c r="U44" s="14">
        <f t="shared" si="30"/>
        <v>2.0517714718293178E-3</v>
      </c>
      <c r="V44" s="13"/>
      <c r="W44" s="2"/>
      <c r="X44" s="14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3"/>
      <c r="AF44" s="2"/>
      <c r="AG44" s="14"/>
      <c r="AH44" s="13"/>
      <c r="AI44" s="2"/>
      <c r="AJ44" s="14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1.685177147182932E-2</v>
      </c>
      <c r="AR44" s="7">
        <f t="shared" si="34"/>
        <v>7.7091041666666671</v>
      </c>
      <c r="AS44" s="1">
        <f t="shared" si="35"/>
        <v>0.13</v>
      </c>
      <c r="AT44" s="1">
        <f t="shared" si="36"/>
        <v>29.600975075881252</v>
      </c>
      <c r="AU44" s="1">
        <f t="shared" si="37"/>
        <v>3349.4511422872829</v>
      </c>
    </row>
    <row r="45" spans="1:48" x14ac:dyDescent="0.15">
      <c r="C45" s="6">
        <v>3</v>
      </c>
      <c r="D45" s="8">
        <v>16.225483217709701</v>
      </c>
      <c r="E45" s="9">
        <f t="shared" si="38"/>
        <v>11.489067652724099</v>
      </c>
      <c r="F45" s="6" t="s">
        <v>110</v>
      </c>
      <c r="G45" s="1">
        <v>4</v>
      </c>
      <c r="H45" s="7">
        <f t="shared" si="21"/>
        <v>16.225483217709701</v>
      </c>
      <c r="I45" s="7">
        <f t="shared" si="22"/>
        <v>289.3754832177097</v>
      </c>
      <c r="J45" s="7">
        <f t="shared" si="23"/>
        <v>0.12859886420890665</v>
      </c>
      <c r="K45" s="7">
        <f t="shared" si="24"/>
        <v>7.7091041666666671</v>
      </c>
      <c r="L45" s="7">
        <f t="shared" si="25"/>
        <v>7.7091041666666665E-2</v>
      </c>
      <c r="M45" s="1" t="s">
        <v>110</v>
      </c>
      <c r="O45" s="7">
        <f t="shared" si="39"/>
        <v>0.27657995703609256</v>
      </c>
      <c r="P45" s="7">
        <f t="shared" si="26"/>
        <v>3.5567868337789701E-2</v>
      </c>
      <c r="Q45" s="12">
        <f t="shared" si="27"/>
        <v>4.6238228839126615E-3</v>
      </c>
      <c r="R45" s="7">
        <f t="shared" si="28"/>
        <v>1.0021835416666666E-2</v>
      </c>
      <c r="S45" s="13">
        <f t="shared" si="29"/>
        <v>0.4613748571666903</v>
      </c>
      <c r="T45" s="2">
        <v>0.01</v>
      </c>
      <c r="U45" s="14">
        <f t="shared" si="30"/>
        <v>4.613748571666903E-3</v>
      </c>
      <c r="V45" s="13"/>
      <c r="W45" s="2"/>
      <c r="X45" s="14"/>
      <c r="Y45" s="2">
        <v>0.04</v>
      </c>
      <c r="Z45" s="2">
        <v>0.49</v>
      </c>
      <c r="AA45" s="2">
        <f t="shared" si="31"/>
        <v>1.9599999999999999E-2</v>
      </c>
      <c r="AB45" s="2"/>
      <c r="AC45" s="2"/>
      <c r="AD45" s="2"/>
      <c r="AE45" s="13"/>
      <c r="AF45" s="2"/>
      <c r="AG45" s="14"/>
      <c r="AH45" s="13"/>
      <c r="AI45" s="2"/>
      <c r="AJ45" s="14"/>
      <c r="AK45" s="2"/>
      <c r="AL45" s="2"/>
      <c r="AM45" s="2"/>
      <c r="AN45" s="2">
        <v>1.4999999999999999E-2</v>
      </c>
      <c r="AO45" s="2">
        <v>0.5</v>
      </c>
      <c r="AP45" s="2">
        <f t="shared" si="32"/>
        <v>7.4999999999999997E-3</v>
      </c>
      <c r="AQ45" s="1">
        <f t="shared" si="33"/>
        <v>3.1713748571666901E-2</v>
      </c>
      <c r="AR45" s="7">
        <f t="shared" si="34"/>
        <v>7.7091041666666671</v>
      </c>
      <c r="AS45" s="1">
        <f t="shared" si="35"/>
        <v>0.13</v>
      </c>
      <c r="AT45" s="1">
        <f t="shared" si="36"/>
        <v>29.600975075881252</v>
      </c>
      <c r="AU45" s="1">
        <f t="shared" si="37"/>
        <v>6303.4115764715161</v>
      </c>
    </row>
    <row r="46" spans="1:48" x14ac:dyDescent="0.15">
      <c r="C46" s="6">
        <v>4</v>
      </c>
      <c r="D46" s="8">
        <v>22.468706179000002</v>
      </c>
      <c r="E46" s="9">
        <f t="shared" si="38"/>
        <v>16.225483217709701</v>
      </c>
      <c r="F46" s="6" t="s">
        <v>110</v>
      </c>
      <c r="G46" s="1">
        <v>5</v>
      </c>
      <c r="H46" s="7">
        <f t="shared" si="21"/>
        <v>22.468706179000002</v>
      </c>
      <c r="I46" s="7">
        <f t="shared" si="22"/>
        <v>295.61870617899996</v>
      </c>
      <c r="J46" s="7">
        <f t="shared" si="23"/>
        <v>0.2617284212121328</v>
      </c>
      <c r="K46" s="7">
        <f t="shared" si="24"/>
        <v>7.7091041666666671</v>
      </c>
      <c r="L46" s="7">
        <f t="shared" si="25"/>
        <v>7.7091041666666665E-2</v>
      </c>
      <c r="M46" s="1" t="s">
        <v>112</v>
      </c>
      <c r="N46" s="7">
        <f>(O45-P45)*$C$22/100</f>
        <v>0.22896148426338772</v>
      </c>
      <c r="O46" s="7">
        <f t="shared" si="39"/>
        <v>8.914164610158179E-2</v>
      </c>
      <c r="P46" s="7">
        <f t="shared" si="26"/>
        <v>2.3330902298417673E-2</v>
      </c>
      <c r="Q46" s="12">
        <f t="shared" si="27"/>
        <v>3.0330172987942977E-3</v>
      </c>
      <c r="R46" s="7">
        <f t="shared" si="28"/>
        <v>1.0021835416666666E-2</v>
      </c>
      <c r="S46" s="13">
        <f t="shared" si="29"/>
        <v>0.30264090086235929</v>
      </c>
      <c r="T46" s="2">
        <v>0.01</v>
      </c>
      <c r="U46" s="14">
        <f t="shared" si="30"/>
        <v>3.026409008623593E-3</v>
      </c>
      <c r="V46" s="13"/>
      <c r="W46" s="2"/>
      <c r="X46" s="14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3"/>
      <c r="AF46" s="2"/>
      <c r="AG46" s="14"/>
      <c r="AH46" s="13"/>
      <c r="AI46" s="2"/>
      <c r="AJ46" s="14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3.0126409008623591E-2</v>
      </c>
      <c r="AR46" s="7">
        <f t="shared" si="34"/>
        <v>7.7091041666666671</v>
      </c>
      <c r="AS46" s="1">
        <f t="shared" si="35"/>
        <v>0.13</v>
      </c>
      <c r="AT46" s="1">
        <f t="shared" si="36"/>
        <v>29.600975075881252</v>
      </c>
      <c r="AU46" s="1">
        <f t="shared" si="37"/>
        <v>5987.9126200845849</v>
      </c>
    </row>
    <row r="47" spans="1:48" x14ac:dyDescent="0.15">
      <c r="C47" s="6">
        <v>5</v>
      </c>
      <c r="D47" s="8">
        <v>24.5358578119355</v>
      </c>
      <c r="E47" s="9">
        <f t="shared" si="38"/>
        <v>22.468706179000002</v>
      </c>
      <c r="F47" s="6" t="s">
        <v>112</v>
      </c>
      <c r="G47" s="1">
        <v>6</v>
      </c>
      <c r="H47" s="7">
        <f t="shared" si="21"/>
        <v>24.5358578119355</v>
      </c>
      <c r="I47" s="7">
        <f t="shared" si="22"/>
        <v>297.68585781193548</v>
      </c>
      <c r="J47" s="7">
        <f t="shared" si="23"/>
        <v>0.32898894976622267</v>
      </c>
      <c r="K47" s="7">
        <f t="shared" si="24"/>
        <v>7.7091041666666671</v>
      </c>
      <c r="L47" s="7">
        <f t="shared" si="25"/>
        <v>7.7091041666666665E-2</v>
      </c>
      <c r="M47" s="1" t="s">
        <v>110</v>
      </c>
      <c r="O47" s="7">
        <f t="shared" si="39"/>
        <v>0.14290178546983079</v>
      </c>
      <c r="P47" s="7">
        <f t="shared" si="26"/>
        <v>4.7013108321437687E-2</v>
      </c>
      <c r="Q47" s="12">
        <f t="shared" si="27"/>
        <v>6.1117040817868992E-3</v>
      </c>
      <c r="R47" s="7">
        <f t="shared" si="28"/>
        <v>1.0021835416666666E-2</v>
      </c>
      <c r="S47" s="13">
        <f t="shared" si="29"/>
        <v>0.60983879974948696</v>
      </c>
      <c r="T47" s="2">
        <v>0.01</v>
      </c>
      <c r="U47" s="14">
        <f t="shared" si="30"/>
        <v>6.0983879974948699E-3</v>
      </c>
      <c r="V47" s="13"/>
      <c r="W47" s="2"/>
      <c r="X47" s="14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3"/>
      <c r="AF47" s="2"/>
      <c r="AG47" s="14"/>
      <c r="AH47" s="13"/>
      <c r="AI47" s="2"/>
      <c r="AJ47" s="14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3.3198387997494867E-2</v>
      </c>
      <c r="AR47" s="7">
        <f t="shared" si="34"/>
        <v>7.7091041666666671</v>
      </c>
      <c r="AS47" s="1">
        <f t="shared" si="35"/>
        <v>0.13</v>
      </c>
      <c r="AT47" s="1">
        <f t="shared" si="36"/>
        <v>29.600975075881252</v>
      </c>
      <c r="AU47" s="1">
        <f t="shared" si="37"/>
        <v>6598.4978959743057</v>
      </c>
    </row>
    <row r="48" spans="1:48" x14ac:dyDescent="0.15">
      <c r="C48" s="6">
        <v>6</v>
      </c>
      <c r="D48" s="8">
        <v>27.289262229666701</v>
      </c>
      <c r="E48" s="9">
        <f t="shared" si="38"/>
        <v>24.5358578119355</v>
      </c>
      <c r="F48" s="6" t="s">
        <v>110</v>
      </c>
      <c r="G48" s="1">
        <v>7</v>
      </c>
      <c r="H48" s="7">
        <f t="shared" si="21"/>
        <v>27.289262229666701</v>
      </c>
      <c r="I48" s="7">
        <f t="shared" si="22"/>
        <v>300.43926222966667</v>
      </c>
      <c r="J48" s="7">
        <f t="shared" si="23"/>
        <v>0.44398120473555869</v>
      </c>
      <c r="K48" s="7">
        <f t="shared" si="24"/>
        <v>7.7091041666666671</v>
      </c>
      <c r="L48" s="7">
        <f t="shared" si="25"/>
        <v>7.7091041666666665E-2</v>
      </c>
      <c r="M48" s="1" t="s">
        <v>110</v>
      </c>
      <c r="O48" s="7">
        <f t="shared" si="39"/>
        <v>0.17297971881505977</v>
      </c>
      <c r="P48" s="7">
        <f t="shared" si="26"/>
        <v>7.6799743954328425E-2</v>
      </c>
      <c r="Q48" s="12">
        <f t="shared" si="27"/>
        <v>9.9839667140626965E-3</v>
      </c>
      <c r="R48" s="7">
        <f t="shared" si="28"/>
        <v>1.0021835416666666E-2</v>
      </c>
      <c r="S48" s="13">
        <f t="shared" si="29"/>
        <v>0.99622138051269604</v>
      </c>
      <c r="T48" s="2">
        <v>0.01</v>
      </c>
      <c r="U48" s="14">
        <f t="shared" si="30"/>
        <v>9.9622138051269609E-3</v>
      </c>
      <c r="V48" s="13"/>
      <c r="W48" s="2"/>
      <c r="X48" s="14"/>
      <c r="Y48" s="2">
        <v>0.05</v>
      </c>
      <c r="Z48" s="2">
        <v>0.49</v>
      </c>
      <c r="AA48" s="2">
        <f t="shared" si="31"/>
        <v>2.4500000000000001E-2</v>
      </c>
      <c r="AB48" s="2"/>
      <c r="AC48" s="2"/>
      <c r="AD48" s="2"/>
      <c r="AE48" s="13"/>
      <c r="AF48" s="2"/>
      <c r="AG48" s="14"/>
      <c r="AH48" s="13"/>
      <c r="AI48" s="2"/>
      <c r="AJ48" s="14"/>
      <c r="AL48" s="2"/>
      <c r="AM48" s="2"/>
      <c r="AN48" s="2">
        <v>0.02</v>
      </c>
      <c r="AO48" s="2">
        <v>0.5</v>
      </c>
      <c r="AP48" s="2">
        <f t="shared" si="32"/>
        <v>0.01</v>
      </c>
      <c r="AQ48" s="1">
        <f t="shared" si="33"/>
        <v>4.4462213805126966E-2</v>
      </c>
      <c r="AR48" s="7">
        <f t="shared" si="34"/>
        <v>7.7091041666666671</v>
      </c>
      <c r="AS48" s="1">
        <f t="shared" si="35"/>
        <v>0.13</v>
      </c>
      <c r="AT48" s="1">
        <f t="shared" si="36"/>
        <v>29.600975075881252</v>
      </c>
      <c r="AU48" s="1">
        <f t="shared" si="37"/>
        <v>8837.291264432135</v>
      </c>
    </row>
    <row r="49" spans="1:78" x14ac:dyDescent="0.15">
      <c r="C49" s="6">
        <v>7</v>
      </c>
      <c r="D49" s="8">
        <v>27.943786488387101</v>
      </c>
      <c r="E49" s="9">
        <f t="shared" si="38"/>
        <v>27.289262229666701</v>
      </c>
      <c r="F49" s="6" t="s">
        <v>110</v>
      </c>
      <c r="G49" s="1">
        <v>8</v>
      </c>
      <c r="H49" s="7">
        <f t="shared" si="21"/>
        <v>27.943786488387101</v>
      </c>
      <c r="I49" s="7">
        <f t="shared" si="22"/>
        <v>301.09378648838708</v>
      </c>
      <c r="J49" s="7">
        <f t="shared" si="23"/>
        <v>0.47638795790521865</v>
      </c>
      <c r="K49" s="7">
        <f t="shared" si="24"/>
        <v>7.7091041666666671</v>
      </c>
      <c r="L49" s="7">
        <f t="shared" si="25"/>
        <v>7.7091041666666665E-2</v>
      </c>
      <c r="M49" s="1" t="s">
        <v>110</v>
      </c>
      <c r="O49" s="7">
        <f t="shared" si="39"/>
        <v>0.17327101652739801</v>
      </c>
      <c r="P49" s="7">
        <f t="shared" si="26"/>
        <v>8.2544225727648524E-2</v>
      </c>
      <c r="Q49" s="12">
        <f t="shared" si="27"/>
        <v>1.0730749344594309E-2</v>
      </c>
      <c r="R49" s="7">
        <f t="shared" si="28"/>
        <v>1.0021835416666666E-2</v>
      </c>
      <c r="S49" s="13">
        <f t="shared" si="29"/>
        <v>1.0707369357461902</v>
      </c>
      <c r="T49" s="2">
        <v>0.01</v>
      </c>
      <c r="U49" s="14">
        <f t="shared" si="30"/>
        <v>1.0707369357461902E-2</v>
      </c>
      <c r="V49" s="13"/>
      <c r="W49" s="2"/>
      <c r="X49" s="14"/>
      <c r="Y49" s="2">
        <v>0.05</v>
      </c>
      <c r="Z49" s="2">
        <v>0.49</v>
      </c>
      <c r="AA49" s="2">
        <f t="shared" si="31"/>
        <v>2.4500000000000001E-2</v>
      </c>
      <c r="AB49" s="2"/>
      <c r="AC49" s="2"/>
      <c r="AD49" s="2"/>
      <c r="AE49" s="13"/>
      <c r="AF49" s="2"/>
      <c r="AG49" s="14"/>
      <c r="AH49" s="13"/>
      <c r="AI49" s="2"/>
      <c r="AJ49" s="14"/>
      <c r="AK49" s="2"/>
      <c r="AL49" s="2"/>
      <c r="AM49" s="2"/>
      <c r="AN49" s="2">
        <v>0.02</v>
      </c>
      <c r="AO49" s="2">
        <v>0.5</v>
      </c>
      <c r="AP49" s="2">
        <f t="shared" si="32"/>
        <v>0.01</v>
      </c>
      <c r="AQ49" s="1">
        <f t="shared" si="33"/>
        <v>4.5207369357461905E-2</v>
      </c>
      <c r="AR49" s="7">
        <f t="shared" si="34"/>
        <v>7.7091041666666671</v>
      </c>
      <c r="AS49" s="1">
        <f t="shared" si="35"/>
        <v>0.13</v>
      </c>
      <c r="AT49" s="1">
        <f t="shared" si="36"/>
        <v>29.600975075881252</v>
      </c>
      <c r="AU49" s="1">
        <f t="shared" si="37"/>
        <v>8985.3980744563651</v>
      </c>
    </row>
    <row r="50" spans="1:78" x14ac:dyDescent="0.15">
      <c r="C50" s="6">
        <v>8</v>
      </c>
      <c r="D50" s="8">
        <v>27.2266671032258</v>
      </c>
      <c r="E50" s="9">
        <f t="shared" si="38"/>
        <v>27.943786488387101</v>
      </c>
      <c r="F50" s="6" t="s">
        <v>110</v>
      </c>
      <c r="G50" s="1">
        <v>9</v>
      </c>
      <c r="H50" s="7">
        <f t="shared" si="21"/>
        <v>27.2266671032258</v>
      </c>
      <c r="I50" s="7">
        <f t="shared" si="22"/>
        <v>300.37666710322577</v>
      </c>
      <c r="J50" s="7">
        <f t="shared" si="23"/>
        <v>0.44099284899129043</v>
      </c>
      <c r="K50" s="7">
        <f t="shared" si="24"/>
        <v>7.7091041666666671</v>
      </c>
      <c r="L50" s="7">
        <f t="shared" si="25"/>
        <v>7.7091041666666665E-2</v>
      </c>
      <c r="M50" s="1" t="s">
        <v>110</v>
      </c>
      <c r="O50" s="7">
        <f t="shared" si="39"/>
        <v>0.16781783246641613</v>
      </c>
      <c r="P50" s="7">
        <f t="shared" si="26"/>
        <v>7.4006464050907925E-2</v>
      </c>
      <c r="Q50" s="12">
        <f t="shared" si="27"/>
        <v>9.6208403266180298E-3</v>
      </c>
      <c r="R50" s="7">
        <f t="shared" si="28"/>
        <v>1.0021835416666666E-2</v>
      </c>
      <c r="S50" s="13">
        <f t="shared" si="29"/>
        <v>0.95998785917180729</v>
      </c>
      <c r="T50" s="2">
        <v>0.01</v>
      </c>
      <c r="U50" s="14">
        <f t="shared" si="30"/>
        <v>9.599878591718073E-3</v>
      </c>
      <c r="V50" s="13"/>
      <c r="W50" s="2"/>
      <c r="X50" s="14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3"/>
      <c r="AF50" s="2"/>
      <c r="AG50" s="14"/>
      <c r="AH50" s="13"/>
      <c r="AI50" s="2"/>
      <c r="AJ50" s="14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3.6699878591718069E-2</v>
      </c>
      <c r="AR50" s="7">
        <f t="shared" si="34"/>
        <v>7.7091041666666671</v>
      </c>
      <c r="AS50" s="1">
        <f t="shared" si="35"/>
        <v>0.13</v>
      </c>
      <c r="AT50" s="1">
        <f t="shared" si="36"/>
        <v>29.600975075881252</v>
      </c>
      <c r="AU50" s="1">
        <f t="shared" si="37"/>
        <v>7294.4527212657949</v>
      </c>
    </row>
    <row r="51" spans="1:78" x14ac:dyDescent="0.15">
      <c r="C51" s="6">
        <v>9</v>
      </c>
      <c r="D51" s="8">
        <v>25.645309554666699</v>
      </c>
      <c r="E51" s="9">
        <f t="shared" si="38"/>
        <v>27.2266671032258</v>
      </c>
      <c r="F51" s="6" t="s">
        <v>110</v>
      </c>
      <c r="G51" s="1">
        <v>10</v>
      </c>
      <c r="H51" s="7">
        <f t="shared" si="21"/>
        <v>25.645309554666699</v>
      </c>
      <c r="I51" s="7">
        <f t="shared" si="22"/>
        <v>298.79530955466669</v>
      </c>
      <c r="J51" s="7">
        <f t="shared" si="23"/>
        <v>0.37147169720327117</v>
      </c>
      <c r="K51" s="7">
        <f t="shared" si="24"/>
        <v>7.7091041666666671</v>
      </c>
      <c r="L51" s="7">
        <f t="shared" si="25"/>
        <v>7.7091041666666665E-2</v>
      </c>
      <c r="M51" s="1" t="s">
        <v>110</v>
      </c>
      <c r="O51" s="7">
        <f t="shared" si="39"/>
        <v>0.17090241008217488</v>
      </c>
      <c r="P51" s="7">
        <f t="shared" si="26"/>
        <v>6.3485408329354939E-2</v>
      </c>
      <c r="Q51" s="12">
        <f t="shared" si="27"/>
        <v>8.2531030828161423E-3</v>
      </c>
      <c r="R51" s="7">
        <f t="shared" si="28"/>
        <v>1.0021835416666666E-2</v>
      </c>
      <c r="S51" s="13">
        <f t="shared" si="29"/>
        <v>0.8235121352213528</v>
      </c>
      <c r="T51" s="2">
        <v>0.01</v>
      </c>
      <c r="U51" s="14">
        <f t="shared" si="30"/>
        <v>8.2351213522135289E-3</v>
      </c>
      <c r="V51" s="13"/>
      <c r="W51" s="2"/>
      <c r="X51" s="14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3"/>
      <c r="AF51" s="2"/>
      <c r="AG51" s="14"/>
      <c r="AH51" s="13"/>
      <c r="AI51" s="2"/>
      <c r="AJ51" s="14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3.5335121352213526E-2</v>
      </c>
      <c r="AR51" s="7">
        <f t="shared" si="34"/>
        <v>7.7091041666666671</v>
      </c>
      <c r="AS51" s="1">
        <f t="shared" si="35"/>
        <v>0.13</v>
      </c>
      <c r="AT51" s="1">
        <f t="shared" si="36"/>
        <v>29.600975075881252</v>
      </c>
      <c r="AU51" s="1">
        <f t="shared" si="37"/>
        <v>7023.1941356360967</v>
      </c>
    </row>
    <row r="52" spans="1:78" x14ac:dyDescent="0.15">
      <c r="C52" s="6">
        <v>10</v>
      </c>
      <c r="D52" s="8">
        <v>23.333658825483901</v>
      </c>
      <c r="E52" s="9">
        <f t="shared" si="38"/>
        <v>25.645309554666699</v>
      </c>
      <c r="F52" s="6" t="s">
        <v>110</v>
      </c>
      <c r="G52" s="1">
        <v>11</v>
      </c>
      <c r="H52" s="7">
        <f t="shared" si="21"/>
        <v>23.333658825483901</v>
      </c>
      <c r="I52" s="7">
        <f t="shared" si="22"/>
        <v>296.48365882548387</v>
      </c>
      <c r="J52" s="7">
        <f t="shared" si="23"/>
        <v>0.28812568550133844</v>
      </c>
      <c r="K52" s="7">
        <f t="shared" si="24"/>
        <v>7.7091041666666671</v>
      </c>
      <c r="L52" s="7">
        <f t="shared" si="25"/>
        <v>7.7091041666666665E-2</v>
      </c>
      <c r="M52" s="1" t="s">
        <v>112</v>
      </c>
      <c r="N52" s="7">
        <f>(O51-P51)*$C$22/100</f>
        <v>0.10204615166517896</v>
      </c>
      <c r="O52" s="7">
        <f t="shared" si="39"/>
        <v>8.2461891754307667E-2</v>
      </c>
      <c r="P52" s="7">
        <f t="shared" si="26"/>
        <v>2.3759389089447063E-2</v>
      </c>
      <c r="Q52" s="12">
        <f t="shared" si="27"/>
        <v>3.0887205816281182E-3</v>
      </c>
      <c r="R52" s="7">
        <f t="shared" si="28"/>
        <v>1.0021835416666666E-2</v>
      </c>
      <c r="S52" s="13">
        <f t="shared" si="29"/>
        <v>0.30819909260248546</v>
      </c>
      <c r="T52" s="2">
        <v>0.01</v>
      </c>
      <c r="U52" s="14">
        <f t="shared" si="30"/>
        <v>3.0819909260248546E-3</v>
      </c>
      <c r="V52" s="13"/>
      <c r="W52" s="2"/>
      <c r="X52" s="14"/>
      <c r="Y52" s="2">
        <v>0.02</v>
      </c>
      <c r="Z52" s="2">
        <v>0.49</v>
      </c>
      <c r="AA52" s="2">
        <f t="shared" si="31"/>
        <v>9.7999999999999997E-3</v>
      </c>
      <c r="AB52" s="2"/>
      <c r="AC52" s="2"/>
      <c r="AD52" s="2"/>
      <c r="AE52" s="13"/>
      <c r="AF52" s="2"/>
      <c r="AG52" s="14"/>
      <c r="AH52" s="13"/>
      <c r="AI52" s="2"/>
      <c r="AJ52" s="14"/>
      <c r="AL52" s="2"/>
      <c r="AM52" s="2"/>
      <c r="AN52" s="2">
        <v>0.01</v>
      </c>
      <c r="AO52" s="2">
        <v>0.5</v>
      </c>
      <c r="AP52" s="2">
        <f t="shared" si="32"/>
        <v>5.0000000000000001E-3</v>
      </c>
      <c r="AQ52" s="1">
        <f t="shared" si="33"/>
        <v>1.7881990926024854E-2</v>
      </c>
      <c r="AR52" s="7">
        <f t="shared" si="34"/>
        <v>7.7091041666666671</v>
      </c>
      <c r="AS52" s="1">
        <f t="shared" si="35"/>
        <v>0.13</v>
      </c>
      <c r="AT52" s="1">
        <f t="shared" si="36"/>
        <v>29.600975075881252</v>
      </c>
      <c r="AU52" s="1">
        <f t="shared" si="37"/>
        <v>3554.2171357871475</v>
      </c>
    </row>
    <row r="53" spans="1:78" x14ac:dyDescent="0.15">
      <c r="C53" s="6">
        <v>11</v>
      </c>
      <c r="D53" s="8">
        <v>17.0557464195</v>
      </c>
      <c r="E53" s="9">
        <f t="shared" si="38"/>
        <v>23.333658825483901</v>
      </c>
      <c r="F53" s="6" t="s">
        <v>112</v>
      </c>
      <c r="G53" s="1">
        <v>12</v>
      </c>
      <c r="H53" s="7">
        <f t="shared" si="21"/>
        <v>17.0557464195</v>
      </c>
      <c r="I53" s="7">
        <f t="shared" si="22"/>
        <v>290.20574641949997</v>
      </c>
      <c r="J53" s="7">
        <f t="shared" si="23"/>
        <v>0.14159373836977854</v>
      </c>
      <c r="K53" s="7">
        <f t="shared" si="24"/>
        <v>7.7091041666666671</v>
      </c>
      <c r="L53" s="7">
        <f t="shared" si="25"/>
        <v>7.7091041666666665E-2</v>
      </c>
      <c r="M53" s="1" t="s">
        <v>110</v>
      </c>
      <c r="O53" s="7">
        <f t="shared" si="39"/>
        <v>0.13579354433152727</v>
      </c>
      <c r="P53" s="7">
        <f t="shared" si="26"/>
        <v>1.9227515588383193E-2</v>
      </c>
      <c r="Q53" s="12">
        <f t="shared" si="27"/>
        <v>2.4995770264898153E-3</v>
      </c>
      <c r="R53" s="7">
        <f t="shared" si="28"/>
        <v>1.0021835416666666E-2</v>
      </c>
      <c r="S53" s="13">
        <f t="shared" si="29"/>
        <v>0.24941309875563616</v>
      </c>
      <c r="T53" s="2">
        <v>0.01</v>
      </c>
      <c r="U53" s="14">
        <f t="shared" si="30"/>
        <v>2.4941309875563616E-3</v>
      </c>
      <c r="V53" s="13"/>
      <c r="W53" s="2"/>
      <c r="X53" s="14"/>
      <c r="Y53" s="2">
        <v>0.02</v>
      </c>
      <c r="Z53" s="2">
        <v>0.49</v>
      </c>
      <c r="AA53" s="2">
        <f t="shared" si="31"/>
        <v>9.7999999999999997E-3</v>
      </c>
      <c r="AB53" s="2"/>
      <c r="AC53" s="2"/>
      <c r="AD53" s="2"/>
      <c r="AE53" s="13"/>
      <c r="AF53" s="2"/>
      <c r="AG53" s="14"/>
      <c r="AH53" s="13"/>
      <c r="AI53" s="2"/>
      <c r="AJ53" s="14"/>
      <c r="AK53" s="2"/>
      <c r="AL53" s="2"/>
      <c r="AM53" s="2"/>
      <c r="AN53" s="2">
        <v>0.01</v>
      </c>
      <c r="AO53" s="2">
        <v>0.5</v>
      </c>
      <c r="AP53" s="2">
        <f t="shared" si="32"/>
        <v>5.0000000000000001E-3</v>
      </c>
      <c r="AQ53" s="1">
        <f t="shared" si="33"/>
        <v>1.7294130987556361E-2</v>
      </c>
      <c r="AR53" s="7">
        <f t="shared" si="34"/>
        <v>7.7091041666666671</v>
      </c>
      <c r="AS53" s="1">
        <f t="shared" si="35"/>
        <v>0.13</v>
      </c>
      <c r="AT53" s="1">
        <f t="shared" si="36"/>
        <v>29.600975075881252</v>
      </c>
      <c r="AU53" s="1">
        <f t="shared" si="37"/>
        <v>3437.3743370523221</v>
      </c>
      <c r="AV53" s="1">
        <f>SUM(AU42:AU53)</f>
        <v>67666.15020842143</v>
      </c>
    </row>
    <row r="54" spans="1:78" x14ac:dyDescent="0.15">
      <c r="C54" s="6">
        <v>12</v>
      </c>
      <c r="D54" s="8">
        <v>14.4303977725806</v>
      </c>
      <c r="E54" s="9">
        <f t="shared" si="38"/>
        <v>17.0557464195</v>
      </c>
      <c r="F54" s="6" t="s">
        <v>110</v>
      </c>
    </row>
    <row r="56" spans="1:78" x14ac:dyDescent="0.15">
      <c r="S56" s="30" t="s">
        <v>80</v>
      </c>
      <c r="T56" s="30"/>
      <c r="U56" s="30"/>
      <c r="V56" s="11" t="s">
        <v>81</v>
      </c>
      <c r="W56" s="11" t="s">
        <v>82</v>
      </c>
      <c r="X56" s="11" t="s">
        <v>83</v>
      </c>
      <c r="Y56" s="11" t="s">
        <v>84</v>
      </c>
      <c r="Z56" s="11" t="s">
        <v>85</v>
      </c>
      <c r="AA56" s="11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pans="1:78" x14ac:dyDescent="0.15">
      <c r="A57" s="34" t="s">
        <v>48</v>
      </c>
      <c r="B57" s="34"/>
      <c r="C57" s="6" t="s">
        <v>88</v>
      </c>
      <c r="D57" s="6" t="s">
        <v>89</v>
      </c>
      <c r="E57" s="6" t="s">
        <v>90</v>
      </c>
      <c r="F57" s="6" t="s">
        <v>91</v>
      </c>
      <c r="G57" s="1" t="s">
        <v>88</v>
      </c>
      <c r="H57" s="1" t="s">
        <v>90</v>
      </c>
      <c r="I57" s="1" t="s">
        <v>92</v>
      </c>
      <c r="J57" s="1" t="s">
        <v>93</v>
      </c>
      <c r="K57" s="10" t="s">
        <v>94</v>
      </c>
      <c r="L57" s="10" t="s">
        <v>95</v>
      </c>
      <c r="M57" s="1" t="s">
        <v>96</v>
      </c>
      <c r="N57" s="10" t="s">
        <v>97</v>
      </c>
      <c r="O57" s="1" t="s">
        <v>98</v>
      </c>
      <c r="P57" s="1" t="s">
        <v>99</v>
      </c>
      <c r="Q57" s="10" t="s">
        <v>100</v>
      </c>
      <c r="R57" s="10" t="s">
        <v>101</v>
      </c>
      <c r="S57" s="2" t="s">
        <v>102</v>
      </c>
      <c r="T57" s="2" t="s">
        <v>103</v>
      </c>
      <c r="U57" s="2"/>
      <c r="V57" s="2" t="s">
        <v>113</v>
      </c>
      <c r="W57" s="2" t="s">
        <v>113</v>
      </c>
      <c r="X57" s="2" t="s">
        <v>113</v>
      </c>
      <c r="Y57" s="2" t="s">
        <v>113</v>
      </c>
      <c r="Z57" s="2" t="s">
        <v>113</v>
      </c>
      <c r="AA57" s="2" t="s">
        <v>113</v>
      </c>
      <c r="AB57" s="1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1" t="s">
        <v>108</v>
      </c>
      <c r="B58" s="1">
        <f>F7</f>
        <v>122.786</v>
      </c>
      <c r="C58" s="6" t="s">
        <v>109</v>
      </c>
      <c r="D58" s="6">
        <v>12</v>
      </c>
      <c r="E58" s="6"/>
      <c r="F58" s="6"/>
      <c r="G58" s="1">
        <v>1</v>
      </c>
      <c r="H58" s="7">
        <f t="shared" ref="H58:H69" si="40">E59</f>
        <v>12</v>
      </c>
      <c r="I58" s="7">
        <f t="shared" ref="I58:I69" si="41">H58+273.15</f>
        <v>285.14999999999998</v>
      </c>
      <c r="J58" s="7">
        <f t="shared" ref="J58:J69" si="42">EXP(($C$16*(I58-$C$14))/($C$17*I58*$C$14))</f>
        <v>7.8108002205014626E-2</v>
      </c>
      <c r="K58" s="7">
        <f t="shared" ref="K58:K69" si="43">$B$58/12</f>
        <v>10.232166666666666</v>
      </c>
      <c r="L58" s="7">
        <f t="shared" ref="L58:L69" si="44">K58*$B$59/100</f>
        <v>2.7626849999999994</v>
      </c>
      <c r="M58" s="1" t="s">
        <v>110</v>
      </c>
      <c r="O58" s="7">
        <f>L58</f>
        <v>2.7626849999999994</v>
      </c>
      <c r="P58" s="7">
        <f t="shared" ref="P58:P69" si="45">O58*J58</f>
        <v>0.21578780607176079</v>
      </c>
      <c r="Q58" s="12">
        <f t="shared" ref="Q58:Q69" si="46">P58*$B$60</f>
        <v>9.7104512732292356E-2</v>
      </c>
      <c r="R58" s="7">
        <f t="shared" ref="R58:R69" si="47">L58*$B$60</f>
        <v>1.2432082499999997</v>
      </c>
      <c r="S58" s="13">
        <f t="shared" ref="S58:S69" si="48">Q58/R58</f>
        <v>7.8108002205014626E-2</v>
      </c>
      <c r="T58" s="2">
        <v>0.27</v>
      </c>
      <c r="U58" s="14">
        <f t="shared" ref="U58:U69" si="49">S58*T58</f>
        <v>2.1089160595353949E-2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0.23275838191949924</v>
      </c>
      <c r="AC58" s="7">
        <f t="shared" ref="AC58:AC69" si="51">$B$58/12</f>
        <v>10.232166666666666</v>
      </c>
      <c r="AD58" s="1">
        <f t="shared" ref="AD58:AD69" si="52">$B$60</f>
        <v>0.45</v>
      </c>
      <c r="AE58" s="15">
        <f t="shared" ref="AE58:AE69" si="53">$E$7/12</f>
        <v>408.49794556718751</v>
      </c>
      <c r="AF58" s="1">
        <f t="shared" ref="AF58:AF69" si="54">AE58*10000*AC58*AB58</f>
        <v>9728879.2159540374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2"/>
    </row>
    <row r="59" spans="1:78" x14ac:dyDescent="0.15">
      <c r="A59" s="1" t="s">
        <v>111</v>
      </c>
      <c r="B59" s="1">
        <v>27</v>
      </c>
      <c r="C59" s="6">
        <v>1</v>
      </c>
      <c r="D59" s="8">
        <v>10.7402845627097</v>
      </c>
      <c r="E59" s="9">
        <f t="shared" ref="E59:E70" si="55">D58</f>
        <v>12</v>
      </c>
      <c r="F59" s="6" t="s">
        <v>110</v>
      </c>
      <c r="G59" s="1">
        <v>2</v>
      </c>
      <c r="H59" s="7">
        <f t="shared" si="40"/>
        <v>10.7402845627097</v>
      </c>
      <c r="I59" s="7">
        <f t="shared" si="41"/>
        <v>283.89028456270967</v>
      </c>
      <c r="J59" s="7">
        <f t="shared" si="42"/>
        <v>6.7126203667275397E-2</v>
      </c>
      <c r="K59" s="7">
        <f t="shared" si="43"/>
        <v>10.232166666666666</v>
      </c>
      <c r="L59" s="7">
        <f t="shared" si="44"/>
        <v>2.7626849999999994</v>
      </c>
      <c r="M59" s="1" t="s">
        <v>110</v>
      </c>
      <c r="O59" s="7">
        <f t="shared" ref="O59:O69" si="56">L59+O58-P58-N59</f>
        <v>5.3095821939282377</v>
      </c>
      <c r="P59" s="7">
        <f t="shared" si="45"/>
        <v>0.35641209573776583</v>
      </c>
      <c r="Q59" s="12">
        <f t="shared" si="46"/>
        <v>0.16038544308199462</v>
      </c>
      <c r="R59" s="7">
        <f t="shared" si="47"/>
        <v>1.2432082499999997</v>
      </c>
      <c r="S59" s="13">
        <f t="shared" si="48"/>
        <v>0.12900931367049298</v>
      </c>
      <c r="T59" s="2">
        <v>0.27</v>
      </c>
      <c r="U59" s="14">
        <f t="shared" si="49"/>
        <v>3.4832514691033108E-2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0.23690200317934651</v>
      </c>
      <c r="AC59" s="7">
        <f t="shared" si="51"/>
        <v>10.232166666666666</v>
      </c>
      <c r="AD59" s="1">
        <f t="shared" si="52"/>
        <v>0.45</v>
      </c>
      <c r="AE59" s="15">
        <f t="shared" si="53"/>
        <v>408.49794556718751</v>
      </c>
      <c r="AF59" s="1">
        <f t="shared" si="54"/>
        <v>9902075.0872316416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73</v>
      </c>
      <c r="B60" s="1">
        <f>H7</f>
        <v>0.45</v>
      </c>
      <c r="C60" s="6">
        <v>2</v>
      </c>
      <c r="D60" s="8">
        <v>11.489067652724099</v>
      </c>
      <c r="E60" s="9">
        <f t="shared" si="55"/>
        <v>10.7402845627097</v>
      </c>
      <c r="F60" s="6" t="s">
        <v>110</v>
      </c>
      <c r="G60" s="1">
        <v>3</v>
      </c>
      <c r="H60" s="7">
        <f t="shared" si="40"/>
        <v>11.489067652724099</v>
      </c>
      <c r="I60" s="7">
        <f t="shared" si="41"/>
        <v>284.63906765272407</v>
      </c>
      <c r="J60" s="7">
        <f t="shared" si="42"/>
        <v>7.346429133927275E-2</v>
      </c>
      <c r="K60" s="7">
        <f t="shared" si="43"/>
        <v>10.232166666666666</v>
      </c>
      <c r="L60" s="7">
        <f t="shared" si="44"/>
        <v>2.7626849999999994</v>
      </c>
      <c r="M60" s="1" t="s">
        <v>110</v>
      </c>
      <c r="O60" s="7">
        <f t="shared" si="56"/>
        <v>7.7158550981904712</v>
      </c>
      <c r="P60" s="7">
        <f t="shared" si="45"/>
        <v>0.56683982686507772</v>
      </c>
      <c r="Q60" s="12">
        <f t="shared" si="46"/>
        <v>0.25507792208928498</v>
      </c>
      <c r="R60" s="7">
        <f t="shared" si="47"/>
        <v>1.2432082499999997</v>
      </c>
      <c r="S60" s="13">
        <f t="shared" si="48"/>
        <v>0.20517714718293178</v>
      </c>
      <c r="T60" s="2">
        <v>0.27</v>
      </c>
      <c r="U60" s="14">
        <f t="shared" si="49"/>
        <v>5.5397829739391585E-2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0.24310244566642658</v>
      </c>
      <c r="AC60" s="7">
        <f t="shared" si="51"/>
        <v>10.232166666666666</v>
      </c>
      <c r="AD60" s="1">
        <f t="shared" si="52"/>
        <v>0.45</v>
      </c>
      <c r="AE60" s="15">
        <f t="shared" si="53"/>
        <v>408.49794556718751</v>
      </c>
      <c r="AF60" s="1">
        <f t="shared" si="54"/>
        <v>10161242.364237094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C61" s="6">
        <v>3</v>
      </c>
      <c r="D61" s="8">
        <v>16.225483217709701</v>
      </c>
      <c r="E61" s="9">
        <f t="shared" si="55"/>
        <v>11.489067652724099</v>
      </c>
      <c r="F61" s="6" t="s">
        <v>110</v>
      </c>
      <c r="G61" s="1">
        <v>4</v>
      </c>
      <c r="H61" s="7">
        <f t="shared" si="40"/>
        <v>16.225483217709701</v>
      </c>
      <c r="I61" s="7">
        <f t="shared" si="41"/>
        <v>289.3754832177097</v>
      </c>
      <c r="J61" s="7">
        <f t="shared" si="42"/>
        <v>0.12859886420890665</v>
      </c>
      <c r="K61" s="7">
        <f t="shared" si="43"/>
        <v>10.232166666666666</v>
      </c>
      <c r="L61" s="7">
        <f t="shared" si="44"/>
        <v>2.7626849999999994</v>
      </c>
      <c r="M61" s="1" t="s">
        <v>110</v>
      </c>
      <c r="O61" s="7">
        <f t="shared" si="56"/>
        <v>9.9117002713253939</v>
      </c>
      <c r="P61" s="7">
        <f t="shared" si="45"/>
        <v>1.2746333972715576</v>
      </c>
      <c r="Q61" s="12">
        <f t="shared" si="46"/>
        <v>0.57358502877220097</v>
      </c>
      <c r="R61" s="7">
        <f t="shared" si="47"/>
        <v>1.2432082499999997</v>
      </c>
      <c r="S61" s="13">
        <f t="shared" si="48"/>
        <v>0.46137485716669041</v>
      </c>
      <c r="T61" s="2">
        <v>0.27</v>
      </c>
      <c r="U61" s="14">
        <f t="shared" si="49"/>
        <v>0.12457121143500642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0.31275822024765443</v>
      </c>
      <c r="AC61" s="7">
        <f t="shared" si="51"/>
        <v>10.232166666666666</v>
      </c>
      <c r="AD61" s="1">
        <f t="shared" si="52"/>
        <v>0.45</v>
      </c>
      <c r="AE61" s="15">
        <f t="shared" si="53"/>
        <v>408.49794556718751</v>
      </c>
      <c r="AF61" s="1">
        <f t="shared" si="54"/>
        <v>13072727.707990961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6">
        <v>4</v>
      </c>
      <c r="D62" s="8">
        <v>22.468706179000002</v>
      </c>
      <c r="E62" s="9">
        <f t="shared" si="55"/>
        <v>16.225483217709701</v>
      </c>
      <c r="F62" s="6" t="s">
        <v>110</v>
      </c>
      <c r="G62" s="1">
        <v>5</v>
      </c>
      <c r="H62" s="7">
        <f t="shared" si="40"/>
        <v>22.468706179000002</v>
      </c>
      <c r="I62" s="7">
        <f t="shared" si="41"/>
        <v>295.61870617899996</v>
      </c>
      <c r="J62" s="7">
        <f t="shared" si="42"/>
        <v>0.2617284212121328</v>
      </c>
      <c r="K62" s="7">
        <f t="shared" si="43"/>
        <v>10.232166666666666</v>
      </c>
      <c r="L62" s="7">
        <f t="shared" si="44"/>
        <v>2.7626849999999994</v>
      </c>
      <c r="M62" s="1" t="s">
        <v>112</v>
      </c>
      <c r="N62" s="7">
        <f>(O61-P61)*$C$22/100</f>
        <v>8.2052135303511449</v>
      </c>
      <c r="O62" s="7">
        <f t="shared" si="56"/>
        <v>3.1945383437026909</v>
      </c>
      <c r="P62" s="7">
        <f t="shared" si="45"/>
        <v>0.83610147719892691</v>
      </c>
      <c r="Q62" s="12">
        <f t="shared" si="46"/>
        <v>0.37624566473951709</v>
      </c>
      <c r="R62" s="7">
        <f t="shared" si="47"/>
        <v>1.2432082499999997</v>
      </c>
      <c r="S62" s="13">
        <f t="shared" si="48"/>
        <v>0.30264090086235929</v>
      </c>
      <c r="T62" s="2">
        <v>0.27</v>
      </c>
      <c r="U62" s="14">
        <f t="shared" si="49"/>
        <v>8.1713043232837013E-2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0.29983648253470035</v>
      </c>
      <c r="AC62" s="7">
        <f t="shared" si="51"/>
        <v>10.232166666666666</v>
      </c>
      <c r="AD62" s="1">
        <f t="shared" si="52"/>
        <v>0.45</v>
      </c>
      <c r="AE62" s="15">
        <f t="shared" si="53"/>
        <v>408.49794556718751</v>
      </c>
      <c r="AF62" s="1">
        <f t="shared" si="54"/>
        <v>12532622.45191882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6">
        <v>5</v>
      </c>
      <c r="D63" s="8">
        <v>24.5358578119355</v>
      </c>
      <c r="E63" s="9">
        <f t="shared" si="55"/>
        <v>22.468706179000002</v>
      </c>
      <c r="F63" s="6" t="s">
        <v>112</v>
      </c>
      <c r="G63" s="1">
        <v>6</v>
      </c>
      <c r="H63" s="7">
        <f t="shared" si="40"/>
        <v>24.5358578119355</v>
      </c>
      <c r="I63" s="7">
        <f t="shared" si="41"/>
        <v>297.68585781193548</v>
      </c>
      <c r="J63" s="7">
        <f t="shared" si="42"/>
        <v>0.32898894976622267</v>
      </c>
      <c r="K63" s="7">
        <f t="shared" si="43"/>
        <v>10.232166666666666</v>
      </c>
      <c r="L63" s="7">
        <f t="shared" si="44"/>
        <v>2.7626849999999994</v>
      </c>
      <c r="M63" s="1" t="s">
        <v>110</v>
      </c>
      <c r="O63" s="7">
        <f t="shared" si="56"/>
        <v>5.1211218665037634</v>
      </c>
      <c r="P63" s="7">
        <f t="shared" si="45"/>
        <v>1.6847925044859111</v>
      </c>
      <c r="Q63" s="12">
        <f t="shared" si="46"/>
        <v>0.75815662701866005</v>
      </c>
      <c r="R63" s="7">
        <f t="shared" si="47"/>
        <v>1.2432082499999997</v>
      </c>
      <c r="S63" s="13">
        <f t="shared" si="48"/>
        <v>0.60983879974948707</v>
      </c>
      <c r="T63" s="2">
        <v>0.27</v>
      </c>
      <c r="U63" s="14">
        <f t="shared" si="49"/>
        <v>0.16465647593236152</v>
      </c>
      <c r="V63" s="2">
        <v>229.1</v>
      </c>
      <c r="W63" s="2">
        <v>15.1</v>
      </c>
      <c r="X63" s="2">
        <v>6</v>
      </c>
      <c r="Y63" s="2">
        <v>3</v>
      </c>
      <c r="Z63" s="2">
        <v>7</v>
      </c>
      <c r="AA63" s="2">
        <v>30.2</v>
      </c>
      <c r="AB63" s="1">
        <f t="shared" si="50"/>
        <v>0.34004392749360701</v>
      </c>
      <c r="AC63" s="7">
        <f t="shared" si="51"/>
        <v>10.232166666666666</v>
      </c>
      <c r="AD63" s="1">
        <f t="shared" si="52"/>
        <v>0.45</v>
      </c>
      <c r="AE63" s="15">
        <f t="shared" si="53"/>
        <v>408.49794556718751</v>
      </c>
      <c r="AF63" s="1">
        <f t="shared" si="54"/>
        <v>14213220.900668187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6">
        <v>6</v>
      </c>
      <c r="D64" s="8">
        <v>27.289262229666701</v>
      </c>
      <c r="E64" s="9">
        <f t="shared" si="55"/>
        <v>24.5358578119355</v>
      </c>
      <c r="F64" s="6" t="s">
        <v>110</v>
      </c>
      <c r="G64" s="1">
        <v>7</v>
      </c>
      <c r="H64" s="7">
        <f t="shared" si="40"/>
        <v>27.289262229666701</v>
      </c>
      <c r="I64" s="7">
        <f t="shared" si="41"/>
        <v>300.43926222966667</v>
      </c>
      <c r="J64" s="7">
        <f t="shared" si="42"/>
        <v>0.44398120473555869</v>
      </c>
      <c r="K64" s="7">
        <f t="shared" si="43"/>
        <v>10.232166666666666</v>
      </c>
      <c r="L64" s="7">
        <f t="shared" si="44"/>
        <v>2.7626849999999994</v>
      </c>
      <c r="M64" s="1" t="s">
        <v>110</v>
      </c>
      <c r="O64" s="7">
        <f t="shared" si="56"/>
        <v>6.1990143620178522</v>
      </c>
      <c r="P64" s="7">
        <f t="shared" si="45"/>
        <v>2.7522458646217167</v>
      </c>
      <c r="Q64" s="12">
        <f t="shared" si="46"/>
        <v>1.2385106390797727</v>
      </c>
      <c r="R64" s="7">
        <f t="shared" si="47"/>
        <v>1.2432082499999997</v>
      </c>
      <c r="S64" s="13">
        <f t="shared" si="48"/>
        <v>0.99622138051269604</v>
      </c>
      <c r="T64" s="2">
        <v>0.27</v>
      </c>
      <c r="U64" s="14">
        <f t="shared" si="49"/>
        <v>0.26897977273842794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0.37149740148063604</v>
      </c>
      <c r="AC64" s="7">
        <f t="shared" si="51"/>
        <v>10.232166666666666</v>
      </c>
      <c r="AD64" s="1">
        <f t="shared" si="52"/>
        <v>0.45</v>
      </c>
      <c r="AE64" s="15">
        <f t="shared" si="53"/>
        <v>408.49794556718751</v>
      </c>
      <c r="AF64" s="1">
        <f t="shared" si="54"/>
        <v>15527919.202050054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6">
        <v>7</v>
      </c>
      <c r="D65" s="8">
        <v>27.943786488387101</v>
      </c>
      <c r="E65" s="9">
        <f t="shared" si="55"/>
        <v>27.289262229666701</v>
      </c>
      <c r="F65" s="6" t="s">
        <v>110</v>
      </c>
      <c r="G65" s="1">
        <v>8</v>
      </c>
      <c r="H65" s="7">
        <f t="shared" si="40"/>
        <v>27.943786488387101</v>
      </c>
      <c r="I65" s="7">
        <f t="shared" si="41"/>
        <v>301.09378648838708</v>
      </c>
      <c r="J65" s="7">
        <f t="shared" si="42"/>
        <v>0.47638795790521865</v>
      </c>
      <c r="K65" s="7">
        <f t="shared" si="43"/>
        <v>10.232166666666666</v>
      </c>
      <c r="L65" s="7">
        <f t="shared" si="44"/>
        <v>2.7626849999999994</v>
      </c>
      <c r="M65" s="1" t="s">
        <v>110</v>
      </c>
      <c r="O65" s="7">
        <f t="shared" si="56"/>
        <v>6.2094534973961348</v>
      </c>
      <c r="P65" s="7">
        <f t="shared" si="45"/>
        <v>2.9581088713319628</v>
      </c>
      <c r="Q65" s="12">
        <f t="shared" si="46"/>
        <v>1.3311489920993833</v>
      </c>
      <c r="R65" s="7">
        <f t="shared" si="47"/>
        <v>1.2432082499999997</v>
      </c>
      <c r="S65" s="13">
        <f t="shared" si="48"/>
        <v>1.0707369357461902</v>
      </c>
      <c r="T65" s="2">
        <v>0.27</v>
      </c>
      <c r="U65" s="14">
        <f t="shared" si="49"/>
        <v>0.28909897265147139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0.37756334025441862</v>
      </c>
      <c r="AC65" s="7">
        <f t="shared" si="51"/>
        <v>10.232166666666666</v>
      </c>
      <c r="AD65" s="1">
        <f t="shared" si="52"/>
        <v>0.45</v>
      </c>
      <c r="AE65" s="15">
        <f t="shared" si="53"/>
        <v>408.49794556718751</v>
      </c>
      <c r="AF65" s="1">
        <f t="shared" si="54"/>
        <v>15781464.467207953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6">
        <v>8</v>
      </c>
      <c r="D66" s="8">
        <v>27.2266671032258</v>
      </c>
      <c r="E66" s="9">
        <f t="shared" si="55"/>
        <v>27.943786488387101</v>
      </c>
      <c r="F66" s="6" t="s">
        <v>110</v>
      </c>
      <c r="G66" s="1">
        <v>9</v>
      </c>
      <c r="H66" s="7">
        <f t="shared" si="40"/>
        <v>27.2266671032258</v>
      </c>
      <c r="I66" s="7">
        <f t="shared" si="41"/>
        <v>300.37666710322577</v>
      </c>
      <c r="J66" s="7">
        <f t="shared" si="42"/>
        <v>0.44099284899129043</v>
      </c>
      <c r="K66" s="7">
        <f t="shared" si="43"/>
        <v>10.232166666666666</v>
      </c>
      <c r="L66" s="7">
        <f t="shared" si="44"/>
        <v>2.7626849999999994</v>
      </c>
      <c r="M66" s="1" t="s">
        <v>110</v>
      </c>
      <c r="O66" s="7">
        <f t="shared" si="56"/>
        <v>6.0140296260641719</v>
      </c>
      <c r="P66" s="7">
        <f t="shared" si="45"/>
        <v>2.6521440587160643</v>
      </c>
      <c r="Q66" s="12">
        <f t="shared" si="46"/>
        <v>1.193464826422229</v>
      </c>
      <c r="R66" s="7">
        <f t="shared" si="47"/>
        <v>1.2432082499999997</v>
      </c>
      <c r="S66" s="13">
        <f t="shared" si="48"/>
        <v>0.95998785917180751</v>
      </c>
      <c r="T66" s="2">
        <v>0.27</v>
      </c>
      <c r="U66" s="14">
        <f t="shared" si="49"/>
        <v>0.25919672197638804</v>
      </c>
      <c r="V66" s="2">
        <v>220.1</v>
      </c>
      <c r="W66" s="2">
        <v>12.1</v>
      </c>
      <c r="X66" s="2">
        <v>4.5</v>
      </c>
      <c r="Y66" s="2">
        <v>1.5</v>
      </c>
      <c r="Z66" s="2">
        <v>6.8</v>
      </c>
      <c r="AA66" s="2">
        <v>30.2</v>
      </c>
      <c r="AB66" s="1">
        <f t="shared" si="50"/>
        <v>0.35334781167588103</v>
      </c>
      <c r="AC66" s="7">
        <f t="shared" si="51"/>
        <v>10.232166666666666</v>
      </c>
      <c r="AD66" s="1">
        <f t="shared" si="52"/>
        <v>0.45</v>
      </c>
      <c r="AE66" s="15">
        <f t="shared" si="53"/>
        <v>408.49794556718751</v>
      </c>
      <c r="AF66" s="1">
        <f t="shared" si="54"/>
        <v>14769299.187709853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6">
        <v>9</v>
      </c>
      <c r="D67" s="8">
        <v>25.645309554666699</v>
      </c>
      <c r="E67" s="9">
        <f t="shared" si="55"/>
        <v>27.2266671032258</v>
      </c>
      <c r="F67" s="6" t="s">
        <v>110</v>
      </c>
      <c r="G67" s="1">
        <v>10</v>
      </c>
      <c r="H67" s="7">
        <f t="shared" si="40"/>
        <v>25.645309554666699</v>
      </c>
      <c r="I67" s="7">
        <f t="shared" si="41"/>
        <v>298.79530955466669</v>
      </c>
      <c r="J67" s="7">
        <f t="shared" si="42"/>
        <v>0.37147169720327117</v>
      </c>
      <c r="K67" s="7">
        <f t="shared" si="43"/>
        <v>10.232166666666666</v>
      </c>
      <c r="L67" s="7">
        <f t="shared" si="44"/>
        <v>2.7626849999999994</v>
      </c>
      <c r="M67" s="1" t="s">
        <v>110</v>
      </c>
      <c r="O67" s="7">
        <f t="shared" si="56"/>
        <v>6.1245705673481066</v>
      </c>
      <c r="P67" s="7">
        <f t="shared" si="45"/>
        <v>2.2751046232940024</v>
      </c>
      <c r="Q67" s="12">
        <f t="shared" si="46"/>
        <v>1.0237970804823011</v>
      </c>
      <c r="R67" s="7">
        <f t="shared" si="47"/>
        <v>1.2432082499999997</v>
      </c>
      <c r="S67" s="13">
        <f t="shared" si="48"/>
        <v>0.8235121352213528</v>
      </c>
      <c r="T67" s="2">
        <v>0.27</v>
      </c>
      <c r="U67" s="14">
        <f t="shared" si="49"/>
        <v>0.22234827650976527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0"/>
        <v>0.34223800536769422</v>
      </c>
      <c r="AC67" s="7">
        <f t="shared" si="51"/>
        <v>10.232166666666666</v>
      </c>
      <c r="AD67" s="1">
        <f t="shared" si="52"/>
        <v>0.45</v>
      </c>
      <c r="AE67" s="15">
        <f t="shared" si="53"/>
        <v>408.49794556718751</v>
      </c>
      <c r="AF67" s="1">
        <f t="shared" si="54"/>
        <v>14304929.385885162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6">
        <v>10</v>
      </c>
      <c r="D68" s="8">
        <v>23.333658825483901</v>
      </c>
      <c r="E68" s="9">
        <f t="shared" si="55"/>
        <v>25.645309554666699</v>
      </c>
      <c r="F68" s="6" t="s">
        <v>110</v>
      </c>
      <c r="G68" s="1">
        <v>11</v>
      </c>
      <c r="H68" s="7">
        <f t="shared" si="40"/>
        <v>23.333658825483901</v>
      </c>
      <c r="I68" s="7">
        <f t="shared" si="41"/>
        <v>296.48365882548387</v>
      </c>
      <c r="J68" s="7">
        <f t="shared" si="42"/>
        <v>0.28812568550133844</v>
      </c>
      <c r="K68" s="7">
        <f t="shared" si="43"/>
        <v>10.232166666666666</v>
      </c>
      <c r="L68" s="7">
        <f t="shared" si="44"/>
        <v>2.7626849999999994</v>
      </c>
      <c r="M68" s="1" t="s">
        <v>112</v>
      </c>
      <c r="N68" s="7">
        <f>(O67-P67)*$C$22/100</f>
        <v>3.6569926468513989</v>
      </c>
      <c r="O68" s="7">
        <f t="shared" si="56"/>
        <v>2.9551582972027051</v>
      </c>
      <c r="P68" s="7">
        <f t="shared" si="45"/>
        <v>0.85145701014649744</v>
      </c>
      <c r="Q68" s="12">
        <f t="shared" si="46"/>
        <v>0.38315565456592388</v>
      </c>
      <c r="R68" s="7">
        <f t="shared" si="47"/>
        <v>1.2432082499999997</v>
      </c>
      <c r="S68" s="13">
        <f t="shared" si="48"/>
        <v>0.30819909260248551</v>
      </c>
      <c r="T68" s="2">
        <v>0.27</v>
      </c>
      <c r="U68" s="14">
        <f t="shared" si="49"/>
        <v>8.32137550026711E-2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0.25148894713330538</v>
      </c>
      <c r="AC68" s="7">
        <f t="shared" si="51"/>
        <v>10.232166666666666</v>
      </c>
      <c r="AD68" s="1">
        <f t="shared" si="52"/>
        <v>0.45</v>
      </c>
      <c r="AE68" s="15">
        <f t="shared" si="53"/>
        <v>408.49794556718751</v>
      </c>
      <c r="AF68" s="1">
        <f t="shared" si="54"/>
        <v>10511782.951187488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6">
        <v>11</v>
      </c>
      <c r="D69" s="8">
        <v>17.0557464195</v>
      </c>
      <c r="E69" s="9">
        <f t="shared" si="55"/>
        <v>23.333658825483901</v>
      </c>
      <c r="F69" s="6" t="s">
        <v>112</v>
      </c>
      <c r="G69" s="1">
        <v>12</v>
      </c>
      <c r="H69" s="7">
        <f t="shared" si="40"/>
        <v>17.0557464195</v>
      </c>
      <c r="I69" s="7">
        <f t="shared" si="41"/>
        <v>290.20574641949997</v>
      </c>
      <c r="J69" s="7">
        <f t="shared" si="42"/>
        <v>0.14159373836977854</v>
      </c>
      <c r="K69" s="7">
        <f t="shared" si="43"/>
        <v>10.232166666666666</v>
      </c>
      <c r="L69" s="7">
        <f t="shared" si="44"/>
        <v>2.7626849999999994</v>
      </c>
      <c r="M69" s="1" t="s">
        <v>110</v>
      </c>
      <c r="O69" s="7">
        <f t="shared" si="56"/>
        <v>4.8663862870562067</v>
      </c>
      <c r="P69" s="7">
        <f t="shared" si="45"/>
        <v>0.68904982673571458</v>
      </c>
      <c r="Q69" s="12">
        <f t="shared" si="46"/>
        <v>0.31007242203107155</v>
      </c>
      <c r="R69" s="7">
        <f t="shared" si="47"/>
        <v>1.2432082499999997</v>
      </c>
      <c r="S69" s="13">
        <f t="shared" si="48"/>
        <v>0.24941309875563616</v>
      </c>
      <c r="T69" s="2">
        <v>0.27</v>
      </c>
      <c r="U69" s="14">
        <f t="shared" si="49"/>
        <v>6.7341536664021776E-2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0.24670347330420259</v>
      </c>
      <c r="AC69" s="7">
        <f t="shared" si="51"/>
        <v>10.232166666666666</v>
      </c>
      <c r="AD69" s="1">
        <f t="shared" si="52"/>
        <v>0.45</v>
      </c>
      <c r="AE69" s="15">
        <f t="shared" si="53"/>
        <v>408.49794556718751</v>
      </c>
      <c r="AF69" s="1">
        <f t="shared" si="54"/>
        <v>10311758.803869983</v>
      </c>
      <c r="AG69" s="1">
        <f>SUM(AF58:AF69)</f>
        <v>150817921.72591123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6">
        <v>12</v>
      </c>
      <c r="D70" s="8">
        <v>14.4303977725806</v>
      </c>
      <c r="E70" s="9">
        <f t="shared" si="55"/>
        <v>17.0557464195</v>
      </c>
      <c r="F70" s="6" t="s">
        <v>110</v>
      </c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2" spans="1:78" x14ac:dyDescent="0.15">
      <c r="S72" s="30" t="s">
        <v>80</v>
      </c>
      <c r="T72" s="30"/>
      <c r="U72" s="30"/>
      <c r="V72" s="30" t="s">
        <v>81</v>
      </c>
      <c r="W72" s="30"/>
      <c r="X72" s="30"/>
      <c r="Y72" s="30" t="s">
        <v>82</v>
      </c>
      <c r="Z72" s="30"/>
      <c r="AA72" s="30"/>
      <c r="AB72" s="30" t="s">
        <v>83</v>
      </c>
      <c r="AC72" s="30"/>
      <c r="AD72" s="30"/>
      <c r="AE72" s="30" t="s">
        <v>84</v>
      </c>
      <c r="AF72" s="30"/>
      <c r="AG72" s="30"/>
      <c r="AH72" s="30" t="s">
        <v>85</v>
      </c>
      <c r="AI72" s="30"/>
      <c r="AJ72" s="30"/>
      <c r="AK72" s="31" t="s">
        <v>115</v>
      </c>
      <c r="AL72" s="32"/>
      <c r="AM72" s="33"/>
      <c r="AN72" s="32" t="s">
        <v>116</v>
      </c>
      <c r="AO72" s="32"/>
      <c r="AP72" s="33"/>
      <c r="AQ72" s="30" t="s">
        <v>87</v>
      </c>
      <c r="AR72" s="30"/>
      <c r="AS72" s="30"/>
    </row>
    <row r="73" spans="1:78" x14ac:dyDescent="0.15">
      <c r="A73" s="34" t="s">
        <v>49</v>
      </c>
      <c r="B73" s="34"/>
      <c r="C73" s="6" t="s">
        <v>88</v>
      </c>
      <c r="D73" s="6" t="s">
        <v>89</v>
      </c>
      <c r="E73" s="6" t="s">
        <v>90</v>
      </c>
      <c r="F73" s="6" t="s">
        <v>91</v>
      </c>
      <c r="G73" s="1" t="s">
        <v>88</v>
      </c>
      <c r="H73" s="1" t="s">
        <v>90</v>
      </c>
      <c r="I73" s="1" t="s">
        <v>92</v>
      </c>
      <c r="J73" s="1" t="s">
        <v>93</v>
      </c>
      <c r="K73" s="10" t="s">
        <v>94</v>
      </c>
      <c r="L73" s="10" t="s">
        <v>95</v>
      </c>
      <c r="M73" s="1" t="s">
        <v>96</v>
      </c>
      <c r="N73" s="10" t="s">
        <v>97</v>
      </c>
      <c r="O73" s="1" t="s">
        <v>98</v>
      </c>
      <c r="P73" s="1" t="s">
        <v>99</v>
      </c>
      <c r="Q73" s="10" t="s">
        <v>100</v>
      </c>
      <c r="R73" s="10" t="s">
        <v>101</v>
      </c>
      <c r="S73" s="2" t="s">
        <v>102</v>
      </c>
      <c r="T73" s="2" t="s">
        <v>103</v>
      </c>
      <c r="U73" s="2"/>
      <c r="V73" s="2" t="s">
        <v>102</v>
      </c>
      <c r="W73" s="2" t="s">
        <v>103</v>
      </c>
      <c r="X73" s="2"/>
      <c r="Y73" s="2" t="s">
        <v>102</v>
      </c>
      <c r="Z73" s="2" t="s">
        <v>103</v>
      </c>
      <c r="AA73" s="2"/>
      <c r="AB73" s="2" t="s">
        <v>102</v>
      </c>
      <c r="AC73" s="2" t="s">
        <v>103</v>
      </c>
      <c r="AD73" s="2"/>
      <c r="AE73" s="2" t="s">
        <v>102</v>
      </c>
      <c r="AF73" s="2" t="s">
        <v>103</v>
      </c>
      <c r="AG73" s="2"/>
      <c r="AH73" s="2" t="s">
        <v>102</v>
      </c>
      <c r="AI73" s="2" t="s">
        <v>103</v>
      </c>
      <c r="AJ73" s="2"/>
      <c r="AK73" s="2" t="s">
        <v>102</v>
      </c>
      <c r="AL73" s="2" t="s">
        <v>103</v>
      </c>
      <c r="AM73" s="2"/>
      <c r="AN73" s="2" t="s">
        <v>102</v>
      </c>
      <c r="AO73" s="2" t="s">
        <v>103</v>
      </c>
      <c r="AP73" s="2"/>
      <c r="AQ73" s="16" t="s">
        <v>102</v>
      </c>
      <c r="AR73" s="16" t="s">
        <v>103</v>
      </c>
      <c r="AS73" s="16"/>
      <c r="AT73" s="1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pans="1:78" x14ac:dyDescent="0.15">
      <c r="A74" s="1" t="s">
        <v>108</v>
      </c>
      <c r="B74" s="1">
        <f>F8</f>
        <v>625.46400000000006</v>
      </c>
      <c r="C74" s="6" t="s">
        <v>109</v>
      </c>
      <c r="D74" s="6">
        <v>12</v>
      </c>
      <c r="E74" s="6"/>
      <c r="F74" s="6"/>
      <c r="G74" s="1">
        <v>1</v>
      </c>
      <c r="H74" s="7">
        <f t="shared" ref="H74:H85" si="57">E75</f>
        <v>12</v>
      </c>
      <c r="I74" s="7">
        <f t="shared" ref="I74:I85" si="58">H74+273.15</f>
        <v>285.14999999999998</v>
      </c>
      <c r="J74" s="7">
        <f t="shared" ref="J74:J85" si="59">EXP(($C$16*(I74-$C$14))/($C$17*I74*$C$14))</f>
        <v>7.8108002205014626E-2</v>
      </c>
      <c r="K74" s="7">
        <f t="shared" ref="K74:K85" si="60">$B$74/12</f>
        <v>52.122000000000007</v>
      </c>
      <c r="L74" s="7">
        <f t="shared" ref="L74:L85" si="61">K74*$B$75/100</f>
        <v>0.52122000000000002</v>
      </c>
      <c r="M74" s="1" t="s">
        <v>110</v>
      </c>
      <c r="O74" s="7">
        <f>L74</f>
        <v>0.52122000000000002</v>
      </c>
      <c r="P74" s="7">
        <f t="shared" ref="P74:P85" si="62">O74*J74</f>
        <v>4.0711452909297723E-2</v>
      </c>
      <c r="Q74" s="12">
        <f t="shared" ref="Q74:Q85" si="63">P74*$B$76</f>
        <v>1.0584977756417408E-2</v>
      </c>
      <c r="R74" s="7">
        <f t="shared" ref="R74:R85" si="64">L74*$B$76</f>
        <v>0.1355172</v>
      </c>
      <c r="S74" s="13">
        <f t="shared" ref="S74:S85" si="65">Q74/R74</f>
        <v>7.8108002205014626E-2</v>
      </c>
      <c r="T74" s="2">
        <v>0.01</v>
      </c>
      <c r="U74" s="14">
        <f t="shared" ref="U74:U85" si="66">S74*T74</f>
        <v>7.8108002205014629E-4</v>
      </c>
      <c r="V74" s="13"/>
      <c r="W74" s="2"/>
      <c r="X74" s="2"/>
      <c r="Y74" s="2"/>
      <c r="Z74" s="2"/>
      <c r="AA74" s="2"/>
      <c r="AB74" s="2"/>
      <c r="AC74" s="2"/>
      <c r="AD74" s="2"/>
      <c r="AE74" s="13">
        <v>1E-3</v>
      </c>
      <c r="AF74" s="2">
        <v>0.49</v>
      </c>
      <c r="AG74" s="14">
        <f t="shared" ref="AG74:AG85" si="67">AF74*AE74</f>
        <v>4.8999999999999998E-4</v>
      </c>
      <c r="AH74" s="17"/>
      <c r="AI74" s="2"/>
      <c r="AJ74" s="14"/>
      <c r="AK74" s="13"/>
      <c r="AL74" s="2"/>
      <c r="AM74" s="2"/>
      <c r="AN74" s="13"/>
      <c r="AO74" s="2"/>
      <c r="AP74" s="14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6.2710800220501465E-3</v>
      </c>
      <c r="AU74" s="7">
        <f t="shared" ref="AU74:AU85" si="70">$B$74/12</f>
        <v>52.122000000000007</v>
      </c>
      <c r="AV74" s="1">
        <f t="shared" ref="AV74:AV85" si="71">$B$76</f>
        <v>0.26</v>
      </c>
      <c r="AW74" s="1">
        <f t="shared" ref="AW74:AW85" si="72">$E$8</f>
        <v>21.544102462839302</v>
      </c>
      <c r="AX74" s="1">
        <f t="shared" ref="AX74:AX85" si="73">AW74*10000*AV74*0.67*AU74*AT74</f>
        <v>12267.045357480389</v>
      </c>
    </row>
    <row r="75" spans="1:78" x14ac:dyDescent="0.15">
      <c r="A75" s="1" t="s">
        <v>111</v>
      </c>
      <c r="B75" s="1">
        <v>1</v>
      </c>
      <c r="C75" s="6">
        <v>1</v>
      </c>
      <c r="D75" s="8">
        <v>10.7402845627097</v>
      </c>
      <c r="E75" s="9">
        <f t="shared" ref="E75:E86" si="74">D74</f>
        <v>12</v>
      </c>
      <c r="F75" s="6" t="s">
        <v>110</v>
      </c>
      <c r="G75" s="1">
        <v>2</v>
      </c>
      <c r="H75" s="7">
        <f t="shared" si="57"/>
        <v>10.7402845627097</v>
      </c>
      <c r="I75" s="7">
        <f t="shared" si="58"/>
        <v>283.89028456270967</v>
      </c>
      <c r="J75" s="7">
        <f t="shared" si="59"/>
        <v>6.7126203667275397E-2</v>
      </c>
      <c r="K75" s="7">
        <f t="shared" si="60"/>
        <v>52.122000000000007</v>
      </c>
      <c r="L75" s="7">
        <f t="shared" si="61"/>
        <v>0.52122000000000002</v>
      </c>
      <c r="M75" s="1" t="s">
        <v>110</v>
      </c>
      <c r="O75" s="7">
        <f t="shared" ref="O75:O85" si="75">L75+O74-P74-N75</f>
        <v>1.0017285470907022</v>
      </c>
      <c r="P75" s="7">
        <f t="shared" si="62"/>
        <v>6.7242234471334358E-2</v>
      </c>
      <c r="Q75" s="12">
        <f t="shared" si="63"/>
        <v>1.7482980962546933E-2</v>
      </c>
      <c r="R75" s="7">
        <f t="shared" si="64"/>
        <v>0.1355172</v>
      </c>
      <c r="S75" s="13">
        <f t="shared" si="65"/>
        <v>0.12900931367049298</v>
      </c>
      <c r="T75" s="2">
        <v>0.01</v>
      </c>
      <c r="U75" s="14">
        <f t="shared" si="66"/>
        <v>1.2900931367049299E-3</v>
      </c>
      <c r="V75" s="13"/>
      <c r="W75" s="2"/>
      <c r="X75" s="2"/>
      <c r="Y75" s="2"/>
      <c r="Z75" s="2"/>
      <c r="AA75" s="2"/>
      <c r="AB75" s="2"/>
      <c r="AC75" s="2"/>
      <c r="AD75" s="2"/>
      <c r="AE75" s="13">
        <v>1E-3</v>
      </c>
      <c r="AF75" s="2">
        <v>0.49</v>
      </c>
      <c r="AG75" s="14">
        <f t="shared" si="67"/>
        <v>4.8999999999999998E-4</v>
      </c>
      <c r="AH75" s="17"/>
      <c r="AI75" s="2"/>
      <c r="AJ75" s="14"/>
      <c r="AK75" s="13"/>
      <c r="AL75" s="2"/>
      <c r="AM75" s="2"/>
      <c r="AN75" s="13"/>
      <c r="AO75" s="2"/>
      <c r="AP75" s="14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6.7800931367049304E-3</v>
      </c>
      <c r="AU75" s="7">
        <f t="shared" si="70"/>
        <v>52.122000000000007</v>
      </c>
      <c r="AV75" s="1">
        <f t="shared" si="71"/>
        <v>0.26</v>
      </c>
      <c r="AW75" s="1">
        <f t="shared" si="72"/>
        <v>21.544102462839302</v>
      </c>
      <c r="AX75" s="1">
        <f t="shared" si="73"/>
        <v>13262.740986154773</v>
      </c>
    </row>
    <row r="76" spans="1:78" x14ac:dyDescent="0.15">
      <c r="A76" s="1" t="s">
        <v>73</v>
      </c>
      <c r="B76" s="1">
        <f>H8</f>
        <v>0.26</v>
      </c>
      <c r="C76" s="6">
        <v>2</v>
      </c>
      <c r="D76" s="8">
        <v>11.489067652724099</v>
      </c>
      <c r="E76" s="9">
        <f t="shared" si="74"/>
        <v>10.7402845627097</v>
      </c>
      <c r="F76" s="6" t="s">
        <v>110</v>
      </c>
      <c r="G76" s="1">
        <v>3</v>
      </c>
      <c r="H76" s="7">
        <f t="shared" si="57"/>
        <v>11.489067652724099</v>
      </c>
      <c r="I76" s="7">
        <f t="shared" si="58"/>
        <v>284.63906765272407</v>
      </c>
      <c r="J76" s="7">
        <f t="shared" si="59"/>
        <v>7.346429133927275E-2</v>
      </c>
      <c r="K76" s="7">
        <f t="shared" si="60"/>
        <v>52.122000000000007</v>
      </c>
      <c r="L76" s="7">
        <f t="shared" si="61"/>
        <v>0.52122000000000002</v>
      </c>
      <c r="M76" s="1" t="s">
        <v>110</v>
      </c>
      <c r="O76" s="7">
        <f t="shared" si="75"/>
        <v>1.4557063126193679</v>
      </c>
      <c r="P76" s="7">
        <f t="shared" si="62"/>
        <v>0.1069424326546877</v>
      </c>
      <c r="Q76" s="12">
        <f t="shared" si="63"/>
        <v>2.7805032490218803E-2</v>
      </c>
      <c r="R76" s="7">
        <f t="shared" si="64"/>
        <v>0.1355172</v>
      </c>
      <c r="S76" s="13">
        <f t="shared" si="65"/>
        <v>0.20517714718293178</v>
      </c>
      <c r="T76" s="2">
        <v>0.01</v>
      </c>
      <c r="U76" s="14">
        <f t="shared" si="66"/>
        <v>2.0517714718293178E-3</v>
      </c>
      <c r="V76" s="13"/>
      <c r="W76" s="2"/>
      <c r="X76" s="2"/>
      <c r="Y76" s="2"/>
      <c r="Z76" s="2"/>
      <c r="AA76" s="2"/>
      <c r="AB76" s="2"/>
      <c r="AC76" s="2"/>
      <c r="AD76" s="2"/>
      <c r="AE76" s="13">
        <v>1E-3</v>
      </c>
      <c r="AF76" s="2">
        <v>0.49</v>
      </c>
      <c r="AG76" s="14">
        <f t="shared" si="67"/>
        <v>4.8999999999999998E-4</v>
      </c>
      <c r="AH76" s="17"/>
      <c r="AI76" s="2"/>
      <c r="AJ76" s="14"/>
      <c r="AK76" s="13"/>
      <c r="AL76" s="2"/>
      <c r="AM76" s="2"/>
      <c r="AN76" s="13"/>
      <c r="AO76" s="2"/>
      <c r="AP76" s="14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7.5417714718293179E-3</v>
      </c>
      <c r="AU76" s="7">
        <f t="shared" si="70"/>
        <v>52.122000000000007</v>
      </c>
      <c r="AV76" s="1">
        <f t="shared" si="71"/>
        <v>0.26</v>
      </c>
      <c r="AW76" s="1">
        <f t="shared" si="72"/>
        <v>21.544102462839302</v>
      </c>
      <c r="AX76" s="1">
        <f t="shared" si="73"/>
        <v>14752.6825356052</v>
      </c>
    </row>
    <row r="77" spans="1:78" x14ac:dyDescent="0.15">
      <c r="C77" s="6">
        <v>3</v>
      </c>
      <c r="D77" s="8">
        <v>16.225483217709701</v>
      </c>
      <c r="E77" s="9">
        <f t="shared" si="74"/>
        <v>11.489067652724099</v>
      </c>
      <c r="F77" s="6" t="s">
        <v>110</v>
      </c>
      <c r="G77" s="1">
        <v>4</v>
      </c>
      <c r="H77" s="7">
        <f t="shared" si="57"/>
        <v>16.225483217709701</v>
      </c>
      <c r="I77" s="7">
        <f t="shared" si="58"/>
        <v>289.3754832177097</v>
      </c>
      <c r="J77" s="7">
        <f t="shared" si="59"/>
        <v>0.12859886420890665</v>
      </c>
      <c r="K77" s="7">
        <f t="shared" si="60"/>
        <v>52.122000000000007</v>
      </c>
      <c r="L77" s="7">
        <f t="shared" si="61"/>
        <v>0.52122000000000002</v>
      </c>
      <c r="M77" s="1" t="s">
        <v>110</v>
      </c>
      <c r="O77" s="7">
        <f t="shared" si="75"/>
        <v>1.8699838799646802</v>
      </c>
      <c r="P77" s="7">
        <f t="shared" si="62"/>
        <v>0.24047780305242231</v>
      </c>
      <c r="Q77" s="12">
        <f t="shared" si="63"/>
        <v>6.2524228793629802E-2</v>
      </c>
      <c r="R77" s="7">
        <f t="shared" si="64"/>
        <v>0.1355172</v>
      </c>
      <c r="S77" s="13">
        <f t="shared" si="65"/>
        <v>0.4613748571666903</v>
      </c>
      <c r="T77" s="2">
        <v>0.01</v>
      </c>
      <c r="U77" s="14">
        <f t="shared" si="66"/>
        <v>4.613748571666903E-3</v>
      </c>
      <c r="V77" s="13"/>
      <c r="W77" s="2"/>
      <c r="X77" s="2"/>
      <c r="Y77" s="2"/>
      <c r="Z77" s="2"/>
      <c r="AA77" s="2"/>
      <c r="AB77" s="2"/>
      <c r="AC77" s="2"/>
      <c r="AD77" s="2"/>
      <c r="AE77" s="13">
        <v>1E-3</v>
      </c>
      <c r="AF77" s="2">
        <v>0.49</v>
      </c>
      <c r="AG77" s="14">
        <f t="shared" si="67"/>
        <v>4.8999999999999998E-4</v>
      </c>
      <c r="AH77" s="17"/>
      <c r="AI77" s="2"/>
      <c r="AJ77" s="14"/>
      <c r="AK77" s="13"/>
      <c r="AL77" s="2"/>
      <c r="AM77" s="2"/>
      <c r="AN77" s="13"/>
      <c r="AO77" s="2"/>
      <c r="AP77" s="14"/>
      <c r="AQ77" s="2">
        <v>1.4999999999999999E-2</v>
      </c>
      <c r="AR77" s="2">
        <v>0.5</v>
      </c>
      <c r="AS77" s="2">
        <f t="shared" si="68"/>
        <v>7.4999999999999997E-3</v>
      </c>
      <c r="AT77" s="1">
        <f t="shared" si="69"/>
        <v>1.2603748571666903E-2</v>
      </c>
      <c r="AU77" s="7">
        <f t="shared" si="70"/>
        <v>52.122000000000007</v>
      </c>
      <c r="AV77" s="1">
        <f t="shared" si="71"/>
        <v>0.26</v>
      </c>
      <c r="AW77" s="1">
        <f t="shared" si="72"/>
        <v>21.544102462839302</v>
      </c>
      <c r="AX77" s="1">
        <f t="shared" si="73"/>
        <v>24654.56585775971</v>
      </c>
    </row>
    <row r="78" spans="1:78" x14ac:dyDescent="0.15">
      <c r="C78" s="6">
        <v>4</v>
      </c>
      <c r="D78" s="8">
        <v>22.468706179000002</v>
      </c>
      <c r="E78" s="9">
        <f t="shared" si="74"/>
        <v>16.225483217709701</v>
      </c>
      <c r="F78" s="6" t="s">
        <v>110</v>
      </c>
      <c r="G78" s="1">
        <v>5</v>
      </c>
      <c r="H78" s="7">
        <f t="shared" si="57"/>
        <v>22.468706179000002</v>
      </c>
      <c r="I78" s="7">
        <f t="shared" si="58"/>
        <v>295.61870617899996</v>
      </c>
      <c r="J78" s="7">
        <f t="shared" si="59"/>
        <v>0.2617284212121328</v>
      </c>
      <c r="K78" s="7">
        <f t="shared" si="60"/>
        <v>52.122000000000007</v>
      </c>
      <c r="L78" s="7">
        <f t="shared" si="61"/>
        <v>0.52122000000000002</v>
      </c>
      <c r="M78" s="1" t="s">
        <v>112</v>
      </c>
      <c r="N78" s="7">
        <f>(O77-P77)*$C$22/100</f>
        <v>1.5480307730666447</v>
      </c>
      <c r="O78" s="7">
        <f t="shared" si="75"/>
        <v>0.60269530384561332</v>
      </c>
      <c r="P78" s="7">
        <f t="shared" si="62"/>
        <v>0.15774249034747903</v>
      </c>
      <c r="Q78" s="12">
        <f t="shared" si="63"/>
        <v>4.1013047490344547E-2</v>
      </c>
      <c r="R78" s="7">
        <f t="shared" si="64"/>
        <v>0.1355172</v>
      </c>
      <c r="S78" s="13">
        <f t="shared" si="65"/>
        <v>0.30264090086235951</v>
      </c>
      <c r="T78" s="2">
        <v>0.01</v>
      </c>
      <c r="U78" s="14">
        <f t="shared" si="66"/>
        <v>3.0264090086235952E-3</v>
      </c>
      <c r="V78" s="13"/>
      <c r="W78" s="2"/>
      <c r="X78" s="2"/>
      <c r="Y78" s="2"/>
      <c r="Z78" s="2"/>
      <c r="AA78" s="2"/>
      <c r="AB78" s="2"/>
      <c r="AC78" s="2"/>
      <c r="AD78" s="2"/>
      <c r="AE78" s="13">
        <v>5.0000000000000001E-3</v>
      </c>
      <c r="AF78" s="2">
        <v>0.49</v>
      </c>
      <c r="AG78" s="14">
        <f t="shared" si="67"/>
        <v>2.4499999999999999E-3</v>
      </c>
      <c r="AH78" s="17"/>
      <c r="AI78" s="2"/>
      <c r="AJ78" s="14"/>
      <c r="AK78" s="13"/>
      <c r="AL78" s="2"/>
      <c r="AM78" s="2"/>
      <c r="AN78" s="13"/>
      <c r="AO78" s="2"/>
      <c r="AP78" s="14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1.2976409008623596E-2</v>
      </c>
      <c r="AU78" s="7">
        <f t="shared" si="70"/>
        <v>52.122000000000007</v>
      </c>
      <c r="AV78" s="1">
        <f t="shared" si="71"/>
        <v>0.26</v>
      </c>
      <c r="AW78" s="1">
        <f t="shared" si="72"/>
        <v>21.544102462839302</v>
      </c>
      <c r="AX78" s="1">
        <f t="shared" si="73"/>
        <v>25383.537975323554</v>
      </c>
    </row>
    <row r="79" spans="1:78" x14ac:dyDescent="0.15">
      <c r="C79" s="6">
        <v>5</v>
      </c>
      <c r="D79" s="8">
        <v>24.5358578119355</v>
      </c>
      <c r="E79" s="9">
        <f t="shared" si="74"/>
        <v>22.468706179000002</v>
      </c>
      <c r="F79" s="6" t="s">
        <v>112</v>
      </c>
      <c r="G79" s="1">
        <v>6</v>
      </c>
      <c r="H79" s="7">
        <f t="shared" si="57"/>
        <v>24.5358578119355</v>
      </c>
      <c r="I79" s="7">
        <f t="shared" si="58"/>
        <v>297.68585781193548</v>
      </c>
      <c r="J79" s="7">
        <f t="shared" si="59"/>
        <v>0.32898894976622267</v>
      </c>
      <c r="K79" s="7">
        <f t="shared" si="60"/>
        <v>52.122000000000007</v>
      </c>
      <c r="L79" s="7">
        <f t="shared" si="61"/>
        <v>0.52122000000000002</v>
      </c>
      <c r="M79" s="1" t="s">
        <v>110</v>
      </c>
      <c r="O79" s="7">
        <f t="shared" si="75"/>
        <v>0.96617281349813433</v>
      </c>
      <c r="P79" s="7">
        <f t="shared" si="62"/>
        <v>0.31786017920542775</v>
      </c>
      <c r="Q79" s="12">
        <f t="shared" si="63"/>
        <v>8.2643646593411224E-2</v>
      </c>
      <c r="R79" s="7">
        <f t="shared" si="64"/>
        <v>0.1355172</v>
      </c>
      <c r="S79" s="13">
        <f t="shared" si="65"/>
        <v>0.60983879974948729</v>
      </c>
      <c r="T79" s="2">
        <v>0.01</v>
      </c>
      <c r="U79" s="14">
        <f t="shared" si="66"/>
        <v>6.0983879974948734E-3</v>
      </c>
      <c r="V79" s="13"/>
      <c r="W79" s="2"/>
      <c r="X79" s="2"/>
      <c r="Y79" s="2"/>
      <c r="Z79" s="2"/>
      <c r="AA79" s="2"/>
      <c r="AB79" s="2"/>
      <c r="AC79" s="2"/>
      <c r="AD79" s="2"/>
      <c r="AE79" s="13">
        <v>5.0000000000000001E-3</v>
      </c>
      <c r="AF79" s="2">
        <v>0.49</v>
      </c>
      <c r="AG79" s="14">
        <f t="shared" si="67"/>
        <v>2.4499999999999999E-3</v>
      </c>
      <c r="AH79" s="17"/>
      <c r="AI79" s="2"/>
      <c r="AJ79" s="14"/>
      <c r="AK79" s="13"/>
      <c r="AL79" s="2"/>
      <c r="AM79" s="2"/>
      <c r="AN79" s="13"/>
      <c r="AO79" s="2"/>
      <c r="AP79" s="14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1.6048387997494872E-2</v>
      </c>
      <c r="AU79" s="7">
        <f t="shared" si="70"/>
        <v>52.122000000000007</v>
      </c>
      <c r="AV79" s="1">
        <f t="shared" si="71"/>
        <v>0.26</v>
      </c>
      <c r="AW79" s="1">
        <f t="shared" si="72"/>
        <v>21.544102462839302</v>
      </c>
      <c r="AX79" s="1">
        <f t="shared" si="73"/>
        <v>31392.727056184776</v>
      </c>
    </row>
    <row r="80" spans="1:78" x14ac:dyDescent="0.15">
      <c r="C80" s="6">
        <v>6</v>
      </c>
      <c r="D80" s="8">
        <v>27.289262229666701</v>
      </c>
      <c r="E80" s="9">
        <f t="shared" si="74"/>
        <v>24.5358578119355</v>
      </c>
      <c r="F80" s="6" t="s">
        <v>110</v>
      </c>
      <c r="G80" s="1">
        <v>7</v>
      </c>
      <c r="H80" s="7">
        <f t="shared" si="57"/>
        <v>27.289262229666701</v>
      </c>
      <c r="I80" s="7">
        <f t="shared" si="58"/>
        <v>300.43926222966667</v>
      </c>
      <c r="J80" s="7">
        <f t="shared" si="59"/>
        <v>0.44398120473555869</v>
      </c>
      <c r="K80" s="7">
        <f t="shared" si="60"/>
        <v>52.122000000000007</v>
      </c>
      <c r="L80" s="7">
        <f t="shared" si="61"/>
        <v>0.52122000000000002</v>
      </c>
      <c r="M80" s="1" t="s">
        <v>110</v>
      </c>
      <c r="O80" s="7">
        <f t="shared" si="75"/>
        <v>1.1695326342927066</v>
      </c>
      <c r="P80" s="7">
        <f t="shared" si="62"/>
        <v>0.5192505079508275</v>
      </c>
      <c r="Q80" s="12">
        <f t="shared" si="63"/>
        <v>0.13500513206721515</v>
      </c>
      <c r="R80" s="7">
        <f t="shared" si="64"/>
        <v>0.1355172</v>
      </c>
      <c r="S80" s="13">
        <f t="shared" si="65"/>
        <v>0.99622138051269615</v>
      </c>
      <c r="T80" s="2">
        <v>0.01</v>
      </c>
      <c r="U80" s="14">
        <f t="shared" si="66"/>
        <v>9.9622138051269609E-3</v>
      </c>
      <c r="V80" s="13"/>
      <c r="W80" s="2"/>
      <c r="X80" s="2"/>
      <c r="Y80" s="2"/>
      <c r="Z80" s="2"/>
      <c r="AA80" s="2"/>
      <c r="AB80" s="2"/>
      <c r="AC80" s="2"/>
      <c r="AD80" s="2"/>
      <c r="AE80" s="13">
        <v>5.0000000000000001E-3</v>
      </c>
      <c r="AF80" s="2">
        <v>0.49</v>
      </c>
      <c r="AG80" s="14">
        <f t="shared" si="67"/>
        <v>2.4499999999999999E-3</v>
      </c>
      <c r="AH80" s="17"/>
      <c r="AI80" s="2"/>
      <c r="AJ80" s="14"/>
      <c r="AK80" s="13"/>
      <c r="AL80" s="2"/>
      <c r="AM80" s="2"/>
      <c r="AN80" s="13"/>
      <c r="AO80" s="2"/>
      <c r="AP80" s="14"/>
      <c r="AQ80" s="2">
        <v>0.02</v>
      </c>
      <c r="AR80" s="2">
        <v>0.5</v>
      </c>
      <c r="AS80" s="2">
        <f t="shared" si="68"/>
        <v>0.01</v>
      </c>
      <c r="AT80" s="1">
        <f t="shared" si="69"/>
        <v>2.2412213805126962E-2</v>
      </c>
      <c r="AU80" s="7">
        <f t="shared" si="70"/>
        <v>52.122000000000007</v>
      </c>
      <c r="AV80" s="1">
        <f t="shared" si="71"/>
        <v>0.26</v>
      </c>
      <c r="AW80" s="1">
        <f t="shared" si="72"/>
        <v>21.544102462839302</v>
      </c>
      <c r="AX80" s="1">
        <f t="shared" si="73"/>
        <v>43841.195191631392</v>
      </c>
    </row>
    <row r="81" spans="1:53" x14ac:dyDescent="0.15">
      <c r="C81" s="6">
        <v>7</v>
      </c>
      <c r="D81" s="8">
        <v>27.943786488387101</v>
      </c>
      <c r="E81" s="9">
        <f t="shared" si="74"/>
        <v>27.289262229666701</v>
      </c>
      <c r="F81" s="6" t="s">
        <v>110</v>
      </c>
      <c r="G81" s="1">
        <v>8</v>
      </c>
      <c r="H81" s="7">
        <f t="shared" si="57"/>
        <v>27.943786488387101</v>
      </c>
      <c r="I81" s="7">
        <f t="shared" si="58"/>
        <v>301.09378648838708</v>
      </c>
      <c r="J81" s="7">
        <f t="shared" si="59"/>
        <v>0.47638795790521865</v>
      </c>
      <c r="K81" s="7">
        <f t="shared" si="60"/>
        <v>52.122000000000007</v>
      </c>
      <c r="L81" s="7">
        <f t="shared" si="61"/>
        <v>0.52122000000000002</v>
      </c>
      <c r="M81" s="1" t="s">
        <v>110</v>
      </c>
      <c r="O81" s="7">
        <f t="shared" si="75"/>
        <v>1.171502126341879</v>
      </c>
      <c r="P81" s="7">
        <f t="shared" si="62"/>
        <v>0.55808950564962923</v>
      </c>
      <c r="Q81" s="12">
        <f t="shared" si="63"/>
        <v>0.14510327146890362</v>
      </c>
      <c r="R81" s="7">
        <f t="shared" si="64"/>
        <v>0.1355172</v>
      </c>
      <c r="S81" s="13">
        <f t="shared" si="65"/>
        <v>1.0707369357461902</v>
      </c>
      <c r="T81" s="2">
        <v>0.01</v>
      </c>
      <c r="U81" s="14">
        <f t="shared" si="66"/>
        <v>1.0707369357461902E-2</v>
      </c>
      <c r="V81" s="13"/>
      <c r="W81" s="2"/>
      <c r="X81" s="2"/>
      <c r="Y81" s="2"/>
      <c r="Z81" s="2"/>
      <c r="AA81" s="2"/>
      <c r="AB81" s="2"/>
      <c r="AC81" s="2"/>
      <c r="AD81" s="2"/>
      <c r="AE81" s="13">
        <v>5.0000000000000001E-3</v>
      </c>
      <c r="AF81" s="2">
        <v>0.49</v>
      </c>
      <c r="AG81" s="14">
        <f t="shared" si="67"/>
        <v>2.4499999999999999E-3</v>
      </c>
      <c r="AH81" s="17"/>
      <c r="AI81" s="2"/>
      <c r="AJ81" s="14"/>
      <c r="AK81" s="13"/>
      <c r="AL81" s="2"/>
      <c r="AM81" s="2"/>
      <c r="AN81" s="13"/>
      <c r="AO81" s="2"/>
      <c r="AP81" s="14"/>
      <c r="AQ81" s="2">
        <v>0.02</v>
      </c>
      <c r="AR81" s="2">
        <v>0.5</v>
      </c>
      <c r="AS81" s="2">
        <f t="shared" si="68"/>
        <v>0.01</v>
      </c>
      <c r="AT81" s="1">
        <f t="shared" si="69"/>
        <v>2.3157369357461904E-2</v>
      </c>
      <c r="AU81" s="7">
        <f t="shared" si="70"/>
        <v>52.122000000000007</v>
      </c>
      <c r="AV81" s="1">
        <f t="shared" si="71"/>
        <v>0.26</v>
      </c>
      <c r="AW81" s="1">
        <f t="shared" si="72"/>
        <v>21.544102462839302</v>
      </c>
      <c r="AX81" s="1">
        <f t="shared" si="73"/>
        <v>45298.816036323267</v>
      </c>
    </row>
    <row r="82" spans="1:53" x14ac:dyDescent="0.15">
      <c r="C82" s="6">
        <v>8</v>
      </c>
      <c r="D82" s="8">
        <v>27.2266671032258</v>
      </c>
      <c r="E82" s="9">
        <f t="shared" si="74"/>
        <v>27.943786488387101</v>
      </c>
      <c r="F82" s="6" t="s">
        <v>110</v>
      </c>
      <c r="G82" s="1">
        <v>9</v>
      </c>
      <c r="H82" s="7">
        <f t="shared" si="57"/>
        <v>27.2266671032258</v>
      </c>
      <c r="I82" s="7">
        <f t="shared" si="58"/>
        <v>300.37666710322577</v>
      </c>
      <c r="J82" s="7">
        <f t="shared" si="59"/>
        <v>0.44099284899129043</v>
      </c>
      <c r="K82" s="7">
        <f t="shared" si="60"/>
        <v>52.122000000000007</v>
      </c>
      <c r="L82" s="7">
        <f t="shared" si="61"/>
        <v>0.52122000000000002</v>
      </c>
      <c r="M82" s="1" t="s">
        <v>110</v>
      </c>
      <c r="O82" s="7">
        <f t="shared" si="75"/>
        <v>1.1346326206922499</v>
      </c>
      <c r="P82" s="7">
        <f t="shared" si="62"/>
        <v>0.50036487195752943</v>
      </c>
      <c r="Q82" s="12">
        <f t="shared" si="63"/>
        <v>0.13009486670895765</v>
      </c>
      <c r="R82" s="7">
        <f t="shared" si="64"/>
        <v>0.1355172</v>
      </c>
      <c r="S82" s="13">
        <f t="shared" si="65"/>
        <v>0.95998785917180729</v>
      </c>
      <c r="T82" s="2">
        <v>0.01</v>
      </c>
      <c r="U82" s="14">
        <f t="shared" si="66"/>
        <v>9.599878591718073E-3</v>
      </c>
      <c r="V82" s="13"/>
      <c r="W82" s="2"/>
      <c r="X82" s="2"/>
      <c r="Y82" s="2"/>
      <c r="Z82" s="2"/>
      <c r="AA82" s="2"/>
      <c r="AB82" s="2"/>
      <c r="AC82" s="2"/>
      <c r="AD82" s="2"/>
      <c r="AE82" s="13">
        <v>5.0000000000000001E-3</v>
      </c>
      <c r="AF82" s="2">
        <v>0.49</v>
      </c>
      <c r="AG82" s="14">
        <f t="shared" si="67"/>
        <v>2.4499999999999999E-3</v>
      </c>
      <c r="AH82" s="17"/>
      <c r="AI82" s="2"/>
      <c r="AJ82" s="14"/>
      <c r="AK82" s="13"/>
      <c r="AL82" s="2"/>
      <c r="AM82" s="2"/>
      <c r="AN82" s="13"/>
      <c r="AO82" s="2"/>
      <c r="AP82" s="14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1.9549878591718074E-2</v>
      </c>
      <c r="AU82" s="7">
        <f t="shared" si="70"/>
        <v>52.122000000000007</v>
      </c>
      <c r="AV82" s="1">
        <f t="shared" si="71"/>
        <v>0.26</v>
      </c>
      <c r="AW82" s="1">
        <f t="shared" si="72"/>
        <v>21.544102462839302</v>
      </c>
      <c r="AX82" s="1">
        <f t="shared" si="73"/>
        <v>38242.096508830473</v>
      </c>
    </row>
    <row r="83" spans="1:53" x14ac:dyDescent="0.15">
      <c r="C83" s="6">
        <v>9</v>
      </c>
      <c r="D83" s="8">
        <v>25.645309554666699</v>
      </c>
      <c r="E83" s="9">
        <f t="shared" si="74"/>
        <v>27.2266671032258</v>
      </c>
      <c r="F83" s="6" t="s">
        <v>110</v>
      </c>
      <c r="G83" s="1">
        <v>10</v>
      </c>
      <c r="H83" s="7">
        <f t="shared" si="57"/>
        <v>25.645309554666699</v>
      </c>
      <c r="I83" s="7">
        <f t="shared" si="58"/>
        <v>298.79530955466669</v>
      </c>
      <c r="J83" s="7">
        <f t="shared" si="59"/>
        <v>0.37147169720327117</v>
      </c>
      <c r="K83" s="7">
        <f t="shared" si="60"/>
        <v>52.122000000000007</v>
      </c>
      <c r="L83" s="7">
        <f t="shared" si="61"/>
        <v>0.52122000000000002</v>
      </c>
      <c r="M83" s="1" t="s">
        <v>110</v>
      </c>
      <c r="O83" s="7">
        <f t="shared" si="75"/>
        <v>1.1554877487347204</v>
      </c>
      <c r="P83" s="7">
        <f t="shared" si="62"/>
        <v>0.42923099512007351</v>
      </c>
      <c r="Q83" s="12">
        <f t="shared" si="63"/>
        <v>0.11160005873121912</v>
      </c>
      <c r="R83" s="7">
        <f t="shared" si="64"/>
        <v>0.1355172</v>
      </c>
      <c r="S83" s="13">
        <f t="shared" si="65"/>
        <v>0.8235121352213528</v>
      </c>
      <c r="T83" s="2">
        <v>0.01</v>
      </c>
      <c r="U83" s="14">
        <f t="shared" si="66"/>
        <v>8.2351213522135289E-3</v>
      </c>
      <c r="V83" s="13"/>
      <c r="W83" s="2"/>
      <c r="X83" s="2"/>
      <c r="Y83" s="2"/>
      <c r="Z83" s="2"/>
      <c r="AA83" s="2"/>
      <c r="AB83" s="2"/>
      <c r="AC83" s="2"/>
      <c r="AD83" s="2"/>
      <c r="AE83" s="13">
        <v>5.0000000000000001E-3</v>
      </c>
      <c r="AF83" s="2">
        <v>0.49</v>
      </c>
      <c r="AG83" s="14">
        <f t="shared" si="67"/>
        <v>2.4499999999999999E-3</v>
      </c>
      <c r="AH83" s="17"/>
      <c r="AI83" s="2"/>
      <c r="AJ83" s="14"/>
      <c r="AK83" s="13"/>
      <c r="AL83" s="2"/>
      <c r="AM83" s="2"/>
      <c r="AN83" s="13"/>
      <c r="AO83" s="2"/>
      <c r="AP83" s="14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1.8185121352213528E-2</v>
      </c>
      <c r="AU83" s="7">
        <f t="shared" si="70"/>
        <v>52.122000000000007</v>
      </c>
      <c r="AV83" s="1">
        <f t="shared" si="71"/>
        <v>0.26</v>
      </c>
      <c r="AW83" s="1">
        <f t="shared" si="72"/>
        <v>21.544102462839302</v>
      </c>
      <c r="AX83" s="1">
        <f t="shared" si="73"/>
        <v>35572.454453540791</v>
      </c>
    </row>
    <row r="84" spans="1:53" x14ac:dyDescent="0.15">
      <c r="C84" s="6">
        <v>10</v>
      </c>
      <c r="D84" s="8">
        <v>23.333658825483901</v>
      </c>
      <c r="E84" s="9">
        <f t="shared" si="74"/>
        <v>25.645309554666699</v>
      </c>
      <c r="F84" s="6" t="s">
        <v>110</v>
      </c>
      <c r="G84" s="1">
        <v>11</v>
      </c>
      <c r="H84" s="7">
        <f t="shared" si="57"/>
        <v>23.333658825483901</v>
      </c>
      <c r="I84" s="7">
        <f t="shared" si="58"/>
        <v>296.48365882548387</v>
      </c>
      <c r="J84" s="7">
        <f t="shared" si="59"/>
        <v>0.28812568550133844</v>
      </c>
      <c r="K84" s="7">
        <f t="shared" si="60"/>
        <v>52.122000000000007</v>
      </c>
      <c r="L84" s="7">
        <f t="shared" si="61"/>
        <v>0.52122000000000002</v>
      </c>
      <c r="M84" s="1" t="s">
        <v>112</v>
      </c>
      <c r="N84" s="7">
        <f>(O83-P83)*$C$22/100</f>
        <v>0.68994391593391458</v>
      </c>
      <c r="O84" s="7">
        <f t="shared" si="75"/>
        <v>0.55753283768073236</v>
      </c>
      <c r="P84" s="7">
        <f t="shared" si="62"/>
        <v>0.16063953104626746</v>
      </c>
      <c r="Q84" s="12">
        <f t="shared" si="63"/>
        <v>4.1766278072029539E-2</v>
      </c>
      <c r="R84" s="7">
        <f t="shared" si="64"/>
        <v>0.1355172</v>
      </c>
      <c r="S84" s="13">
        <f t="shared" si="65"/>
        <v>0.3081990926024854</v>
      </c>
      <c r="T84" s="2">
        <v>0.01</v>
      </c>
      <c r="U84" s="14">
        <f t="shared" si="66"/>
        <v>3.0819909260248542E-3</v>
      </c>
      <c r="V84" s="13"/>
      <c r="W84" s="2"/>
      <c r="X84" s="2"/>
      <c r="Y84" s="2"/>
      <c r="Z84" s="2"/>
      <c r="AA84" s="2"/>
      <c r="AB84" s="2"/>
      <c r="AC84" s="2"/>
      <c r="AD84" s="2"/>
      <c r="AE84" s="13">
        <v>5.0000000000000001E-3</v>
      </c>
      <c r="AF84" s="2">
        <v>0.49</v>
      </c>
      <c r="AG84" s="14">
        <f t="shared" si="67"/>
        <v>2.4499999999999999E-3</v>
      </c>
      <c r="AH84" s="17"/>
      <c r="AI84" s="2"/>
      <c r="AJ84" s="14"/>
      <c r="AK84" s="13"/>
      <c r="AL84" s="2"/>
      <c r="AM84" s="2"/>
      <c r="AN84" s="13"/>
      <c r="AO84" s="2"/>
      <c r="AP84" s="14"/>
      <c r="AQ84" s="2">
        <v>0.01</v>
      </c>
      <c r="AR84" s="2">
        <v>0.5</v>
      </c>
      <c r="AS84" s="2">
        <f t="shared" si="68"/>
        <v>5.0000000000000001E-3</v>
      </c>
      <c r="AT84" s="1">
        <f t="shared" si="69"/>
        <v>1.0531990926024856E-2</v>
      </c>
      <c r="AU84" s="7">
        <f t="shared" si="70"/>
        <v>52.122000000000007</v>
      </c>
      <c r="AV84" s="1">
        <f t="shared" si="71"/>
        <v>0.26</v>
      </c>
      <c r="AW84" s="1">
        <f t="shared" si="72"/>
        <v>21.544102462839302</v>
      </c>
      <c r="AX84" s="1">
        <f t="shared" si="73"/>
        <v>20601.939369270203</v>
      </c>
    </row>
    <row r="85" spans="1:53" x14ac:dyDescent="0.15">
      <c r="C85" s="6">
        <v>11</v>
      </c>
      <c r="D85" s="8">
        <v>17.0557464195</v>
      </c>
      <c r="E85" s="9">
        <f t="shared" si="74"/>
        <v>23.333658825483901</v>
      </c>
      <c r="F85" s="6" t="s">
        <v>112</v>
      </c>
      <c r="G85" s="1">
        <v>12</v>
      </c>
      <c r="H85" s="7">
        <f t="shared" si="57"/>
        <v>17.0557464195</v>
      </c>
      <c r="I85" s="7">
        <f t="shared" si="58"/>
        <v>290.20574641949997</v>
      </c>
      <c r="J85" s="7">
        <f t="shared" si="59"/>
        <v>0.14159373836977854</v>
      </c>
      <c r="K85" s="7">
        <f t="shared" si="60"/>
        <v>52.122000000000007</v>
      </c>
      <c r="L85" s="7">
        <f t="shared" si="61"/>
        <v>0.52122000000000002</v>
      </c>
      <c r="M85" s="1" t="s">
        <v>110</v>
      </c>
      <c r="O85" s="7">
        <f t="shared" si="75"/>
        <v>0.918113306634465</v>
      </c>
      <c r="P85" s="7">
        <f t="shared" si="62"/>
        <v>0.1299990953334127</v>
      </c>
      <c r="Q85" s="12">
        <f t="shared" si="63"/>
        <v>3.3799764786687302E-2</v>
      </c>
      <c r="R85" s="7">
        <f t="shared" si="64"/>
        <v>0.1355172</v>
      </c>
      <c r="S85" s="13">
        <f t="shared" si="65"/>
        <v>0.24941309875563619</v>
      </c>
      <c r="T85" s="2">
        <v>0.01</v>
      </c>
      <c r="U85" s="14">
        <f t="shared" si="66"/>
        <v>2.494130987556362E-3</v>
      </c>
      <c r="V85" s="13"/>
      <c r="W85" s="2"/>
      <c r="X85" s="2"/>
      <c r="Y85" s="2"/>
      <c r="Z85" s="2"/>
      <c r="AA85" s="2"/>
      <c r="AB85" s="2"/>
      <c r="AC85" s="2"/>
      <c r="AD85" s="2"/>
      <c r="AE85" s="13">
        <v>5.0000000000000001E-3</v>
      </c>
      <c r="AF85" s="2">
        <v>0.49</v>
      </c>
      <c r="AG85" s="14">
        <f t="shared" si="67"/>
        <v>2.4499999999999999E-3</v>
      </c>
      <c r="AH85" s="17"/>
      <c r="AI85" s="2"/>
      <c r="AJ85" s="14"/>
      <c r="AK85" s="13"/>
      <c r="AL85" s="2"/>
      <c r="AM85" s="2"/>
      <c r="AN85" s="13"/>
      <c r="AO85" s="2"/>
      <c r="AP85" s="14"/>
      <c r="AQ85" s="2">
        <v>0.01</v>
      </c>
      <c r="AR85" s="2">
        <v>0.5</v>
      </c>
      <c r="AS85" s="2">
        <f t="shared" si="68"/>
        <v>5.0000000000000001E-3</v>
      </c>
      <c r="AT85" s="1">
        <f t="shared" si="69"/>
        <v>9.944130987556362E-3</v>
      </c>
      <c r="AU85" s="7">
        <f t="shared" si="70"/>
        <v>52.122000000000007</v>
      </c>
      <c r="AV85" s="1">
        <f t="shared" si="71"/>
        <v>0.26</v>
      </c>
      <c r="AW85" s="1">
        <f t="shared" si="72"/>
        <v>21.544102462839302</v>
      </c>
      <c r="AX85" s="1">
        <f t="shared" si="73"/>
        <v>19452.009133380612</v>
      </c>
      <c r="AY85" s="1">
        <f>SUM(AX74:AX85)</f>
        <v>324721.81046148518</v>
      </c>
    </row>
    <row r="86" spans="1:53" x14ac:dyDescent="0.15">
      <c r="C86" s="6">
        <v>12</v>
      </c>
      <c r="D86" s="8">
        <v>14.4303977725806</v>
      </c>
      <c r="E86" s="9">
        <f t="shared" si="74"/>
        <v>17.0557464195</v>
      </c>
      <c r="F86" s="6" t="s">
        <v>110</v>
      </c>
    </row>
    <row r="88" spans="1:53" x14ac:dyDescent="0.15">
      <c r="S88" s="30" t="s">
        <v>80</v>
      </c>
      <c r="T88" s="30"/>
      <c r="U88" s="30"/>
      <c r="V88" s="30" t="s">
        <v>81</v>
      </c>
      <c r="W88" s="30"/>
      <c r="X88" s="30"/>
      <c r="Y88" s="30" t="s">
        <v>82</v>
      </c>
      <c r="Z88" s="30"/>
      <c r="AA88" s="30"/>
      <c r="AB88" s="30" t="s">
        <v>83</v>
      </c>
      <c r="AC88" s="30"/>
      <c r="AD88" s="30"/>
      <c r="AE88" s="30" t="s">
        <v>84</v>
      </c>
      <c r="AF88" s="30"/>
      <c r="AG88" s="30"/>
      <c r="AH88" s="30" t="s">
        <v>85</v>
      </c>
      <c r="AI88" s="30"/>
      <c r="AJ88" s="30"/>
      <c r="AK88" s="31" t="s">
        <v>115</v>
      </c>
      <c r="AL88" s="32"/>
      <c r="AM88" s="33"/>
      <c r="AN88" s="32" t="s">
        <v>116</v>
      </c>
      <c r="AO88" s="32"/>
      <c r="AP88" s="33"/>
      <c r="AQ88" s="30" t="s">
        <v>87</v>
      </c>
      <c r="AR88" s="30"/>
      <c r="AS88" s="30"/>
    </row>
    <row r="89" spans="1:53" x14ac:dyDescent="0.15">
      <c r="A89" s="34" t="s">
        <v>117</v>
      </c>
      <c r="B89" s="34"/>
      <c r="C89" s="6" t="s">
        <v>88</v>
      </c>
      <c r="D89" s="6" t="s">
        <v>89</v>
      </c>
      <c r="E89" s="6" t="s">
        <v>90</v>
      </c>
      <c r="F89" s="6" t="s">
        <v>91</v>
      </c>
      <c r="G89" s="1" t="s">
        <v>88</v>
      </c>
      <c r="H89" s="1" t="s">
        <v>90</v>
      </c>
      <c r="I89" s="1" t="s">
        <v>92</v>
      </c>
      <c r="J89" s="1" t="s">
        <v>93</v>
      </c>
      <c r="K89" s="10" t="s">
        <v>94</v>
      </c>
      <c r="L89" s="10" t="s">
        <v>95</v>
      </c>
      <c r="M89" s="1" t="s">
        <v>96</v>
      </c>
      <c r="N89" s="10" t="s">
        <v>97</v>
      </c>
      <c r="O89" s="1" t="s">
        <v>98</v>
      </c>
      <c r="P89" s="1" t="s">
        <v>99</v>
      </c>
      <c r="Q89" s="10" t="s">
        <v>100</v>
      </c>
      <c r="R89" s="10" t="s">
        <v>101</v>
      </c>
      <c r="S89" s="2" t="s">
        <v>102</v>
      </c>
      <c r="T89" s="2" t="s">
        <v>103</v>
      </c>
      <c r="U89" s="2"/>
      <c r="V89" s="2" t="s">
        <v>102</v>
      </c>
      <c r="W89" s="2" t="s">
        <v>103</v>
      </c>
      <c r="X89" s="2"/>
      <c r="Y89" s="2" t="s">
        <v>102</v>
      </c>
      <c r="Z89" s="2" t="s">
        <v>103</v>
      </c>
      <c r="AA89" s="2"/>
      <c r="AB89" s="2" t="s">
        <v>102</v>
      </c>
      <c r="AC89" s="2" t="s">
        <v>103</v>
      </c>
      <c r="AD89" s="2"/>
      <c r="AE89" s="2" t="s">
        <v>102</v>
      </c>
      <c r="AF89" s="2" t="s">
        <v>103</v>
      </c>
      <c r="AG89" s="2"/>
      <c r="AH89" s="2" t="s">
        <v>102</v>
      </c>
      <c r="AI89" s="2" t="s">
        <v>103</v>
      </c>
      <c r="AJ89" s="2"/>
      <c r="AK89" s="2" t="s">
        <v>102</v>
      </c>
      <c r="AL89" s="2" t="s">
        <v>103</v>
      </c>
      <c r="AM89" s="2"/>
      <c r="AN89" s="2" t="s">
        <v>102</v>
      </c>
      <c r="AO89" s="2" t="s">
        <v>103</v>
      </c>
      <c r="AP89" s="2"/>
      <c r="AQ89" s="16" t="s">
        <v>102</v>
      </c>
      <c r="AR89" s="16" t="s">
        <v>103</v>
      </c>
      <c r="AS89" s="16"/>
      <c r="AT89" s="1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pans="1:53" x14ac:dyDescent="0.15">
      <c r="A90" s="1" t="s">
        <v>108</v>
      </c>
      <c r="B90" s="1">
        <f>F9</f>
        <v>341.64</v>
      </c>
      <c r="C90" s="6" t="s">
        <v>109</v>
      </c>
      <c r="D90" s="6">
        <v>12</v>
      </c>
      <c r="E90" s="6"/>
      <c r="F90" s="6"/>
      <c r="G90" s="1">
        <v>1</v>
      </c>
      <c r="H90" s="7">
        <f t="shared" ref="H90:H101" si="76">E91</f>
        <v>12</v>
      </c>
      <c r="I90" s="7">
        <f t="shared" ref="I90:I101" si="77">H90+273.15</f>
        <v>285.14999999999998</v>
      </c>
      <c r="J90" s="7">
        <f t="shared" ref="J90:J101" si="78">EXP(($C$16*(I90-$C$14))/($C$17*I90*$C$14))</f>
        <v>7.8108002205014626E-2</v>
      </c>
      <c r="K90" s="7">
        <f t="shared" ref="K90:K101" si="79">$B$90/12</f>
        <v>28.47</v>
      </c>
      <c r="L90" s="7">
        <f t="shared" ref="L90:L101" si="80">K90*$B$75/100</f>
        <v>0.28470000000000001</v>
      </c>
      <c r="M90" s="1" t="s">
        <v>110</v>
      </c>
      <c r="O90" s="7">
        <f>L90</f>
        <v>0.28470000000000001</v>
      </c>
      <c r="P90" s="7">
        <f t="shared" ref="P90:P101" si="81">O90*J90</f>
        <v>2.2237348227767666E-2</v>
      </c>
      <c r="Q90" s="12">
        <f t="shared" ref="Q90:Q101" si="82">P90*$B$76</f>
        <v>5.7817105392195933E-3</v>
      </c>
      <c r="R90" s="7">
        <f t="shared" ref="R90:R101" si="83">L90*$B$76</f>
        <v>7.4022000000000004E-2</v>
      </c>
      <c r="S90" s="13">
        <f t="shared" ref="S90:S101" si="84">Q90/R90</f>
        <v>7.8108002205014626E-2</v>
      </c>
      <c r="T90" s="2">
        <v>0.01</v>
      </c>
      <c r="U90" s="14">
        <f t="shared" ref="U90:U101" si="85">S90*T90</f>
        <v>7.8108002205014629E-4</v>
      </c>
      <c r="V90" s="13"/>
      <c r="W90" s="2"/>
      <c r="X90" s="2"/>
      <c r="Y90" s="2"/>
      <c r="Z90" s="2"/>
      <c r="AA90" s="2"/>
      <c r="AB90" s="2"/>
      <c r="AC90" s="2"/>
      <c r="AD90" s="2"/>
      <c r="AE90" s="13">
        <v>1E-3</v>
      </c>
      <c r="AF90" s="2">
        <v>0.49</v>
      </c>
      <c r="AG90" s="14">
        <f t="shared" ref="AG90:AG101" si="86">AF90*AE90</f>
        <v>4.8999999999999998E-4</v>
      </c>
      <c r="AH90" s="17"/>
      <c r="AI90" s="2"/>
      <c r="AJ90" s="14"/>
      <c r="AK90" s="13"/>
      <c r="AL90" s="2"/>
      <c r="AM90" s="2"/>
      <c r="AN90" s="13"/>
      <c r="AO90" s="2"/>
      <c r="AP90" s="14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6.2710800220501465E-3</v>
      </c>
      <c r="AU90" s="7">
        <f t="shared" ref="AU90:AU101" si="89">$B$90/12</f>
        <v>28.47</v>
      </c>
      <c r="AV90" s="1">
        <f t="shared" ref="AV90:AV101" si="90">$B$76</f>
        <v>0.26</v>
      </c>
      <c r="AW90" s="1">
        <f t="shared" ref="AW90:AW101" si="91">$E$9</f>
        <v>0.06</v>
      </c>
      <c r="AX90" s="1">
        <f t="shared" ref="AX90:AX101" si="92">AW90*10000*AV90*0.67*AU90*AT90</f>
        <v>18.660754992766279</v>
      </c>
      <c r="AZ90" s="1">
        <f t="shared" ref="AZ90:AZ101" si="93">$E$10</f>
        <v>4.0999999999999996</v>
      </c>
      <c r="BA90" s="1">
        <f t="shared" ref="BA90:BA101" si="94">AZ90*10000*AV90*0.67*AU90*AT90</f>
        <v>1275.1515911723623</v>
      </c>
    </row>
    <row r="91" spans="1:53" x14ac:dyDescent="0.15">
      <c r="A91" s="1" t="s">
        <v>111</v>
      </c>
      <c r="B91" s="1">
        <v>1</v>
      </c>
      <c r="C91" s="6">
        <v>1</v>
      </c>
      <c r="D91" s="8">
        <v>10.7402845627097</v>
      </c>
      <c r="E91" s="9">
        <f t="shared" ref="E91:E102" si="95">D90</f>
        <v>12</v>
      </c>
      <c r="F91" s="6" t="s">
        <v>110</v>
      </c>
      <c r="G91" s="1">
        <v>2</v>
      </c>
      <c r="H91" s="7">
        <f t="shared" si="76"/>
        <v>10.7402845627097</v>
      </c>
      <c r="I91" s="7">
        <f t="shared" si="77"/>
        <v>283.89028456270967</v>
      </c>
      <c r="J91" s="7">
        <f t="shared" si="78"/>
        <v>6.7126203667275397E-2</v>
      </c>
      <c r="K91" s="7">
        <f t="shared" si="79"/>
        <v>28.47</v>
      </c>
      <c r="L91" s="7">
        <f t="shared" si="80"/>
        <v>0.28470000000000001</v>
      </c>
      <c r="M91" s="1" t="s">
        <v>110</v>
      </c>
      <c r="O91" s="7">
        <f t="shared" ref="O91:O101" si="96">L91+O90-P90-N91</f>
        <v>0.54716265177223233</v>
      </c>
      <c r="P91" s="7">
        <f t="shared" si="81"/>
        <v>3.672895160198935E-2</v>
      </c>
      <c r="Q91" s="12">
        <f t="shared" si="82"/>
        <v>9.5495274165172308E-3</v>
      </c>
      <c r="R91" s="7">
        <f t="shared" si="83"/>
        <v>7.4022000000000004E-2</v>
      </c>
      <c r="S91" s="13">
        <f t="shared" si="84"/>
        <v>0.12900931367049295</v>
      </c>
      <c r="T91" s="2">
        <v>0.01</v>
      </c>
      <c r="U91" s="14">
        <f t="shared" si="85"/>
        <v>1.2900931367049295E-3</v>
      </c>
      <c r="V91" s="13"/>
      <c r="W91" s="2"/>
      <c r="X91" s="2"/>
      <c r="Y91" s="2"/>
      <c r="Z91" s="2"/>
      <c r="AA91" s="2"/>
      <c r="AB91" s="2"/>
      <c r="AC91" s="2"/>
      <c r="AD91" s="2"/>
      <c r="AE91" s="13">
        <v>1E-3</v>
      </c>
      <c r="AF91" s="2">
        <v>0.49</v>
      </c>
      <c r="AG91" s="14">
        <f t="shared" si="86"/>
        <v>4.8999999999999998E-4</v>
      </c>
      <c r="AH91" s="17"/>
      <c r="AI91" s="2"/>
      <c r="AJ91" s="14"/>
      <c r="AK91" s="13"/>
      <c r="AL91" s="2"/>
      <c r="AM91" s="2"/>
      <c r="AN91" s="13"/>
      <c r="AO91" s="2"/>
      <c r="AP91" s="14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6.7800931367049296E-3</v>
      </c>
      <c r="AU91" s="7">
        <f t="shared" si="89"/>
        <v>28.47</v>
      </c>
      <c r="AV91" s="1">
        <f t="shared" si="90"/>
        <v>0.26</v>
      </c>
      <c r="AW91" s="1">
        <f t="shared" si="91"/>
        <v>0.06</v>
      </c>
      <c r="AX91" s="1">
        <f t="shared" si="92"/>
        <v>20.175417377439928</v>
      </c>
      <c r="AZ91" s="1">
        <f t="shared" si="93"/>
        <v>4.0999999999999996</v>
      </c>
      <c r="BA91" s="1">
        <f t="shared" si="94"/>
        <v>1378.6535207917284</v>
      </c>
    </row>
    <row r="92" spans="1:53" x14ac:dyDescent="0.15">
      <c r="A92" s="1" t="s">
        <v>73</v>
      </c>
      <c r="B92" s="1">
        <f>H9</f>
        <v>0.26</v>
      </c>
      <c r="C92" s="6">
        <v>2</v>
      </c>
      <c r="D92" s="8">
        <v>11.489067652724099</v>
      </c>
      <c r="E92" s="9">
        <f t="shared" si="95"/>
        <v>10.7402845627097</v>
      </c>
      <c r="F92" s="6" t="s">
        <v>110</v>
      </c>
      <c r="G92" s="1">
        <v>3</v>
      </c>
      <c r="H92" s="7">
        <f t="shared" si="76"/>
        <v>11.489067652724099</v>
      </c>
      <c r="I92" s="7">
        <f t="shared" si="77"/>
        <v>284.63906765272407</v>
      </c>
      <c r="J92" s="7">
        <f t="shared" si="78"/>
        <v>7.346429133927275E-2</v>
      </c>
      <c r="K92" s="7">
        <f t="shared" si="79"/>
        <v>28.47</v>
      </c>
      <c r="L92" s="7">
        <f t="shared" si="80"/>
        <v>0.28470000000000001</v>
      </c>
      <c r="M92" s="1" t="s">
        <v>110</v>
      </c>
      <c r="O92" s="7">
        <f t="shared" si="96"/>
        <v>0.79513370017024299</v>
      </c>
      <c r="P92" s="7">
        <f t="shared" si="81"/>
        <v>5.8413933802980676E-2</v>
      </c>
      <c r="Q92" s="12">
        <f t="shared" si="82"/>
        <v>1.5187622788774975E-2</v>
      </c>
      <c r="R92" s="7">
        <f t="shared" si="83"/>
        <v>7.4022000000000004E-2</v>
      </c>
      <c r="S92" s="13">
        <f t="shared" si="84"/>
        <v>0.20517714718293176</v>
      </c>
      <c r="T92" s="2">
        <v>0.01</v>
      </c>
      <c r="U92" s="14">
        <f t="shared" si="85"/>
        <v>2.0517714718293178E-3</v>
      </c>
      <c r="V92" s="13"/>
      <c r="W92" s="2"/>
      <c r="X92" s="2"/>
      <c r="Y92" s="2"/>
      <c r="Z92" s="2"/>
      <c r="AA92" s="2"/>
      <c r="AB92" s="2"/>
      <c r="AC92" s="2"/>
      <c r="AD92" s="2"/>
      <c r="AE92" s="13">
        <v>1E-3</v>
      </c>
      <c r="AF92" s="2">
        <v>0.49</v>
      </c>
      <c r="AG92" s="14">
        <f t="shared" si="86"/>
        <v>4.8999999999999998E-4</v>
      </c>
      <c r="AH92" s="17"/>
      <c r="AI92" s="2"/>
      <c r="AJ92" s="14"/>
      <c r="AK92" s="13"/>
      <c r="AL92" s="2"/>
      <c r="AM92" s="2"/>
      <c r="AN92" s="13"/>
      <c r="AO92" s="2"/>
      <c r="AP92" s="14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7.5417714718293179E-3</v>
      </c>
      <c r="AU92" s="7">
        <f t="shared" si="89"/>
        <v>28.47</v>
      </c>
      <c r="AV92" s="1">
        <f t="shared" si="90"/>
        <v>0.26</v>
      </c>
      <c r="AW92" s="1">
        <f t="shared" si="91"/>
        <v>0.06</v>
      </c>
      <c r="AX92" s="1">
        <f t="shared" si="92"/>
        <v>22.441931717087542</v>
      </c>
      <c r="AZ92" s="1">
        <f t="shared" si="93"/>
        <v>4.0999999999999996</v>
      </c>
      <c r="BA92" s="1">
        <f t="shared" si="94"/>
        <v>1533.5320006676486</v>
      </c>
    </row>
    <row r="93" spans="1:53" x14ac:dyDescent="0.15">
      <c r="C93" s="6">
        <v>3</v>
      </c>
      <c r="D93" s="8">
        <v>16.225483217709701</v>
      </c>
      <c r="E93" s="9">
        <f t="shared" si="95"/>
        <v>11.489067652724099</v>
      </c>
      <c r="F93" s="6" t="s">
        <v>110</v>
      </c>
      <c r="G93" s="1">
        <v>4</v>
      </c>
      <c r="H93" s="7">
        <f t="shared" si="76"/>
        <v>16.225483217709701</v>
      </c>
      <c r="I93" s="7">
        <f t="shared" si="77"/>
        <v>289.3754832177097</v>
      </c>
      <c r="J93" s="7">
        <f t="shared" si="78"/>
        <v>0.12859886420890665</v>
      </c>
      <c r="K93" s="7">
        <f t="shared" si="79"/>
        <v>28.47</v>
      </c>
      <c r="L93" s="7">
        <f t="shared" si="80"/>
        <v>0.28470000000000001</v>
      </c>
      <c r="M93" s="1" t="s">
        <v>110</v>
      </c>
      <c r="O93" s="7">
        <f t="shared" si="96"/>
        <v>1.0214197663672622</v>
      </c>
      <c r="P93" s="7">
        <f t="shared" si="81"/>
        <v>0.1313534218353567</v>
      </c>
      <c r="Q93" s="12">
        <f t="shared" si="82"/>
        <v>3.4151889677192744E-2</v>
      </c>
      <c r="R93" s="7">
        <f t="shared" si="83"/>
        <v>7.4022000000000004E-2</v>
      </c>
      <c r="S93" s="13">
        <f t="shared" si="84"/>
        <v>0.46137485716669019</v>
      </c>
      <c r="T93" s="2">
        <v>0.01</v>
      </c>
      <c r="U93" s="14">
        <f t="shared" si="85"/>
        <v>4.6137485716669022E-3</v>
      </c>
      <c r="V93" s="13"/>
      <c r="W93" s="2"/>
      <c r="X93" s="2"/>
      <c r="Y93" s="2"/>
      <c r="Z93" s="2"/>
      <c r="AA93" s="2"/>
      <c r="AB93" s="2"/>
      <c r="AC93" s="2"/>
      <c r="AD93" s="2"/>
      <c r="AE93" s="13">
        <v>5.0000000000000001E-3</v>
      </c>
      <c r="AF93" s="2">
        <v>0.49</v>
      </c>
      <c r="AG93" s="14">
        <f t="shared" si="86"/>
        <v>2.4499999999999999E-3</v>
      </c>
      <c r="AH93" s="17"/>
      <c r="AI93" s="2"/>
      <c r="AJ93" s="14"/>
      <c r="AK93" s="13"/>
      <c r="AL93" s="2"/>
      <c r="AM93" s="2"/>
      <c r="AN93" s="13"/>
      <c r="AO93" s="2"/>
      <c r="AP93" s="14"/>
      <c r="AQ93" s="2">
        <v>1.4999999999999999E-2</v>
      </c>
      <c r="AR93" s="2">
        <v>0.5</v>
      </c>
      <c r="AS93" s="2">
        <f t="shared" si="87"/>
        <v>7.4999999999999997E-3</v>
      </c>
      <c r="AT93" s="1">
        <f t="shared" si="88"/>
        <v>1.4563748571666903E-2</v>
      </c>
      <c r="AU93" s="7">
        <f t="shared" si="89"/>
        <v>28.47</v>
      </c>
      <c r="AV93" s="1">
        <f t="shared" si="90"/>
        <v>0.26</v>
      </c>
      <c r="AW93" s="1">
        <f t="shared" si="91"/>
        <v>0.06</v>
      </c>
      <c r="AX93" s="1">
        <f t="shared" si="92"/>
        <v>43.337119430231489</v>
      </c>
      <c r="AZ93" s="1">
        <f t="shared" si="93"/>
        <v>4.0999999999999996</v>
      </c>
      <c r="BA93" s="1">
        <f t="shared" si="94"/>
        <v>2961.3698277324847</v>
      </c>
    </row>
    <row r="94" spans="1:53" x14ac:dyDescent="0.15">
      <c r="C94" s="6">
        <v>4</v>
      </c>
      <c r="D94" s="8">
        <v>22.468706179000002</v>
      </c>
      <c r="E94" s="9">
        <f t="shared" si="95"/>
        <v>16.225483217709701</v>
      </c>
      <c r="F94" s="6" t="s">
        <v>110</v>
      </c>
      <c r="G94" s="1">
        <v>5</v>
      </c>
      <c r="H94" s="7">
        <f t="shared" si="76"/>
        <v>22.468706179000002</v>
      </c>
      <c r="I94" s="7">
        <f t="shared" si="77"/>
        <v>295.61870617899996</v>
      </c>
      <c r="J94" s="7">
        <f t="shared" si="78"/>
        <v>0.2617284212121328</v>
      </c>
      <c r="K94" s="7">
        <f t="shared" si="79"/>
        <v>28.47</v>
      </c>
      <c r="L94" s="7">
        <f t="shared" si="80"/>
        <v>0.28470000000000001</v>
      </c>
      <c r="M94" s="1" t="s">
        <v>112</v>
      </c>
      <c r="N94" s="7">
        <f>(O93-P93)*$C$22/100</f>
        <v>0.84556302730531019</v>
      </c>
      <c r="O94" s="7">
        <f t="shared" si="96"/>
        <v>0.32920331722659524</v>
      </c>
      <c r="P94" s="7">
        <f t="shared" si="81"/>
        <v>8.6161864475513689E-2</v>
      </c>
      <c r="Q94" s="12">
        <f t="shared" si="82"/>
        <v>2.2402084763633558E-2</v>
      </c>
      <c r="R94" s="7">
        <f t="shared" si="83"/>
        <v>7.4022000000000004E-2</v>
      </c>
      <c r="S94" s="13">
        <f t="shared" si="84"/>
        <v>0.30264090086235929</v>
      </c>
      <c r="T94" s="2">
        <v>0.01</v>
      </c>
      <c r="U94" s="14">
        <f t="shared" si="85"/>
        <v>3.026409008623593E-3</v>
      </c>
      <c r="V94" s="13"/>
      <c r="W94" s="2"/>
      <c r="X94" s="2"/>
      <c r="Y94" s="2"/>
      <c r="Z94" s="2"/>
      <c r="AA94" s="2"/>
      <c r="AB94" s="2"/>
      <c r="AC94" s="2"/>
      <c r="AD94" s="2"/>
      <c r="AE94" s="13">
        <v>5.0000000000000001E-3</v>
      </c>
      <c r="AF94" s="2">
        <v>0.49</v>
      </c>
      <c r="AG94" s="14">
        <f t="shared" si="86"/>
        <v>2.4499999999999999E-3</v>
      </c>
      <c r="AH94" s="17"/>
      <c r="AI94" s="2"/>
      <c r="AJ94" s="14"/>
      <c r="AK94" s="13"/>
      <c r="AL94" s="2"/>
      <c r="AM94" s="2"/>
      <c r="AN94" s="13"/>
      <c r="AO94" s="2"/>
      <c r="AP94" s="14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1.2976409008623593E-2</v>
      </c>
      <c r="AU94" s="7">
        <f t="shared" si="89"/>
        <v>28.47</v>
      </c>
      <c r="AV94" s="1">
        <f t="shared" si="90"/>
        <v>0.26</v>
      </c>
      <c r="AW94" s="1">
        <f t="shared" si="91"/>
        <v>0.06</v>
      </c>
      <c r="AX94" s="1">
        <f t="shared" si="92"/>
        <v>38.613697854980693</v>
      </c>
      <c r="AZ94" s="1">
        <f t="shared" si="93"/>
        <v>4.0999999999999996</v>
      </c>
      <c r="BA94" s="1">
        <f t="shared" si="94"/>
        <v>2638.602686757014</v>
      </c>
    </row>
    <row r="95" spans="1:53" x14ac:dyDescent="0.15">
      <c r="C95" s="6">
        <v>5</v>
      </c>
      <c r="D95" s="8">
        <v>24.5358578119355</v>
      </c>
      <c r="E95" s="9">
        <f t="shared" si="95"/>
        <v>22.468706179000002</v>
      </c>
      <c r="F95" s="6" t="s">
        <v>112</v>
      </c>
      <c r="G95" s="1">
        <v>6</v>
      </c>
      <c r="H95" s="7">
        <f t="shared" si="76"/>
        <v>24.5358578119355</v>
      </c>
      <c r="I95" s="7">
        <f t="shared" si="77"/>
        <v>297.68585781193548</v>
      </c>
      <c r="J95" s="7">
        <f t="shared" si="78"/>
        <v>0.32898894976622267</v>
      </c>
      <c r="K95" s="7">
        <f t="shared" si="79"/>
        <v>28.47</v>
      </c>
      <c r="L95" s="7">
        <f t="shared" si="80"/>
        <v>0.28470000000000001</v>
      </c>
      <c r="M95" s="1" t="s">
        <v>110</v>
      </c>
      <c r="O95" s="7">
        <f t="shared" si="96"/>
        <v>0.52774145275108164</v>
      </c>
      <c r="P95" s="7">
        <f t="shared" si="81"/>
        <v>0.17362110628867897</v>
      </c>
      <c r="Q95" s="12">
        <f t="shared" si="82"/>
        <v>4.5141487635056536E-2</v>
      </c>
      <c r="R95" s="7">
        <f t="shared" si="83"/>
        <v>7.4022000000000004E-2</v>
      </c>
      <c r="S95" s="13">
        <f t="shared" si="84"/>
        <v>0.60983879974948707</v>
      </c>
      <c r="T95" s="2">
        <v>0.01</v>
      </c>
      <c r="U95" s="14">
        <f t="shared" si="85"/>
        <v>6.0983879974948708E-3</v>
      </c>
      <c r="V95" s="13"/>
      <c r="W95" s="2"/>
      <c r="X95" s="2"/>
      <c r="Y95" s="2"/>
      <c r="Z95" s="2"/>
      <c r="AA95" s="2"/>
      <c r="AB95" s="2"/>
      <c r="AC95" s="2"/>
      <c r="AD95" s="2"/>
      <c r="AE95" s="13">
        <v>5.0000000000000001E-3</v>
      </c>
      <c r="AF95" s="2">
        <v>0.49</v>
      </c>
      <c r="AG95" s="14">
        <f t="shared" si="86"/>
        <v>2.4499999999999999E-3</v>
      </c>
      <c r="AH95" s="17"/>
      <c r="AI95" s="2"/>
      <c r="AJ95" s="14"/>
      <c r="AK95" s="13"/>
      <c r="AL95" s="2"/>
      <c r="AM95" s="2"/>
      <c r="AN95" s="13"/>
      <c r="AO95" s="2"/>
      <c r="AP95" s="14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1.6048387997494872E-2</v>
      </c>
      <c r="AU95" s="7">
        <f t="shared" si="89"/>
        <v>28.47</v>
      </c>
      <c r="AV95" s="1">
        <f t="shared" si="90"/>
        <v>0.26</v>
      </c>
      <c r="AW95" s="1">
        <f t="shared" si="91"/>
        <v>0.06</v>
      </c>
      <c r="AX95" s="1">
        <f t="shared" si="92"/>
        <v>47.754937809292734</v>
      </c>
      <c r="AZ95" s="1">
        <f t="shared" si="93"/>
        <v>4.0999999999999996</v>
      </c>
      <c r="BA95" s="1">
        <f t="shared" si="94"/>
        <v>3263.2540836350036</v>
      </c>
    </row>
    <row r="96" spans="1:53" x14ac:dyDescent="0.15">
      <c r="C96" s="6">
        <v>6</v>
      </c>
      <c r="D96" s="8">
        <v>27.289262229666701</v>
      </c>
      <c r="E96" s="9">
        <f t="shared" si="95"/>
        <v>24.5358578119355</v>
      </c>
      <c r="F96" s="6" t="s">
        <v>110</v>
      </c>
      <c r="G96" s="1">
        <v>7</v>
      </c>
      <c r="H96" s="7">
        <f t="shared" si="76"/>
        <v>27.289262229666701</v>
      </c>
      <c r="I96" s="7">
        <f t="shared" si="77"/>
        <v>300.43926222966667</v>
      </c>
      <c r="J96" s="7">
        <f t="shared" si="78"/>
        <v>0.44398120473555869</v>
      </c>
      <c r="K96" s="7">
        <f t="shared" si="79"/>
        <v>28.47</v>
      </c>
      <c r="L96" s="7">
        <f t="shared" si="80"/>
        <v>0.28470000000000001</v>
      </c>
      <c r="M96" s="1" t="s">
        <v>110</v>
      </c>
      <c r="O96" s="7">
        <f t="shared" si="96"/>
        <v>0.63882034646240271</v>
      </c>
      <c r="P96" s="7">
        <f t="shared" si="81"/>
        <v>0.28362422703196455</v>
      </c>
      <c r="Q96" s="12">
        <f t="shared" si="82"/>
        <v>7.3742299028310782E-2</v>
      </c>
      <c r="R96" s="7">
        <f t="shared" si="83"/>
        <v>7.4022000000000004E-2</v>
      </c>
      <c r="S96" s="13">
        <f t="shared" si="84"/>
        <v>0.99622138051269593</v>
      </c>
      <c r="T96" s="2">
        <v>0.01</v>
      </c>
      <c r="U96" s="14">
        <f t="shared" si="85"/>
        <v>9.9622138051269592E-3</v>
      </c>
      <c r="V96" s="13"/>
      <c r="W96" s="2"/>
      <c r="X96" s="2"/>
      <c r="Y96" s="2"/>
      <c r="Z96" s="2"/>
      <c r="AA96" s="2"/>
      <c r="AB96" s="2"/>
      <c r="AC96" s="2"/>
      <c r="AD96" s="2"/>
      <c r="AE96" s="13">
        <v>0.01</v>
      </c>
      <c r="AF96" s="2">
        <v>0.49</v>
      </c>
      <c r="AG96" s="14">
        <f t="shared" si="86"/>
        <v>4.8999999999999998E-3</v>
      </c>
      <c r="AH96" s="17"/>
      <c r="AI96" s="2"/>
      <c r="AJ96" s="14"/>
      <c r="AK96" s="13"/>
      <c r="AL96" s="2"/>
      <c r="AM96" s="2"/>
      <c r="AN96" s="13"/>
      <c r="AO96" s="2"/>
      <c r="AP96" s="14"/>
      <c r="AQ96" s="2">
        <v>0.02</v>
      </c>
      <c r="AR96" s="2">
        <v>0.5</v>
      </c>
      <c r="AS96" s="2">
        <f t="shared" si="87"/>
        <v>0.01</v>
      </c>
      <c r="AT96" s="1">
        <f t="shared" si="88"/>
        <v>2.4862213805126959E-2</v>
      </c>
      <c r="AU96" s="7">
        <f t="shared" si="89"/>
        <v>28.47</v>
      </c>
      <c r="AV96" s="1">
        <f t="shared" si="90"/>
        <v>0.26</v>
      </c>
      <c r="AW96" s="1">
        <f t="shared" si="91"/>
        <v>0.06</v>
      </c>
      <c r="AX96" s="1">
        <f t="shared" si="92"/>
        <v>73.982101769380932</v>
      </c>
      <c r="AZ96" s="1">
        <f t="shared" si="93"/>
        <v>4.0999999999999996</v>
      </c>
      <c r="BA96" s="1">
        <f t="shared" si="94"/>
        <v>5055.4436209076976</v>
      </c>
    </row>
    <row r="97" spans="3:54" x14ac:dyDescent="0.15">
      <c r="C97" s="6">
        <v>7</v>
      </c>
      <c r="D97" s="8">
        <v>27.943786488387101</v>
      </c>
      <c r="E97" s="9">
        <f t="shared" si="95"/>
        <v>27.289262229666701</v>
      </c>
      <c r="F97" s="6" t="s">
        <v>110</v>
      </c>
      <c r="G97" s="1">
        <v>8</v>
      </c>
      <c r="H97" s="7">
        <f t="shared" si="76"/>
        <v>27.943786488387101</v>
      </c>
      <c r="I97" s="7">
        <f t="shared" si="77"/>
        <v>301.09378648838708</v>
      </c>
      <c r="J97" s="7">
        <f t="shared" si="78"/>
        <v>0.47638795790521865</v>
      </c>
      <c r="K97" s="7">
        <f t="shared" si="79"/>
        <v>28.47</v>
      </c>
      <c r="L97" s="7">
        <f t="shared" si="80"/>
        <v>0.28470000000000001</v>
      </c>
      <c r="M97" s="1" t="s">
        <v>110</v>
      </c>
      <c r="O97" s="7">
        <f t="shared" si="96"/>
        <v>0.63989611943043812</v>
      </c>
      <c r="P97" s="7">
        <f t="shared" si="81"/>
        <v>0.30483880560694032</v>
      </c>
      <c r="Q97" s="12">
        <f t="shared" si="82"/>
        <v>7.9258089457804493E-2</v>
      </c>
      <c r="R97" s="7">
        <f t="shared" si="83"/>
        <v>7.4022000000000004E-2</v>
      </c>
      <c r="S97" s="13">
        <f t="shared" si="84"/>
        <v>1.0707369357461902</v>
      </c>
      <c r="T97" s="2">
        <v>0.01</v>
      </c>
      <c r="U97" s="14">
        <f t="shared" si="85"/>
        <v>1.0707369357461902E-2</v>
      </c>
      <c r="V97" s="13"/>
      <c r="W97" s="2"/>
      <c r="X97" s="2"/>
      <c r="Y97" s="2"/>
      <c r="Z97" s="2"/>
      <c r="AA97" s="2"/>
      <c r="AB97" s="2"/>
      <c r="AC97" s="2"/>
      <c r="AD97" s="2"/>
      <c r="AE97" s="13">
        <v>0.01</v>
      </c>
      <c r="AF97" s="2">
        <v>0.49</v>
      </c>
      <c r="AG97" s="14">
        <f t="shared" si="86"/>
        <v>4.8999999999999998E-3</v>
      </c>
      <c r="AH97" s="17"/>
      <c r="AI97" s="2"/>
      <c r="AJ97" s="14"/>
      <c r="AK97" s="13"/>
      <c r="AL97" s="2"/>
      <c r="AM97" s="2"/>
      <c r="AN97" s="13"/>
      <c r="AO97" s="2"/>
      <c r="AP97" s="14"/>
      <c r="AQ97" s="2">
        <v>0.02</v>
      </c>
      <c r="AR97" s="2">
        <v>0.5</v>
      </c>
      <c r="AS97" s="2">
        <f t="shared" si="87"/>
        <v>0.01</v>
      </c>
      <c r="AT97" s="1">
        <f t="shared" si="88"/>
        <v>2.5607369357461905E-2</v>
      </c>
      <c r="AU97" s="7">
        <f t="shared" si="89"/>
        <v>28.47</v>
      </c>
      <c r="AV97" s="1">
        <f t="shared" si="90"/>
        <v>0.26</v>
      </c>
      <c r="AW97" s="1">
        <f t="shared" si="91"/>
        <v>0.06</v>
      </c>
      <c r="AX97" s="1">
        <f t="shared" si="92"/>
        <v>76.199449522037412</v>
      </c>
      <c r="AZ97" s="1">
        <f t="shared" si="93"/>
        <v>4.0999999999999996</v>
      </c>
      <c r="BA97" s="1">
        <f t="shared" si="94"/>
        <v>5206.9623840058903</v>
      </c>
    </row>
    <row r="98" spans="3:54" x14ac:dyDescent="0.15">
      <c r="C98" s="6">
        <v>8</v>
      </c>
      <c r="D98" s="8">
        <v>27.2266671032258</v>
      </c>
      <c r="E98" s="9">
        <f t="shared" si="95"/>
        <v>27.943786488387101</v>
      </c>
      <c r="F98" s="6" t="s">
        <v>110</v>
      </c>
      <c r="G98" s="1">
        <v>9</v>
      </c>
      <c r="H98" s="7">
        <f t="shared" si="76"/>
        <v>27.2266671032258</v>
      </c>
      <c r="I98" s="7">
        <f t="shared" si="77"/>
        <v>300.37666710322577</v>
      </c>
      <c r="J98" s="7">
        <f t="shared" si="78"/>
        <v>0.44099284899129043</v>
      </c>
      <c r="K98" s="7">
        <f t="shared" si="79"/>
        <v>28.47</v>
      </c>
      <c r="L98" s="7">
        <f t="shared" si="80"/>
        <v>0.28470000000000001</v>
      </c>
      <c r="M98" s="1" t="s">
        <v>110</v>
      </c>
      <c r="O98" s="7">
        <f t="shared" si="96"/>
        <v>0.61975731382349786</v>
      </c>
      <c r="P98" s="7">
        <f t="shared" si="81"/>
        <v>0.27330854350621359</v>
      </c>
      <c r="Q98" s="12">
        <f t="shared" si="82"/>
        <v>7.1060221311615532E-2</v>
      </c>
      <c r="R98" s="7">
        <f t="shared" si="83"/>
        <v>7.4022000000000004E-2</v>
      </c>
      <c r="S98" s="13">
        <f t="shared" si="84"/>
        <v>0.9599878591718074</v>
      </c>
      <c r="T98" s="2">
        <v>0.01</v>
      </c>
      <c r="U98" s="14">
        <f t="shared" si="85"/>
        <v>9.5998785917180748E-3</v>
      </c>
      <c r="V98" s="13"/>
      <c r="W98" s="2"/>
      <c r="X98" s="2"/>
      <c r="Y98" s="2"/>
      <c r="Z98" s="2"/>
      <c r="AA98" s="2"/>
      <c r="AB98" s="2"/>
      <c r="AC98" s="2"/>
      <c r="AD98" s="2"/>
      <c r="AE98" s="13">
        <v>5.0000000000000001E-3</v>
      </c>
      <c r="AF98" s="2">
        <v>0.49</v>
      </c>
      <c r="AG98" s="14">
        <f t="shared" si="86"/>
        <v>2.4499999999999999E-3</v>
      </c>
      <c r="AH98" s="17"/>
      <c r="AI98" s="2"/>
      <c r="AJ98" s="14"/>
      <c r="AK98" s="13"/>
      <c r="AL98" s="2"/>
      <c r="AM98" s="2"/>
      <c r="AN98" s="13"/>
      <c r="AO98" s="2"/>
      <c r="AP98" s="14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1.9549878591718077E-2</v>
      </c>
      <c r="AU98" s="7">
        <f t="shared" si="89"/>
        <v>28.47</v>
      </c>
      <c r="AV98" s="1">
        <f t="shared" si="90"/>
        <v>0.26</v>
      </c>
      <c r="AW98" s="1">
        <f t="shared" si="91"/>
        <v>0.06</v>
      </c>
      <c r="AX98" s="1">
        <f t="shared" si="92"/>
        <v>58.174268747269451</v>
      </c>
      <c r="AZ98" s="1">
        <f t="shared" si="93"/>
        <v>4.0999999999999996</v>
      </c>
      <c r="BA98" s="1">
        <f t="shared" si="94"/>
        <v>3975.2416977300795</v>
      </c>
    </row>
    <row r="99" spans="3:54" x14ac:dyDescent="0.15">
      <c r="C99" s="6">
        <v>9</v>
      </c>
      <c r="D99" s="8">
        <v>25.645309554666699</v>
      </c>
      <c r="E99" s="9">
        <f t="shared" si="95"/>
        <v>27.2266671032258</v>
      </c>
      <c r="F99" s="6" t="s">
        <v>110</v>
      </c>
      <c r="G99" s="1">
        <v>10</v>
      </c>
      <c r="H99" s="7">
        <f t="shared" si="76"/>
        <v>25.645309554666699</v>
      </c>
      <c r="I99" s="7">
        <f t="shared" si="77"/>
        <v>298.79530955466669</v>
      </c>
      <c r="J99" s="7">
        <f t="shared" si="78"/>
        <v>0.37147169720327117</v>
      </c>
      <c r="K99" s="7">
        <f t="shared" si="79"/>
        <v>28.47</v>
      </c>
      <c r="L99" s="7">
        <f t="shared" si="80"/>
        <v>0.28470000000000001</v>
      </c>
      <c r="M99" s="1" t="s">
        <v>110</v>
      </c>
      <c r="O99" s="7">
        <f t="shared" si="96"/>
        <v>0.63114877031728434</v>
      </c>
      <c r="P99" s="7">
        <f t="shared" si="81"/>
        <v>0.23445390489751919</v>
      </c>
      <c r="Q99" s="12">
        <f t="shared" si="82"/>
        <v>6.0958015273354989E-2</v>
      </c>
      <c r="R99" s="7">
        <f t="shared" si="83"/>
        <v>7.4022000000000004E-2</v>
      </c>
      <c r="S99" s="13">
        <f t="shared" si="84"/>
        <v>0.82351213522135291</v>
      </c>
      <c r="T99" s="2">
        <v>0.01</v>
      </c>
      <c r="U99" s="14">
        <f t="shared" si="85"/>
        <v>8.2351213522135289E-3</v>
      </c>
      <c r="V99" s="13"/>
      <c r="W99" s="2"/>
      <c r="X99" s="2"/>
      <c r="Y99" s="2"/>
      <c r="Z99" s="2"/>
      <c r="AA99" s="2"/>
      <c r="AB99" s="2"/>
      <c r="AC99" s="2"/>
      <c r="AD99" s="2"/>
      <c r="AE99" s="13">
        <v>5.0000000000000001E-3</v>
      </c>
      <c r="AF99" s="2">
        <v>0.49</v>
      </c>
      <c r="AG99" s="14">
        <f t="shared" si="86"/>
        <v>2.4499999999999999E-3</v>
      </c>
      <c r="AH99" s="17"/>
      <c r="AI99" s="2"/>
      <c r="AJ99" s="14"/>
      <c r="AK99" s="13"/>
      <c r="AL99" s="2"/>
      <c r="AM99" s="2"/>
      <c r="AN99" s="13"/>
      <c r="AO99" s="2"/>
      <c r="AP99" s="14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1.8185121352213528E-2</v>
      </c>
      <c r="AU99" s="7">
        <f t="shared" si="89"/>
        <v>28.47</v>
      </c>
      <c r="AV99" s="1">
        <f t="shared" si="90"/>
        <v>0.26</v>
      </c>
      <c r="AW99" s="1">
        <f t="shared" si="91"/>
        <v>0.06</v>
      </c>
      <c r="AX99" s="1">
        <f t="shared" si="92"/>
        <v>54.113181919888703</v>
      </c>
      <c r="AZ99" s="1">
        <f t="shared" si="93"/>
        <v>4.0999999999999996</v>
      </c>
      <c r="BA99" s="1">
        <f t="shared" si="94"/>
        <v>3697.7340978590614</v>
      </c>
    </row>
    <row r="100" spans="3:54" x14ac:dyDescent="0.15">
      <c r="C100" s="6">
        <v>10</v>
      </c>
      <c r="D100" s="8">
        <v>23.333658825483901</v>
      </c>
      <c r="E100" s="9">
        <f t="shared" si="95"/>
        <v>25.645309554666699</v>
      </c>
      <c r="F100" s="6" t="s">
        <v>110</v>
      </c>
      <c r="G100" s="1">
        <v>11</v>
      </c>
      <c r="H100" s="7">
        <f t="shared" si="76"/>
        <v>23.333658825483901</v>
      </c>
      <c r="I100" s="7">
        <f t="shared" si="77"/>
        <v>296.48365882548387</v>
      </c>
      <c r="J100" s="7">
        <f t="shared" si="78"/>
        <v>0.28812568550133844</v>
      </c>
      <c r="K100" s="7">
        <f t="shared" si="79"/>
        <v>28.47</v>
      </c>
      <c r="L100" s="7">
        <f t="shared" si="80"/>
        <v>0.28470000000000001</v>
      </c>
      <c r="M100" s="1" t="s">
        <v>112</v>
      </c>
      <c r="N100" s="7">
        <f>(O99-P99)*$C$22/100</f>
        <v>0.3768601221487769</v>
      </c>
      <c r="O100" s="7">
        <f t="shared" si="96"/>
        <v>0.30453474327098834</v>
      </c>
      <c r="P100" s="7">
        <f t="shared" si="81"/>
        <v>8.7744281663927629E-2</v>
      </c>
      <c r="Q100" s="12">
        <f t="shared" si="82"/>
        <v>2.2813513232621183E-2</v>
      </c>
      <c r="R100" s="7">
        <f t="shared" si="83"/>
        <v>7.4022000000000004E-2</v>
      </c>
      <c r="S100" s="13">
        <f t="shared" si="84"/>
        <v>0.30819909260248551</v>
      </c>
      <c r="T100" s="2">
        <v>0.01</v>
      </c>
      <c r="U100" s="14">
        <f t="shared" si="85"/>
        <v>3.0819909260248551E-3</v>
      </c>
      <c r="V100" s="13"/>
      <c r="W100" s="2"/>
      <c r="X100" s="2"/>
      <c r="Y100" s="2"/>
      <c r="Z100" s="2"/>
      <c r="AA100" s="2"/>
      <c r="AB100" s="2"/>
      <c r="AC100" s="2"/>
      <c r="AD100" s="2"/>
      <c r="AE100" s="13">
        <v>1E-3</v>
      </c>
      <c r="AF100" s="2">
        <v>0.49</v>
      </c>
      <c r="AG100" s="14">
        <f t="shared" si="86"/>
        <v>4.8999999999999998E-4</v>
      </c>
      <c r="AH100" s="17"/>
      <c r="AI100" s="2"/>
      <c r="AJ100" s="14"/>
      <c r="AK100" s="13"/>
      <c r="AL100" s="2"/>
      <c r="AM100" s="2"/>
      <c r="AN100" s="13"/>
      <c r="AO100" s="2"/>
      <c r="AP100" s="14"/>
      <c r="AQ100" s="2">
        <v>0.01</v>
      </c>
      <c r="AR100" s="2">
        <v>0.5</v>
      </c>
      <c r="AS100" s="2">
        <f t="shared" si="87"/>
        <v>5.0000000000000001E-3</v>
      </c>
      <c r="AT100" s="1">
        <f t="shared" si="88"/>
        <v>8.5719909260248556E-3</v>
      </c>
      <c r="AU100" s="7">
        <f t="shared" si="89"/>
        <v>28.47</v>
      </c>
      <c r="AV100" s="1">
        <f t="shared" si="90"/>
        <v>0.26</v>
      </c>
      <c r="AW100" s="1">
        <f t="shared" si="91"/>
        <v>0.06</v>
      </c>
      <c r="AX100" s="1">
        <f t="shared" si="92"/>
        <v>25.507539675513719</v>
      </c>
      <c r="AZ100" s="1">
        <f t="shared" si="93"/>
        <v>4.0999999999999996</v>
      </c>
      <c r="BA100" s="1">
        <f t="shared" si="94"/>
        <v>1743.0152111601039</v>
      </c>
    </row>
    <row r="101" spans="3:54" x14ac:dyDescent="0.15">
      <c r="C101" s="6">
        <v>11</v>
      </c>
      <c r="D101" s="8">
        <v>17.0557464195</v>
      </c>
      <c r="E101" s="9">
        <f t="shared" si="95"/>
        <v>23.333658825483901</v>
      </c>
      <c r="F101" s="6" t="s">
        <v>112</v>
      </c>
      <c r="G101" s="1">
        <v>12</v>
      </c>
      <c r="H101" s="7">
        <f t="shared" si="76"/>
        <v>17.0557464195</v>
      </c>
      <c r="I101" s="7">
        <f t="shared" si="77"/>
        <v>290.20574641949997</v>
      </c>
      <c r="J101" s="7">
        <f t="shared" si="78"/>
        <v>0.14159373836977854</v>
      </c>
      <c r="K101" s="7">
        <f t="shared" si="79"/>
        <v>28.47</v>
      </c>
      <c r="L101" s="7">
        <f t="shared" si="80"/>
        <v>0.28470000000000001</v>
      </c>
      <c r="M101" s="1" t="s">
        <v>110</v>
      </c>
      <c r="O101" s="7">
        <f t="shared" si="96"/>
        <v>0.50149046160706068</v>
      </c>
      <c r="P101" s="7">
        <f t="shared" si="81"/>
        <v>7.1007909215729623E-2</v>
      </c>
      <c r="Q101" s="12">
        <f t="shared" si="82"/>
        <v>1.8462056396089704E-2</v>
      </c>
      <c r="R101" s="7">
        <f t="shared" si="83"/>
        <v>7.4022000000000004E-2</v>
      </c>
      <c r="S101" s="13">
        <f t="shared" si="84"/>
        <v>0.24941309875563619</v>
      </c>
      <c r="T101" s="2">
        <v>0.01</v>
      </c>
      <c r="U101" s="14">
        <f t="shared" si="85"/>
        <v>2.494130987556362E-3</v>
      </c>
      <c r="V101" s="13"/>
      <c r="W101" s="2"/>
      <c r="X101" s="2"/>
      <c r="Y101" s="2"/>
      <c r="Z101" s="2"/>
      <c r="AA101" s="2"/>
      <c r="AB101" s="2"/>
      <c r="AC101" s="2"/>
      <c r="AD101" s="2"/>
      <c r="AE101" s="13">
        <v>1E-3</v>
      </c>
      <c r="AF101" s="2">
        <v>0.49</v>
      </c>
      <c r="AG101" s="14">
        <f t="shared" si="86"/>
        <v>4.8999999999999998E-4</v>
      </c>
      <c r="AH101" s="17"/>
      <c r="AI101" s="2"/>
      <c r="AJ101" s="14"/>
      <c r="AK101" s="13"/>
      <c r="AL101" s="2"/>
      <c r="AM101" s="2"/>
      <c r="AN101" s="13"/>
      <c r="AO101" s="2"/>
      <c r="AP101" s="14"/>
      <c r="AQ101" s="2">
        <v>0.01</v>
      </c>
      <c r="AR101" s="2">
        <v>0.5</v>
      </c>
      <c r="AS101" s="2">
        <f t="shared" si="87"/>
        <v>5.0000000000000001E-3</v>
      </c>
      <c r="AT101" s="1">
        <f t="shared" si="88"/>
        <v>7.9841309875563621E-3</v>
      </c>
      <c r="AU101" s="7">
        <f t="shared" si="89"/>
        <v>28.47</v>
      </c>
      <c r="AV101" s="1">
        <f t="shared" si="90"/>
        <v>0.26</v>
      </c>
      <c r="AW101" s="1">
        <f t="shared" si="91"/>
        <v>0.06</v>
      </c>
      <c r="AX101" s="1">
        <f t="shared" si="92"/>
        <v>23.758254027228062</v>
      </c>
      <c r="AY101" s="1">
        <f>SUM(AX90:AX101)</f>
        <v>502.71865484311695</v>
      </c>
      <c r="AZ101" s="1">
        <f t="shared" si="93"/>
        <v>4.0999999999999996</v>
      </c>
      <c r="BA101" s="1">
        <f t="shared" si="94"/>
        <v>1623.4806918605843</v>
      </c>
      <c r="BB101" s="1">
        <f>SUM(BA90:BA101)</f>
        <v>34352.44141427966</v>
      </c>
    </row>
    <row r="102" spans="3:54" x14ac:dyDescent="0.15">
      <c r="C102" s="6">
        <v>12</v>
      </c>
      <c r="D102" s="8">
        <v>14.4303977725806</v>
      </c>
      <c r="E102" s="9">
        <f t="shared" si="95"/>
        <v>17.0557464195</v>
      </c>
      <c r="F102" s="6" t="s">
        <v>110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Z102"/>
  <sheetViews>
    <sheetView workbookViewId="0">
      <pane xSplit="4" topLeftCell="E1" activePane="topRight" state="frozen"/>
      <selection activeCell="K16" sqref="K16"/>
      <selection pane="topRight" activeCell="E2" sqref="E2:E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10" style="1"/>
    <col min="32" max="32" width="23.125" style="1" customWidth="1"/>
    <col min="33" max="33" width="14.37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48" width="15.625" style="1"/>
    <col min="49" max="49" width="11.5" style="1"/>
    <col min="50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73</v>
      </c>
    </row>
    <row r="2" spans="1:12" x14ac:dyDescent="0.15">
      <c r="A2" s="28" t="s">
        <v>41</v>
      </c>
      <c r="B2" s="3" t="s">
        <v>42</v>
      </c>
      <c r="C2" s="2"/>
      <c r="D2" s="2"/>
      <c r="E2" s="39">
        <v>58.76</v>
      </c>
      <c r="F2" s="2">
        <v>1166.8320000000001</v>
      </c>
      <c r="G2" s="39">
        <f>(F2+F3+F4)/3</f>
        <v>1338.1873333333333</v>
      </c>
      <c r="H2" s="2">
        <v>0.13</v>
      </c>
      <c r="I2" s="28">
        <f>(H2+H3+H4)/3</f>
        <v>0.12</v>
      </c>
    </row>
    <row r="3" spans="1:12" x14ac:dyDescent="0.15">
      <c r="A3" s="28"/>
      <c r="B3" s="3" t="s">
        <v>43</v>
      </c>
      <c r="C3" s="2"/>
      <c r="D3" s="2"/>
      <c r="E3" s="40"/>
      <c r="F3" s="2">
        <v>1192.0899999999999</v>
      </c>
      <c r="G3" s="40"/>
      <c r="H3" s="2">
        <v>0.13</v>
      </c>
      <c r="I3" s="28"/>
    </row>
    <row r="4" spans="1:12" x14ac:dyDescent="0.15">
      <c r="A4" s="28"/>
      <c r="B4" s="3" t="s">
        <v>44</v>
      </c>
      <c r="C4" s="2"/>
      <c r="D4" s="2"/>
      <c r="E4" s="41"/>
      <c r="F4" s="2">
        <v>1655.64</v>
      </c>
      <c r="G4" s="41"/>
      <c r="H4" s="2">
        <v>0.1</v>
      </c>
      <c r="I4" s="28"/>
    </row>
    <row r="5" spans="1:12" x14ac:dyDescent="0.15">
      <c r="A5" s="28" t="s">
        <v>45</v>
      </c>
      <c r="B5" s="3" t="s">
        <v>46</v>
      </c>
      <c r="C5" s="2"/>
      <c r="D5" s="2"/>
      <c r="E5" s="35">
        <v>122.802739726027</v>
      </c>
      <c r="F5" s="2">
        <v>91.103999999999999</v>
      </c>
      <c r="G5" s="39">
        <f>(F5+F6)/2</f>
        <v>92.509250000000009</v>
      </c>
      <c r="H5" s="2">
        <v>0.13</v>
      </c>
      <c r="I5" s="28">
        <f>(H5+H6)/2</f>
        <v>0.13</v>
      </c>
    </row>
    <row r="6" spans="1:12" x14ac:dyDescent="0.15">
      <c r="A6" s="28"/>
      <c r="B6" s="3" t="s">
        <v>47</v>
      </c>
      <c r="C6" s="2"/>
      <c r="D6" s="2"/>
      <c r="E6" s="37"/>
      <c r="F6" s="2">
        <v>93.914500000000004</v>
      </c>
      <c r="G6" s="41"/>
      <c r="H6" s="2">
        <v>0.13</v>
      </c>
      <c r="I6" s="28"/>
    </row>
    <row r="7" spans="1:12" x14ac:dyDescent="0.15">
      <c r="A7" s="28" t="s">
        <v>48</v>
      </c>
      <c r="B7" s="29"/>
      <c r="C7" s="2"/>
      <c r="D7" s="2"/>
      <c r="E7" s="4">
        <v>879.30601599544798</v>
      </c>
      <c r="F7" s="2">
        <v>134.75800000000001</v>
      </c>
      <c r="G7" s="2"/>
      <c r="H7" s="2">
        <v>0.28999999999999998</v>
      </c>
    </row>
    <row r="8" spans="1:12" x14ac:dyDescent="0.15">
      <c r="A8" s="28" t="s">
        <v>49</v>
      </c>
      <c r="B8" s="29"/>
      <c r="C8" s="2"/>
      <c r="D8" s="2"/>
      <c r="E8" s="2">
        <v>0</v>
      </c>
      <c r="F8" s="2">
        <v>625.46400000000006</v>
      </c>
      <c r="G8" s="2"/>
      <c r="H8" s="2">
        <v>0.26</v>
      </c>
    </row>
    <row r="9" spans="1:12" x14ac:dyDescent="0.15">
      <c r="A9" s="28" t="s">
        <v>50</v>
      </c>
      <c r="B9" s="29"/>
      <c r="C9" s="2"/>
      <c r="D9" s="2"/>
      <c r="E9" s="2">
        <v>0</v>
      </c>
      <c r="F9" s="2">
        <v>341.64</v>
      </c>
      <c r="G9" s="2"/>
      <c r="H9" s="2">
        <v>0.26</v>
      </c>
    </row>
    <row r="10" spans="1:12" x14ac:dyDescent="0.15">
      <c r="A10" s="28" t="s">
        <v>51</v>
      </c>
      <c r="B10" s="29"/>
      <c r="C10" s="2"/>
      <c r="D10" s="2"/>
      <c r="E10" s="2">
        <v>0</v>
      </c>
      <c r="F10" s="2">
        <v>341.64</v>
      </c>
      <c r="G10" s="2"/>
      <c r="H10" s="2">
        <v>0.26</v>
      </c>
    </row>
    <row r="11" spans="1:12" x14ac:dyDescent="0.15">
      <c r="A11" s="28" t="s">
        <v>52</v>
      </c>
      <c r="B11" s="29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55</v>
      </c>
      <c r="B14" s="2" t="s">
        <v>56</v>
      </c>
      <c r="C14" s="2">
        <v>308.16000000000003</v>
      </c>
      <c r="G14" s="38" t="s">
        <v>57</v>
      </c>
      <c r="H14" s="5" t="s">
        <v>58</v>
      </c>
      <c r="I14" s="5">
        <f>(AV38+AV53+AY85+AY101+BB101+AG69)</f>
        <v>29963222.028646007</v>
      </c>
      <c r="J14" s="5" t="s">
        <v>35</v>
      </c>
      <c r="K14" s="5">
        <f>I14/(10000*1000)</f>
        <v>2.9963222028646008</v>
      </c>
      <c r="L14" s="5" t="s">
        <v>59</v>
      </c>
    </row>
    <row r="15" spans="1:12" x14ac:dyDescent="0.15">
      <c r="A15" s="2" t="s">
        <v>60</v>
      </c>
      <c r="B15" s="2" t="s">
        <v>56</v>
      </c>
      <c r="C15" s="2"/>
      <c r="G15" s="38"/>
      <c r="H15" s="5" t="s">
        <v>61</v>
      </c>
      <c r="I15" s="5">
        <v>13527437.534246599</v>
      </c>
      <c r="J15" s="5" t="s">
        <v>35</v>
      </c>
      <c r="K15" s="5">
        <f>I15/(10000*1000)</f>
        <v>1.35274375342466</v>
      </c>
      <c r="L15" s="5" t="s">
        <v>59</v>
      </c>
    </row>
    <row r="16" spans="1:12" x14ac:dyDescent="0.15">
      <c r="A16" s="2" t="s">
        <v>62</v>
      </c>
      <c r="B16" s="2" t="s">
        <v>63</v>
      </c>
      <c r="C16" s="2">
        <v>19347</v>
      </c>
      <c r="K16" s="1">
        <v>2.9978832086387559</v>
      </c>
    </row>
    <row r="17" spans="1:47" x14ac:dyDescent="0.15">
      <c r="A17" s="2" t="s">
        <v>64</v>
      </c>
      <c r="B17" s="2" t="s">
        <v>65</v>
      </c>
      <c r="C17" s="2">
        <v>1.9870000000000001</v>
      </c>
      <c r="AF17" s="1" t="s">
        <v>122</v>
      </c>
    </row>
    <row r="18" spans="1:47" x14ac:dyDescent="0.15">
      <c r="A18" s="2" t="s">
        <v>67</v>
      </c>
      <c r="B18" s="2" t="s">
        <v>68</v>
      </c>
      <c r="C18" s="2">
        <v>1</v>
      </c>
    </row>
    <row r="19" spans="1:47" x14ac:dyDescent="0.15">
      <c r="A19" s="2" t="s">
        <v>70</v>
      </c>
      <c r="B19" s="2" t="s">
        <v>68</v>
      </c>
      <c r="C19" s="2">
        <v>3</v>
      </c>
    </row>
    <row r="20" spans="1:47" x14ac:dyDescent="0.15">
      <c r="A20" s="2" t="s">
        <v>73</v>
      </c>
      <c r="B20" s="2" t="s">
        <v>74</v>
      </c>
      <c r="C20" s="2">
        <v>0.13</v>
      </c>
    </row>
    <row r="21" spans="1:47" x14ac:dyDescent="0.15">
      <c r="A21" s="2" t="s">
        <v>75</v>
      </c>
      <c r="B21" s="2" t="s">
        <v>76</v>
      </c>
      <c r="C21" s="2">
        <v>1</v>
      </c>
    </row>
    <row r="22" spans="1:47" x14ac:dyDescent="0.15">
      <c r="A22" s="2" t="s">
        <v>77</v>
      </c>
      <c r="B22" s="2" t="s">
        <v>72</v>
      </c>
      <c r="C22" s="2">
        <v>95</v>
      </c>
    </row>
    <row r="23" spans="1:47" x14ac:dyDescent="0.15">
      <c r="A23" s="2" t="s">
        <v>78</v>
      </c>
      <c r="B23" s="2" t="s">
        <v>79</v>
      </c>
      <c r="C23" s="2">
        <v>0.66200000000000003</v>
      </c>
    </row>
    <row r="25" spans="1:47" x14ac:dyDescent="0.15">
      <c r="S25" s="30" t="s">
        <v>80</v>
      </c>
      <c r="T25" s="30"/>
      <c r="U25" s="30"/>
      <c r="V25" s="30" t="s">
        <v>81</v>
      </c>
      <c r="W25" s="30"/>
      <c r="X25" s="30"/>
      <c r="Y25" s="30" t="s">
        <v>82</v>
      </c>
      <c r="Z25" s="30"/>
      <c r="AA25" s="30"/>
      <c r="AB25" s="30" t="s">
        <v>83</v>
      </c>
      <c r="AC25" s="30"/>
      <c r="AD25" s="30"/>
      <c r="AE25" s="30" t="s">
        <v>84</v>
      </c>
      <c r="AF25" s="30"/>
      <c r="AG25" s="30"/>
      <c r="AH25" s="30" t="s">
        <v>85</v>
      </c>
      <c r="AI25" s="30"/>
      <c r="AJ25" s="30"/>
      <c r="AK25" s="31" t="s">
        <v>86</v>
      </c>
      <c r="AL25" s="32"/>
      <c r="AM25" s="33"/>
      <c r="AN25" s="30" t="s">
        <v>87</v>
      </c>
      <c r="AO25" s="30"/>
      <c r="AP25" s="30"/>
    </row>
    <row r="26" spans="1:47" x14ac:dyDescent="0.15">
      <c r="A26" s="34" t="s">
        <v>41</v>
      </c>
      <c r="B26" s="34"/>
      <c r="C26" s="6" t="s">
        <v>88</v>
      </c>
      <c r="D26" s="6" t="s">
        <v>89</v>
      </c>
      <c r="E26" s="6" t="s">
        <v>90</v>
      </c>
      <c r="F26" s="6" t="s">
        <v>91</v>
      </c>
      <c r="G26" s="1" t="s">
        <v>88</v>
      </c>
      <c r="H26" s="1" t="s">
        <v>90</v>
      </c>
      <c r="I26" s="1" t="s">
        <v>92</v>
      </c>
      <c r="J26" s="1" t="s">
        <v>93</v>
      </c>
      <c r="K26" s="10" t="s">
        <v>94</v>
      </c>
      <c r="L26" s="10" t="s">
        <v>95</v>
      </c>
      <c r="M26" s="1" t="s">
        <v>96</v>
      </c>
      <c r="N26" s="10" t="s">
        <v>97</v>
      </c>
      <c r="O26" s="1" t="s">
        <v>98</v>
      </c>
      <c r="P26" s="1" t="s">
        <v>99</v>
      </c>
      <c r="Q26" s="10" t="s">
        <v>100</v>
      </c>
      <c r="R26" s="10" t="s">
        <v>101</v>
      </c>
      <c r="S26" s="2" t="s">
        <v>102</v>
      </c>
      <c r="T26" s="2" t="s">
        <v>103</v>
      </c>
      <c r="U26" s="2"/>
      <c r="V26" s="2" t="s">
        <v>102</v>
      </c>
      <c r="W26" s="2" t="s">
        <v>103</v>
      </c>
      <c r="X26" s="2"/>
      <c r="Y26" s="2" t="s">
        <v>102</v>
      </c>
      <c r="Z26" s="2" t="s">
        <v>103</v>
      </c>
      <c r="AA26" s="2"/>
      <c r="AB26" s="2" t="s">
        <v>102</v>
      </c>
      <c r="AC26" s="2" t="s">
        <v>103</v>
      </c>
      <c r="AD26" s="2"/>
      <c r="AE26" s="2" t="s">
        <v>102</v>
      </c>
      <c r="AF26" s="2" t="s">
        <v>103</v>
      </c>
      <c r="AG26" s="2"/>
      <c r="AH26" s="2" t="s">
        <v>102</v>
      </c>
      <c r="AI26" s="2" t="s">
        <v>103</v>
      </c>
      <c r="AJ26" s="2"/>
      <c r="AK26" s="2" t="s">
        <v>102</v>
      </c>
      <c r="AL26" s="2" t="s">
        <v>103</v>
      </c>
      <c r="AM26" s="2"/>
      <c r="AN26" s="16" t="s">
        <v>102</v>
      </c>
      <c r="AO26" s="16" t="s">
        <v>103</v>
      </c>
      <c r="AP26" s="16"/>
      <c r="AQ26" s="1" t="s">
        <v>104</v>
      </c>
      <c r="AR26" s="1" t="s">
        <v>105</v>
      </c>
      <c r="AS26" s="1" t="s">
        <v>73</v>
      </c>
      <c r="AT26" s="1" t="s">
        <v>106</v>
      </c>
      <c r="AU26" s="1" t="s">
        <v>107</v>
      </c>
    </row>
    <row r="27" spans="1:47" x14ac:dyDescent="0.15">
      <c r="A27" s="1" t="s">
        <v>108</v>
      </c>
      <c r="B27" s="1">
        <f>G2</f>
        <v>1338.1873333333333</v>
      </c>
      <c r="C27" s="6" t="s">
        <v>109</v>
      </c>
      <c r="D27" s="6">
        <v>18</v>
      </c>
      <c r="E27" s="6"/>
      <c r="F27" s="6"/>
      <c r="G27" s="1">
        <v>1</v>
      </c>
      <c r="H27" s="7">
        <f t="shared" ref="H27:H38" si="0">E28</f>
        <v>18</v>
      </c>
      <c r="I27" s="7">
        <f t="shared" ref="I27:I38" si="1">H27+273.15</f>
        <v>291.14999999999998</v>
      </c>
      <c r="J27" s="7">
        <f t="shared" ref="J27:J38" si="2">EXP(($C$16*(I27-$C$14))/($C$17*I27*$C$14))</f>
        <v>0.15787051391298848</v>
      </c>
      <c r="K27" s="7">
        <f t="shared" ref="K27:K38" si="3">$B$27/12</f>
        <v>111.51561111111111</v>
      </c>
      <c r="L27" s="7">
        <f t="shared" ref="L27:L38" si="4">K27*$B$28/100</f>
        <v>1.1151561111111112</v>
      </c>
      <c r="M27" s="1" t="s">
        <v>110</v>
      </c>
      <c r="O27" s="7">
        <f>L27</f>
        <v>1.1151561111111112</v>
      </c>
      <c r="P27" s="7">
        <f t="shared" ref="P27:P38" si="5">O27*J27</f>
        <v>0.1760502683543208</v>
      </c>
      <c r="Q27" s="12">
        <f t="shared" ref="Q27:Q38" si="6">P27*$B$29</f>
        <v>2.1126032202518494E-2</v>
      </c>
      <c r="R27" s="7">
        <f t="shared" ref="R27:R38" si="7">L27*$B$29</f>
        <v>0.13381873333333336</v>
      </c>
      <c r="S27" s="13">
        <f t="shared" ref="S27:S38" si="8">Q27/R27</f>
        <v>0.15787051391298845</v>
      </c>
      <c r="T27" s="2">
        <v>0.01</v>
      </c>
      <c r="U27" s="14">
        <f t="shared" ref="U27:U38" si="9">S27*T27</f>
        <v>1.5787051391298846E-3</v>
      </c>
      <c r="V27" s="13"/>
      <c r="W27" s="2"/>
      <c r="X27" s="14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3"/>
      <c r="AF27" s="2"/>
      <c r="AG27" s="14"/>
      <c r="AH27" s="13"/>
      <c r="AI27" s="2"/>
      <c r="AJ27" s="14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2.3478705139129884E-2</v>
      </c>
      <c r="AR27" s="7">
        <f t="shared" ref="AR27:AR38" si="15">$B$27/12</f>
        <v>111.51561111111111</v>
      </c>
      <c r="AS27" s="1">
        <f t="shared" ref="AS27:AS38" si="16">$B$29</f>
        <v>0.12</v>
      </c>
      <c r="AT27" s="1">
        <f>$E$2/12</f>
        <v>4.8966666666666665</v>
      </c>
      <c r="AU27" s="1">
        <f t="shared" ref="AU27:AU38" si="17">AT27*10000*AS27*0.67*AR27*AQ27</f>
        <v>10307.809891822159</v>
      </c>
    </row>
    <row r="28" spans="1:47" x14ac:dyDescent="0.15">
      <c r="A28" s="1" t="s">
        <v>111</v>
      </c>
      <c r="B28" s="1">
        <v>1</v>
      </c>
      <c r="C28" s="6">
        <v>1</v>
      </c>
      <c r="D28" s="8">
        <v>18.632548975612899</v>
      </c>
      <c r="E28" s="9">
        <f t="shared" ref="E28:E39" si="18">D27</f>
        <v>18</v>
      </c>
      <c r="F28" s="6" t="s">
        <v>110</v>
      </c>
      <c r="G28" s="1">
        <v>2</v>
      </c>
      <c r="H28" s="7">
        <f t="shared" si="0"/>
        <v>18.632548975612899</v>
      </c>
      <c r="I28" s="7">
        <f t="shared" si="1"/>
        <v>291.78254897561288</v>
      </c>
      <c r="J28" s="7">
        <f t="shared" si="2"/>
        <v>0.16974112202225072</v>
      </c>
      <c r="K28" s="7">
        <f t="shared" si="3"/>
        <v>111.51561111111111</v>
      </c>
      <c r="L28" s="7">
        <f t="shared" si="4"/>
        <v>1.1151561111111112</v>
      </c>
      <c r="M28" s="1" t="s">
        <v>110</v>
      </c>
      <c r="O28" s="7">
        <f t="shared" ref="O28:O38" si="19">L28+O27-P27-N28</f>
        <v>2.0542619538679014</v>
      </c>
      <c r="P28" s="7">
        <f t="shared" si="5"/>
        <v>0.34869272897715864</v>
      </c>
      <c r="Q28" s="12">
        <f t="shared" si="6"/>
        <v>4.1843127477259032E-2</v>
      </c>
      <c r="R28" s="7">
        <f t="shared" si="7"/>
        <v>0.13381873333333336</v>
      </c>
      <c r="S28" s="13">
        <f t="shared" si="8"/>
        <v>0.31268512587868136</v>
      </c>
      <c r="T28" s="2">
        <v>0.01</v>
      </c>
      <c r="U28" s="14">
        <f t="shared" si="9"/>
        <v>3.1268512587868135E-3</v>
      </c>
      <c r="V28" s="13"/>
      <c r="W28" s="2"/>
      <c r="X28" s="14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3"/>
      <c r="AF28" s="2"/>
      <c r="AG28" s="14"/>
      <c r="AH28" s="13"/>
      <c r="AI28" s="2"/>
      <c r="AJ28" s="14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2.5026851258786814E-2</v>
      </c>
      <c r="AR28" s="7">
        <f t="shared" si="15"/>
        <v>111.51561111111111</v>
      </c>
      <c r="AS28" s="1">
        <f t="shared" si="16"/>
        <v>0.12</v>
      </c>
      <c r="AT28" s="1">
        <f t="shared" ref="AT28:AT38" si="20">$E$2/12</f>
        <v>4.8966666666666665</v>
      </c>
      <c r="AU28" s="1">
        <f t="shared" si="17"/>
        <v>10987.48944789742</v>
      </c>
    </row>
    <row r="29" spans="1:47" x14ac:dyDescent="0.15">
      <c r="A29" s="1" t="s">
        <v>73</v>
      </c>
      <c r="B29" s="1">
        <f>I2</f>
        <v>0.12</v>
      </c>
      <c r="C29" s="6">
        <v>2</v>
      </c>
      <c r="D29" s="8">
        <v>16.731643805862099</v>
      </c>
      <c r="E29" s="9">
        <f t="shared" si="18"/>
        <v>18.632548975612899</v>
      </c>
      <c r="F29" s="6" t="s">
        <v>110</v>
      </c>
      <c r="G29" s="1">
        <v>3</v>
      </c>
      <c r="H29" s="7">
        <f t="shared" si="0"/>
        <v>16.731643805862099</v>
      </c>
      <c r="I29" s="7">
        <f t="shared" si="1"/>
        <v>289.8816438058621</v>
      </c>
      <c r="J29" s="7">
        <f t="shared" si="2"/>
        <v>0.13638064584243104</v>
      </c>
      <c r="K29" s="7">
        <f t="shared" si="3"/>
        <v>111.51561111111111</v>
      </c>
      <c r="L29" s="7">
        <f t="shared" si="4"/>
        <v>1.1151561111111112</v>
      </c>
      <c r="M29" s="1" t="s">
        <v>110</v>
      </c>
      <c r="O29" s="7">
        <f t="shared" si="19"/>
        <v>2.8207253360018543</v>
      </c>
      <c r="P29" s="7">
        <f t="shared" si="5"/>
        <v>0.38469234306804118</v>
      </c>
      <c r="Q29" s="12">
        <f t="shared" si="6"/>
        <v>4.6163081168164942E-2</v>
      </c>
      <c r="R29" s="7">
        <f t="shared" si="7"/>
        <v>0.13381873333333336</v>
      </c>
      <c r="S29" s="13">
        <f t="shared" si="8"/>
        <v>0.34496725546770685</v>
      </c>
      <c r="T29" s="2">
        <v>0.01</v>
      </c>
      <c r="U29" s="14">
        <f t="shared" si="9"/>
        <v>3.4496725546770686E-3</v>
      </c>
      <c r="V29" s="13"/>
      <c r="W29" s="2"/>
      <c r="X29" s="14"/>
      <c r="Y29" s="2">
        <v>0.04</v>
      </c>
      <c r="Z29" s="2">
        <v>0.21</v>
      </c>
      <c r="AA29" s="2">
        <f t="shared" si="10"/>
        <v>8.3999999999999995E-3</v>
      </c>
      <c r="AB29" s="2">
        <v>1.4999999999999999E-2</v>
      </c>
      <c r="AC29" s="2">
        <v>0.28999999999999998</v>
      </c>
      <c r="AD29" s="2">
        <f t="shared" si="11"/>
        <v>4.3499999999999997E-3</v>
      </c>
      <c r="AE29" s="13"/>
      <c r="AF29" s="2"/>
      <c r="AG29" s="14"/>
      <c r="AH29" s="13"/>
      <c r="AI29" s="2"/>
      <c r="AJ29" s="14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3.0999672554677067E-2</v>
      </c>
      <c r="AR29" s="7">
        <f t="shared" si="15"/>
        <v>111.51561111111111</v>
      </c>
      <c r="AS29" s="1">
        <f t="shared" si="16"/>
        <v>0.12</v>
      </c>
      <c r="AT29" s="1">
        <f t="shared" si="20"/>
        <v>4.8966666666666665</v>
      </c>
      <c r="AU29" s="1">
        <f t="shared" si="17"/>
        <v>13609.725472883987</v>
      </c>
    </row>
    <row r="30" spans="1:47" x14ac:dyDescent="0.15">
      <c r="C30" s="6">
        <v>3</v>
      </c>
      <c r="D30" s="8">
        <v>20.647929176129001</v>
      </c>
      <c r="E30" s="9">
        <f t="shared" si="18"/>
        <v>16.731643805862099</v>
      </c>
      <c r="F30" s="6" t="s">
        <v>110</v>
      </c>
      <c r="G30" s="1">
        <v>4</v>
      </c>
      <c r="H30" s="7">
        <f t="shared" si="0"/>
        <v>20.647929176129001</v>
      </c>
      <c r="I30" s="7">
        <f t="shared" si="1"/>
        <v>293.797929176129</v>
      </c>
      <c r="J30" s="7">
        <f t="shared" si="2"/>
        <v>0.21340343483276561</v>
      </c>
      <c r="K30" s="7">
        <f t="shared" si="3"/>
        <v>111.51561111111111</v>
      </c>
      <c r="L30" s="7">
        <f t="shared" si="4"/>
        <v>1.1151561111111112</v>
      </c>
      <c r="M30" s="1" t="s">
        <v>110</v>
      </c>
      <c r="O30" s="7">
        <f t="shared" si="19"/>
        <v>3.5511891040449242</v>
      </c>
      <c r="P30" s="7">
        <f t="shared" si="5"/>
        <v>0.75783595254387826</v>
      </c>
      <c r="Q30" s="12">
        <f t="shared" si="6"/>
        <v>9.0940314305265391E-2</v>
      </c>
      <c r="R30" s="7">
        <f t="shared" si="7"/>
        <v>0.13381873333333336</v>
      </c>
      <c r="S30" s="13">
        <f t="shared" si="8"/>
        <v>0.67957835229794961</v>
      </c>
      <c r="T30" s="2">
        <v>0.01</v>
      </c>
      <c r="U30" s="14">
        <f t="shared" si="9"/>
        <v>6.7957835229794962E-3</v>
      </c>
      <c r="V30" s="13"/>
      <c r="W30" s="2"/>
      <c r="X30" s="14"/>
      <c r="Y30" s="2">
        <v>0.04</v>
      </c>
      <c r="Z30" s="2">
        <v>0.21</v>
      </c>
      <c r="AA30" s="2">
        <f t="shared" si="10"/>
        <v>8.3999999999999995E-3</v>
      </c>
      <c r="AB30" s="2">
        <v>1.4999999999999999E-2</v>
      </c>
      <c r="AC30" s="2">
        <v>0.28999999999999998</v>
      </c>
      <c r="AD30" s="2">
        <f t="shared" si="11"/>
        <v>4.3499999999999997E-3</v>
      </c>
      <c r="AE30" s="13"/>
      <c r="AF30" s="2"/>
      <c r="AG30" s="14"/>
      <c r="AH30" s="13"/>
      <c r="AI30" s="2"/>
      <c r="AJ30" s="14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3.4345783522979498E-2</v>
      </c>
      <c r="AR30" s="7">
        <f t="shared" si="15"/>
        <v>111.51561111111111</v>
      </c>
      <c r="AS30" s="1">
        <f t="shared" si="16"/>
        <v>0.12</v>
      </c>
      <c r="AT30" s="1">
        <f t="shared" si="20"/>
        <v>4.8966666666666665</v>
      </c>
      <c r="AU30" s="1">
        <f t="shared" si="17"/>
        <v>15078.762011901599</v>
      </c>
    </row>
    <row r="31" spans="1:47" x14ac:dyDescent="0.15">
      <c r="C31" s="6">
        <v>4</v>
      </c>
      <c r="D31" s="8">
        <v>26.043240881333301</v>
      </c>
      <c r="E31" s="9">
        <f t="shared" si="18"/>
        <v>20.647929176129001</v>
      </c>
      <c r="F31" s="6" t="s">
        <v>110</v>
      </c>
      <c r="G31" s="1">
        <v>5</v>
      </c>
      <c r="H31" s="7">
        <f t="shared" si="0"/>
        <v>26.043240881333301</v>
      </c>
      <c r="I31" s="7">
        <f t="shared" si="1"/>
        <v>299.19324088133328</v>
      </c>
      <c r="J31" s="7">
        <f t="shared" si="2"/>
        <v>0.38792561894413047</v>
      </c>
      <c r="K31" s="7">
        <f t="shared" si="3"/>
        <v>111.51561111111111</v>
      </c>
      <c r="L31" s="7">
        <f t="shared" si="4"/>
        <v>1.1151561111111112</v>
      </c>
      <c r="M31" s="1" t="s">
        <v>112</v>
      </c>
      <c r="N31" s="7">
        <f>(O30-P30)*C22/100</f>
        <v>2.6536854939259937</v>
      </c>
      <c r="O31" s="7">
        <f t="shared" si="19"/>
        <v>1.2548237686861627</v>
      </c>
      <c r="P31" s="7">
        <f t="shared" si="5"/>
        <v>0.48677828713338606</v>
      </c>
      <c r="Q31" s="12">
        <f t="shared" si="6"/>
        <v>5.8413394456006323E-2</v>
      </c>
      <c r="R31" s="7">
        <f t="shared" si="7"/>
        <v>0.13381873333333336</v>
      </c>
      <c r="S31" s="13">
        <f t="shared" si="8"/>
        <v>0.43651133889081534</v>
      </c>
      <c r="T31" s="2">
        <v>0.01</v>
      </c>
      <c r="U31" s="14">
        <f t="shared" si="9"/>
        <v>4.3651133889081534E-3</v>
      </c>
      <c r="V31" s="13"/>
      <c r="W31" s="2"/>
      <c r="X31" s="14"/>
      <c r="Y31" s="2">
        <v>0.05</v>
      </c>
      <c r="Z31" s="2">
        <v>0.21</v>
      </c>
      <c r="AA31" s="2">
        <f t="shared" si="10"/>
        <v>1.0500000000000001E-2</v>
      </c>
      <c r="AB31" s="2">
        <v>0.02</v>
      </c>
      <c r="AC31" s="2">
        <v>0.28999999999999998</v>
      </c>
      <c r="AD31" s="2">
        <f t="shared" si="11"/>
        <v>5.7999999999999996E-3</v>
      </c>
      <c r="AE31" s="13"/>
      <c r="AF31" s="2"/>
      <c r="AG31" s="14"/>
      <c r="AH31" s="13"/>
      <c r="AI31" s="2"/>
      <c r="AJ31" s="14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3.7365113388908154E-2</v>
      </c>
      <c r="AR31" s="7">
        <f t="shared" si="15"/>
        <v>111.51561111111111</v>
      </c>
      <c r="AS31" s="1">
        <f t="shared" si="16"/>
        <v>0.12</v>
      </c>
      <c r="AT31" s="1">
        <f t="shared" si="20"/>
        <v>4.8966666666666665</v>
      </c>
      <c r="AU31" s="1">
        <f t="shared" si="17"/>
        <v>16404.332484134502</v>
      </c>
    </row>
    <row r="32" spans="1:47" x14ac:dyDescent="0.15">
      <c r="C32" s="6">
        <v>5</v>
      </c>
      <c r="D32" s="8">
        <v>27.516154124516099</v>
      </c>
      <c r="E32" s="9">
        <f t="shared" si="18"/>
        <v>26.043240881333301</v>
      </c>
      <c r="F32" s="6" t="s">
        <v>112</v>
      </c>
      <c r="G32" s="1">
        <v>6</v>
      </c>
      <c r="H32" s="7">
        <f t="shared" si="0"/>
        <v>27.516154124516099</v>
      </c>
      <c r="I32" s="7">
        <f t="shared" si="1"/>
        <v>300.66615412451608</v>
      </c>
      <c r="J32" s="7">
        <f t="shared" si="2"/>
        <v>0.45497327707212798</v>
      </c>
      <c r="K32" s="7">
        <f t="shared" si="3"/>
        <v>111.51561111111111</v>
      </c>
      <c r="L32" s="7">
        <f t="shared" si="4"/>
        <v>1.1151561111111112</v>
      </c>
      <c r="M32" s="1" t="s">
        <v>110</v>
      </c>
      <c r="O32" s="7">
        <f t="shared" si="19"/>
        <v>1.8832015926638879</v>
      </c>
      <c r="P32" s="7">
        <f t="shared" si="5"/>
        <v>0.8568064000017398</v>
      </c>
      <c r="Q32" s="12">
        <f t="shared" si="6"/>
        <v>0.10281676800020877</v>
      </c>
      <c r="R32" s="7">
        <f t="shared" si="7"/>
        <v>0.13381873333333336</v>
      </c>
      <c r="S32" s="13">
        <f t="shared" si="8"/>
        <v>0.76832865951659546</v>
      </c>
      <c r="T32" s="2">
        <v>0.01</v>
      </c>
      <c r="U32" s="14">
        <f t="shared" si="9"/>
        <v>7.6832865951659548E-3</v>
      </c>
      <c r="V32" s="13"/>
      <c r="W32" s="2"/>
      <c r="X32" s="14"/>
      <c r="Y32" s="2">
        <v>0.05</v>
      </c>
      <c r="Z32" s="2">
        <v>0.21</v>
      </c>
      <c r="AA32" s="2">
        <f t="shared" si="10"/>
        <v>1.0500000000000001E-2</v>
      </c>
      <c r="AB32" s="2">
        <v>0.02</v>
      </c>
      <c r="AC32" s="2">
        <v>0.28999999999999998</v>
      </c>
      <c r="AD32" s="2">
        <f t="shared" si="11"/>
        <v>5.7999999999999996E-3</v>
      </c>
      <c r="AE32" s="13"/>
      <c r="AF32" s="2"/>
      <c r="AG32" s="14"/>
      <c r="AH32" s="13"/>
      <c r="AI32" s="2"/>
      <c r="AJ32" s="14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4.0683286595165957E-2</v>
      </c>
      <c r="AR32" s="7">
        <f t="shared" si="15"/>
        <v>111.51561111111111</v>
      </c>
      <c r="AS32" s="1">
        <f t="shared" si="16"/>
        <v>0.12</v>
      </c>
      <c r="AT32" s="1">
        <f t="shared" si="20"/>
        <v>4.8966666666666665</v>
      </c>
      <c r="AU32" s="1">
        <f t="shared" si="17"/>
        <v>17861.103562248183</v>
      </c>
    </row>
    <row r="33" spans="1:48" x14ac:dyDescent="0.15">
      <c r="C33" s="6">
        <v>6</v>
      </c>
      <c r="D33" s="8">
        <v>28.571210664666701</v>
      </c>
      <c r="E33" s="9">
        <f t="shared" si="18"/>
        <v>27.516154124516099</v>
      </c>
      <c r="F33" s="6" t="s">
        <v>110</v>
      </c>
      <c r="G33" s="1">
        <v>7</v>
      </c>
      <c r="H33" s="7">
        <f t="shared" si="0"/>
        <v>28.571210664666701</v>
      </c>
      <c r="I33" s="7">
        <f t="shared" si="1"/>
        <v>301.72121066466667</v>
      </c>
      <c r="J33" s="7">
        <f t="shared" si="2"/>
        <v>0.50952504750361693</v>
      </c>
      <c r="K33" s="7">
        <f t="shared" si="3"/>
        <v>111.51561111111111</v>
      </c>
      <c r="L33" s="7">
        <f t="shared" si="4"/>
        <v>1.1151561111111112</v>
      </c>
      <c r="M33" s="1" t="s">
        <v>110</v>
      </c>
      <c r="O33" s="7">
        <f t="shared" si="19"/>
        <v>2.1415513037732592</v>
      </c>
      <c r="P33" s="7">
        <f t="shared" si="5"/>
        <v>1.0911740297865027</v>
      </c>
      <c r="Q33" s="12">
        <f t="shared" si="6"/>
        <v>0.13094088357438033</v>
      </c>
      <c r="R33" s="7">
        <f t="shared" si="7"/>
        <v>0.13381873333333336</v>
      </c>
      <c r="S33" s="13">
        <f t="shared" si="8"/>
        <v>0.97849441787956171</v>
      </c>
      <c r="T33" s="2">
        <v>0.01</v>
      </c>
      <c r="U33" s="14">
        <f t="shared" si="9"/>
        <v>9.7849441787956175E-3</v>
      </c>
      <c r="V33" s="13"/>
      <c r="W33" s="2"/>
      <c r="X33" s="14"/>
      <c r="Y33" s="2">
        <v>0.05</v>
      </c>
      <c r="Z33" s="2">
        <v>0.21</v>
      </c>
      <c r="AA33" s="2">
        <f t="shared" si="10"/>
        <v>1.0500000000000001E-2</v>
      </c>
      <c r="AB33" s="2">
        <v>0.02</v>
      </c>
      <c r="AC33" s="2">
        <v>0.28999999999999998</v>
      </c>
      <c r="AD33" s="2">
        <f t="shared" si="11"/>
        <v>5.7999999999999996E-3</v>
      </c>
      <c r="AE33" s="13"/>
      <c r="AF33" s="2"/>
      <c r="AG33" s="14"/>
      <c r="AH33" s="13"/>
      <c r="AI33" s="2"/>
      <c r="AJ33" s="14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4.2784944178795623E-2</v>
      </c>
      <c r="AR33" s="7">
        <f t="shared" si="15"/>
        <v>111.51561111111111</v>
      </c>
      <c r="AS33" s="1">
        <f t="shared" si="16"/>
        <v>0.12</v>
      </c>
      <c r="AT33" s="1">
        <f t="shared" si="20"/>
        <v>4.8966666666666665</v>
      </c>
      <c r="AU33" s="1">
        <f t="shared" si="17"/>
        <v>18783.79017130041</v>
      </c>
    </row>
    <row r="34" spans="1:48" x14ac:dyDescent="0.15">
      <c r="C34" s="6">
        <v>7</v>
      </c>
      <c r="D34" s="8">
        <v>28.4727356835484</v>
      </c>
      <c r="E34" s="9">
        <f t="shared" si="18"/>
        <v>28.571210664666701</v>
      </c>
      <c r="F34" s="6" t="s">
        <v>110</v>
      </c>
      <c r="G34" s="1">
        <v>8</v>
      </c>
      <c r="H34" s="7">
        <f t="shared" si="0"/>
        <v>28.4727356835484</v>
      </c>
      <c r="I34" s="7">
        <f t="shared" si="1"/>
        <v>301.6227356835484</v>
      </c>
      <c r="J34" s="7">
        <f t="shared" si="2"/>
        <v>0.50418492205956722</v>
      </c>
      <c r="K34" s="7">
        <f t="shared" si="3"/>
        <v>111.51561111111111</v>
      </c>
      <c r="L34" s="7">
        <f t="shared" si="4"/>
        <v>1.1151561111111112</v>
      </c>
      <c r="M34" s="1" t="s">
        <v>110</v>
      </c>
      <c r="O34" s="7">
        <f t="shared" si="19"/>
        <v>2.1655333850978677</v>
      </c>
      <c r="P34" s="7">
        <f t="shared" si="5"/>
        <v>1.0918292809829593</v>
      </c>
      <c r="Q34" s="12">
        <f t="shared" si="6"/>
        <v>0.13101951371795512</v>
      </c>
      <c r="R34" s="7">
        <f t="shared" si="7"/>
        <v>0.13381873333333336</v>
      </c>
      <c r="S34" s="13">
        <f t="shared" si="8"/>
        <v>0.97908200484602126</v>
      </c>
      <c r="T34" s="2">
        <v>0.01</v>
      </c>
      <c r="U34" s="14">
        <f t="shared" si="9"/>
        <v>9.790820048460212E-3</v>
      </c>
      <c r="V34" s="13"/>
      <c r="W34" s="2"/>
      <c r="X34" s="14"/>
      <c r="Y34" s="2">
        <v>0.05</v>
      </c>
      <c r="Z34" s="2">
        <v>0.21</v>
      </c>
      <c r="AA34" s="2">
        <f t="shared" si="10"/>
        <v>1.0500000000000001E-2</v>
      </c>
      <c r="AB34" s="2">
        <v>0.02</v>
      </c>
      <c r="AC34" s="2">
        <v>0.28999999999999998</v>
      </c>
      <c r="AD34" s="2">
        <f t="shared" si="11"/>
        <v>5.7999999999999996E-3</v>
      </c>
      <c r="AE34" s="13"/>
      <c r="AF34" s="2"/>
      <c r="AG34" s="14"/>
      <c r="AH34" s="13"/>
      <c r="AI34" s="2"/>
      <c r="AJ34" s="14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4.2790820048460215E-2</v>
      </c>
      <c r="AR34" s="7">
        <f t="shared" si="15"/>
        <v>111.51561111111111</v>
      </c>
      <c r="AS34" s="1">
        <f t="shared" si="16"/>
        <v>0.12</v>
      </c>
      <c r="AT34" s="1">
        <f t="shared" si="20"/>
        <v>4.8966666666666665</v>
      </c>
      <c r="AU34" s="1">
        <f t="shared" si="17"/>
        <v>18786.369842840766</v>
      </c>
    </row>
    <row r="35" spans="1:48" x14ac:dyDescent="0.15">
      <c r="C35" s="6">
        <v>8</v>
      </c>
      <c r="D35" s="8">
        <v>27.617496156774202</v>
      </c>
      <c r="E35" s="9">
        <f t="shared" si="18"/>
        <v>28.4727356835484</v>
      </c>
      <c r="F35" s="6" t="s">
        <v>110</v>
      </c>
      <c r="G35" s="1">
        <v>9</v>
      </c>
      <c r="H35" s="7">
        <f t="shared" si="0"/>
        <v>27.617496156774202</v>
      </c>
      <c r="I35" s="7">
        <f t="shared" si="1"/>
        <v>300.7674961567742</v>
      </c>
      <c r="J35" s="7">
        <f t="shared" si="2"/>
        <v>0.45996496477279097</v>
      </c>
      <c r="K35" s="7">
        <f t="shared" si="3"/>
        <v>111.51561111111111</v>
      </c>
      <c r="L35" s="7">
        <f t="shared" si="4"/>
        <v>1.1151561111111112</v>
      </c>
      <c r="M35" s="1" t="s">
        <v>110</v>
      </c>
      <c r="O35" s="7">
        <f t="shared" si="19"/>
        <v>2.1888602152260197</v>
      </c>
      <c r="P35" s="7">
        <f t="shared" si="5"/>
        <v>1.0067990117889998</v>
      </c>
      <c r="Q35" s="12">
        <f t="shared" si="6"/>
        <v>0.12081588141467997</v>
      </c>
      <c r="R35" s="7">
        <f t="shared" si="7"/>
        <v>0.13381873333333336</v>
      </c>
      <c r="S35" s="13">
        <f t="shared" si="8"/>
        <v>0.90283234944195623</v>
      </c>
      <c r="T35" s="2">
        <v>0.01</v>
      </c>
      <c r="U35" s="14">
        <f t="shared" si="9"/>
        <v>9.0283234944195621E-3</v>
      </c>
      <c r="V35" s="13"/>
      <c r="W35" s="2"/>
      <c r="X35" s="14"/>
      <c r="Y35" s="2">
        <v>0.05</v>
      </c>
      <c r="Z35" s="2">
        <v>0.21</v>
      </c>
      <c r="AA35" s="2">
        <f t="shared" si="10"/>
        <v>1.0500000000000001E-2</v>
      </c>
      <c r="AB35" s="2">
        <v>0.02</v>
      </c>
      <c r="AC35" s="2">
        <v>0.28999999999999998</v>
      </c>
      <c r="AD35" s="2">
        <f t="shared" si="11"/>
        <v>5.7999999999999996E-3</v>
      </c>
      <c r="AE35" s="13"/>
      <c r="AF35" s="2"/>
      <c r="AG35" s="14"/>
      <c r="AH35" s="13"/>
      <c r="AI35" s="2"/>
      <c r="AJ35" s="14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4.2028323494419567E-2</v>
      </c>
      <c r="AR35" s="7">
        <f t="shared" si="15"/>
        <v>111.51561111111111</v>
      </c>
      <c r="AS35" s="1">
        <f t="shared" si="16"/>
        <v>0.12</v>
      </c>
      <c r="AT35" s="1">
        <f t="shared" si="20"/>
        <v>4.8966666666666665</v>
      </c>
      <c r="AU35" s="1">
        <f t="shared" si="17"/>
        <v>18451.612475445683</v>
      </c>
    </row>
    <row r="36" spans="1:48" x14ac:dyDescent="0.15">
      <c r="C36" s="6">
        <v>9</v>
      </c>
      <c r="D36" s="8">
        <v>27.029027160999998</v>
      </c>
      <c r="E36" s="9">
        <f t="shared" si="18"/>
        <v>27.617496156774202</v>
      </c>
      <c r="F36" s="6" t="s">
        <v>110</v>
      </c>
      <c r="G36" s="1">
        <v>10</v>
      </c>
      <c r="H36" s="7">
        <f t="shared" si="0"/>
        <v>27.029027160999998</v>
      </c>
      <c r="I36" s="7">
        <f t="shared" si="1"/>
        <v>300.17902716099996</v>
      </c>
      <c r="J36" s="7">
        <f t="shared" si="2"/>
        <v>0.4316807135951099</v>
      </c>
      <c r="K36" s="7">
        <f t="shared" si="3"/>
        <v>111.51561111111111</v>
      </c>
      <c r="L36" s="7">
        <f t="shared" si="4"/>
        <v>1.1151561111111112</v>
      </c>
      <c r="M36" s="1" t="s">
        <v>110</v>
      </c>
      <c r="O36" s="7">
        <f t="shared" si="19"/>
        <v>2.2972173145481314</v>
      </c>
      <c r="P36" s="7">
        <f t="shared" si="5"/>
        <v>0.99166440962717939</v>
      </c>
      <c r="Q36" s="12">
        <f t="shared" si="6"/>
        <v>0.11899972915526152</v>
      </c>
      <c r="R36" s="7">
        <f t="shared" si="7"/>
        <v>0.13381873333333336</v>
      </c>
      <c r="S36" s="13">
        <f t="shared" si="8"/>
        <v>0.88926061539411894</v>
      </c>
      <c r="T36" s="2">
        <v>0.01</v>
      </c>
      <c r="U36" s="14">
        <f t="shared" si="9"/>
        <v>8.8926061539411887E-3</v>
      </c>
      <c r="V36" s="13"/>
      <c r="W36" s="2"/>
      <c r="X36" s="14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3"/>
      <c r="AF36" s="2"/>
      <c r="AG36" s="14"/>
      <c r="AH36" s="13"/>
      <c r="AI36" s="2"/>
      <c r="AJ36" s="14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3.8342606153941187E-2</v>
      </c>
      <c r="AR36" s="7">
        <f t="shared" si="15"/>
        <v>111.51561111111111</v>
      </c>
      <c r="AS36" s="1">
        <f t="shared" si="16"/>
        <v>0.12</v>
      </c>
      <c r="AT36" s="1">
        <f t="shared" si="20"/>
        <v>4.8966666666666665</v>
      </c>
      <c r="AU36" s="1">
        <f t="shared" si="17"/>
        <v>16833.479216583542</v>
      </c>
    </row>
    <row r="37" spans="1:48" x14ac:dyDescent="0.15">
      <c r="C37" s="6">
        <v>10</v>
      </c>
      <c r="D37" s="8">
        <v>25.882294797096801</v>
      </c>
      <c r="E37" s="9">
        <f t="shared" si="18"/>
        <v>27.029027160999998</v>
      </c>
      <c r="F37" s="6" t="s">
        <v>110</v>
      </c>
      <c r="G37" s="1">
        <v>11</v>
      </c>
      <c r="H37" s="7">
        <f t="shared" si="0"/>
        <v>25.882294797096801</v>
      </c>
      <c r="I37" s="7">
        <f t="shared" si="1"/>
        <v>299.03229479709677</v>
      </c>
      <c r="J37" s="7">
        <f t="shared" si="2"/>
        <v>0.38119001029996935</v>
      </c>
      <c r="K37" s="7">
        <f t="shared" si="3"/>
        <v>111.51561111111111</v>
      </c>
      <c r="L37" s="7">
        <f t="shared" si="4"/>
        <v>1.1151561111111112</v>
      </c>
      <c r="M37" s="1" t="s">
        <v>112</v>
      </c>
      <c r="N37" s="7">
        <f>(O36-P36)*C22/100</f>
        <v>1.2402752596749043</v>
      </c>
      <c r="O37" s="7">
        <f t="shared" si="19"/>
        <v>1.180433756357159</v>
      </c>
      <c r="P37" s="7">
        <f t="shared" si="5"/>
        <v>0.44996955574421693</v>
      </c>
      <c r="Q37" s="12">
        <f t="shared" si="6"/>
        <v>5.399634668930603E-2</v>
      </c>
      <c r="R37" s="7">
        <f t="shared" si="7"/>
        <v>0.13381873333333336</v>
      </c>
      <c r="S37" s="13">
        <f t="shared" si="8"/>
        <v>0.40350364514962794</v>
      </c>
      <c r="T37" s="2">
        <v>0.01</v>
      </c>
      <c r="U37" s="14">
        <f t="shared" si="9"/>
        <v>4.0350364514962793E-3</v>
      </c>
      <c r="V37" s="13"/>
      <c r="W37" s="2"/>
      <c r="X37" s="14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3"/>
      <c r="AF37" s="2"/>
      <c r="AG37" s="14"/>
      <c r="AH37" s="13"/>
      <c r="AI37" s="2"/>
      <c r="AJ37" s="14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3.3485036451496274E-2</v>
      </c>
      <c r="AR37" s="7">
        <f t="shared" si="15"/>
        <v>111.51561111111111</v>
      </c>
      <c r="AS37" s="1">
        <f t="shared" si="16"/>
        <v>0.12</v>
      </c>
      <c r="AT37" s="1">
        <f t="shared" si="20"/>
        <v>4.8966666666666665</v>
      </c>
      <c r="AU37" s="1">
        <f t="shared" si="17"/>
        <v>14700.869912434629</v>
      </c>
    </row>
    <row r="38" spans="1:48" x14ac:dyDescent="0.15">
      <c r="C38" s="6">
        <v>11</v>
      </c>
      <c r="D38" s="8">
        <v>22.981419383999999</v>
      </c>
      <c r="E38" s="9">
        <f t="shared" si="18"/>
        <v>25.882294797096801</v>
      </c>
      <c r="F38" s="6" t="s">
        <v>112</v>
      </c>
      <c r="G38" s="1">
        <v>12</v>
      </c>
      <c r="H38" s="7">
        <f t="shared" si="0"/>
        <v>22.981419383999999</v>
      </c>
      <c r="I38" s="7">
        <f t="shared" si="1"/>
        <v>296.13141938399997</v>
      </c>
      <c r="J38" s="7">
        <f t="shared" si="2"/>
        <v>0.27708755288294884</v>
      </c>
      <c r="K38" s="7">
        <f t="shared" si="3"/>
        <v>111.51561111111111</v>
      </c>
      <c r="L38" s="7">
        <f t="shared" si="4"/>
        <v>1.1151561111111112</v>
      </c>
      <c r="M38" s="1" t="s">
        <v>110</v>
      </c>
      <c r="O38" s="7">
        <f t="shared" si="19"/>
        <v>1.8456203117240533</v>
      </c>
      <c r="P38" s="7">
        <f t="shared" si="5"/>
        <v>0.5113984157266831</v>
      </c>
      <c r="Q38" s="12">
        <f t="shared" si="6"/>
        <v>6.1367809887201967E-2</v>
      </c>
      <c r="R38" s="7">
        <f t="shared" si="7"/>
        <v>0.13381873333333336</v>
      </c>
      <c r="S38" s="13">
        <f t="shared" si="8"/>
        <v>0.45858908060606829</v>
      </c>
      <c r="T38" s="2">
        <v>0.01</v>
      </c>
      <c r="U38" s="14">
        <f t="shared" si="9"/>
        <v>4.5858908060606831E-3</v>
      </c>
      <c r="V38" s="13"/>
      <c r="W38" s="2"/>
      <c r="X38" s="14"/>
      <c r="Y38" s="2">
        <v>0.02</v>
      </c>
      <c r="Z38" s="2">
        <v>0.21</v>
      </c>
      <c r="AA38" s="2">
        <f t="shared" si="10"/>
        <v>4.1999999999999997E-3</v>
      </c>
      <c r="AB38" s="2">
        <v>0.01</v>
      </c>
      <c r="AC38" s="2">
        <v>0.28999999999999998</v>
      </c>
      <c r="AD38" s="2">
        <f t="shared" si="11"/>
        <v>2.8999999999999998E-3</v>
      </c>
      <c r="AE38" s="13"/>
      <c r="AF38" s="2"/>
      <c r="AG38" s="14"/>
      <c r="AH38" s="13"/>
      <c r="AI38" s="2"/>
      <c r="AJ38" s="14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2.838589080606068E-2</v>
      </c>
      <c r="AR38" s="7">
        <f t="shared" si="15"/>
        <v>111.51561111111111</v>
      </c>
      <c r="AS38" s="1">
        <f t="shared" si="16"/>
        <v>0.12</v>
      </c>
      <c r="AT38" s="1">
        <f t="shared" si="20"/>
        <v>4.8966666666666665</v>
      </c>
      <c r="AU38" s="1">
        <f t="shared" si="17"/>
        <v>12462.201995596914</v>
      </c>
      <c r="AV38" s="1">
        <f>SUM(AU27:AU38)</f>
        <v>184267.54648508978</v>
      </c>
    </row>
    <row r="39" spans="1:48" x14ac:dyDescent="0.15">
      <c r="C39" s="6">
        <v>12</v>
      </c>
      <c r="D39" s="8">
        <v>20.664354696128999</v>
      </c>
      <c r="E39" s="9">
        <f t="shared" si="18"/>
        <v>22.981419383999999</v>
      </c>
      <c r="F39" s="6" t="s">
        <v>110</v>
      </c>
    </row>
    <row r="40" spans="1:48" x14ac:dyDescent="0.15">
      <c r="S40" s="30" t="s">
        <v>80</v>
      </c>
      <c r="T40" s="30"/>
      <c r="U40" s="30"/>
      <c r="V40" s="30" t="s">
        <v>81</v>
      </c>
      <c r="W40" s="30"/>
      <c r="X40" s="30"/>
      <c r="Y40" s="30" t="s">
        <v>82</v>
      </c>
      <c r="Z40" s="30"/>
      <c r="AA40" s="30"/>
      <c r="AB40" s="30" t="s">
        <v>83</v>
      </c>
      <c r="AC40" s="30"/>
      <c r="AD40" s="30"/>
      <c r="AE40" s="30" t="s">
        <v>84</v>
      </c>
      <c r="AF40" s="30"/>
      <c r="AG40" s="30"/>
      <c r="AH40" s="30" t="s">
        <v>85</v>
      </c>
      <c r="AI40" s="30"/>
      <c r="AJ40" s="30"/>
      <c r="AK40" s="31" t="s">
        <v>86</v>
      </c>
      <c r="AL40" s="32"/>
      <c r="AM40" s="33"/>
      <c r="AN40" s="30" t="s">
        <v>87</v>
      </c>
      <c r="AO40" s="30"/>
      <c r="AP40" s="30"/>
    </row>
    <row r="41" spans="1:48" x14ac:dyDescent="0.15">
      <c r="A41" s="34" t="s">
        <v>45</v>
      </c>
      <c r="B41" s="34"/>
      <c r="C41" s="6" t="s">
        <v>88</v>
      </c>
      <c r="D41" s="6" t="s">
        <v>89</v>
      </c>
      <c r="E41" s="6" t="s">
        <v>90</v>
      </c>
      <c r="F41" s="6" t="s">
        <v>91</v>
      </c>
      <c r="G41" s="1" t="s">
        <v>88</v>
      </c>
      <c r="H41" s="1" t="s">
        <v>90</v>
      </c>
      <c r="I41" s="1" t="s">
        <v>92</v>
      </c>
      <c r="J41" s="1" t="s">
        <v>93</v>
      </c>
      <c r="K41" s="10" t="s">
        <v>94</v>
      </c>
      <c r="L41" s="10" t="s">
        <v>95</v>
      </c>
      <c r="M41" s="1" t="s">
        <v>96</v>
      </c>
      <c r="N41" s="10" t="s">
        <v>97</v>
      </c>
      <c r="O41" s="1" t="s">
        <v>98</v>
      </c>
      <c r="P41" s="1" t="s">
        <v>99</v>
      </c>
      <c r="Q41" s="10" t="s">
        <v>100</v>
      </c>
      <c r="R41" s="10" t="s">
        <v>101</v>
      </c>
      <c r="S41" s="2" t="s">
        <v>102</v>
      </c>
      <c r="T41" s="2" t="s">
        <v>103</v>
      </c>
      <c r="U41" s="2"/>
      <c r="V41" s="2" t="s">
        <v>102</v>
      </c>
      <c r="W41" s="2" t="s">
        <v>103</v>
      </c>
      <c r="X41" s="2"/>
      <c r="Y41" s="2" t="s">
        <v>102</v>
      </c>
      <c r="Z41" s="2" t="s">
        <v>103</v>
      </c>
      <c r="AA41" s="2"/>
      <c r="AB41" s="2" t="s">
        <v>102</v>
      </c>
      <c r="AC41" s="2" t="s">
        <v>103</v>
      </c>
      <c r="AD41" s="2"/>
      <c r="AE41" s="2" t="s">
        <v>102</v>
      </c>
      <c r="AF41" s="2" t="s">
        <v>103</v>
      </c>
      <c r="AG41" s="2"/>
      <c r="AH41" s="2" t="s">
        <v>102</v>
      </c>
      <c r="AI41" s="2" t="s">
        <v>103</v>
      </c>
      <c r="AJ41" s="2"/>
      <c r="AK41" s="2" t="s">
        <v>102</v>
      </c>
      <c r="AL41" s="2" t="s">
        <v>103</v>
      </c>
      <c r="AM41" s="2"/>
      <c r="AN41" s="16" t="s">
        <v>102</v>
      </c>
      <c r="AO41" s="16" t="s">
        <v>103</v>
      </c>
      <c r="AP41" s="16"/>
      <c r="AQ41" s="1" t="s">
        <v>104</v>
      </c>
      <c r="AR41" s="1" t="s">
        <v>105</v>
      </c>
      <c r="AS41" s="1" t="s">
        <v>73</v>
      </c>
      <c r="AT41" s="1" t="s">
        <v>106</v>
      </c>
      <c r="AU41" s="1" t="s">
        <v>107</v>
      </c>
    </row>
    <row r="42" spans="1:48" x14ac:dyDescent="0.15">
      <c r="A42" s="1" t="s">
        <v>108</v>
      </c>
      <c r="B42" s="1">
        <f>G5</f>
        <v>92.509250000000009</v>
      </c>
      <c r="C42" s="6" t="s">
        <v>109</v>
      </c>
      <c r="D42" s="6">
        <v>18</v>
      </c>
      <c r="E42" s="6"/>
      <c r="F42" s="6"/>
      <c r="G42" s="1">
        <v>1</v>
      </c>
      <c r="H42" s="7">
        <f t="shared" ref="H42:H53" si="21">E43</f>
        <v>18</v>
      </c>
      <c r="I42" s="7">
        <f t="shared" ref="I42:I53" si="22">H42+273.15</f>
        <v>291.14999999999998</v>
      </c>
      <c r="J42" s="7">
        <f t="shared" ref="J42:J53" si="23">EXP(($C$16*(I42-$C$14))/($C$17*I42*$C$14))</f>
        <v>0.15787051391298848</v>
      </c>
      <c r="K42" s="7">
        <f t="shared" ref="K42:K53" si="24">$B$42/12</f>
        <v>7.7091041666666671</v>
      </c>
      <c r="L42" s="7">
        <f t="shared" ref="L42:L53" si="25">K42*$B$43/100</f>
        <v>7.7091041666666665E-2</v>
      </c>
      <c r="M42" s="1" t="s">
        <v>110</v>
      </c>
      <c r="O42" s="7">
        <f>L42</f>
        <v>7.7091041666666665E-2</v>
      </c>
      <c r="P42" s="7">
        <f t="shared" ref="P42:P53" si="26">O42*J42</f>
        <v>1.2170402366004274E-2</v>
      </c>
      <c r="Q42" s="12">
        <f t="shared" ref="Q42:Q53" si="27">P42*$B$44</f>
        <v>1.5821523075805557E-3</v>
      </c>
      <c r="R42" s="7">
        <f t="shared" ref="R42:R53" si="28">L42*$B$44</f>
        <v>1.0021835416666666E-2</v>
      </c>
      <c r="S42" s="13">
        <f t="shared" ref="S42:S53" si="29">Q42/R42</f>
        <v>0.15787051391298848</v>
      </c>
      <c r="T42" s="2">
        <v>0.01</v>
      </c>
      <c r="U42" s="14">
        <f t="shared" ref="U42:U53" si="30">S42*T42</f>
        <v>1.5787051391298848E-3</v>
      </c>
      <c r="V42" s="13"/>
      <c r="W42" s="2"/>
      <c r="X42" s="14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3"/>
      <c r="AF42" s="2"/>
      <c r="AG42" s="14"/>
      <c r="AH42" s="13"/>
      <c r="AI42" s="2"/>
      <c r="AJ42" s="14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1.6378705139129885E-2</v>
      </c>
      <c r="AR42" s="7">
        <f t="shared" ref="AR42:AR53" si="34">$B$42/12</f>
        <v>7.7091041666666671</v>
      </c>
      <c r="AS42" s="1">
        <f t="shared" ref="AS42:AS53" si="35">$B$44</f>
        <v>0.13</v>
      </c>
      <c r="AT42" s="1">
        <f>$E$5/12</f>
        <v>10.233561643835584</v>
      </c>
      <c r="AU42" s="1">
        <f t="shared" ref="AU42:AU53" si="36">AT42*10000*AS42*0.67*AR42*AQ42</f>
        <v>1125.4557995206478</v>
      </c>
    </row>
    <row r="43" spans="1:48" x14ac:dyDescent="0.15">
      <c r="A43" s="1" t="s">
        <v>111</v>
      </c>
      <c r="B43" s="1">
        <v>1</v>
      </c>
      <c r="C43" s="6">
        <v>1</v>
      </c>
      <c r="D43" s="8">
        <v>18.632548975612899</v>
      </c>
      <c r="E43" s="9">
        <f t="shared" ref="E43:E54" si="37">D42</f>
        <v>18</v>
      </c>
      <c r="F43" s="6" t="s">
        <v>110</v>
      </c>
      <c r="G43" s="1">
        <v>2</v>
      </c>
      <c r="H43" s="7">
        <f t="shared" si="21"/>
        <v>18.632548975612899</v>
      </c>
      <c r="I43" s="7">
        <f t="shared" si="22"/>
        <v>291.78254897561288</v>
      </c>
      <c r="J43" s="7">
        <f t="shared" si="23"/>
        <v>0.16974112202225072</v>
      </c>
      <c r="K43" s="7">
        <f t="shared" si="24"/>
        <v>7.7091041666666671</v>
      </c>
      <c r="L43" s="7">
        <f t="shared" si="25"/>
        <v>7.7091041666666665E-2</v>
      </c>
      <c r="M43" s="1" t="s">
        <v>110</v>
      </c>
      <c r="O43" s="7">
        <f t="shared" ref="O43:O53" si="38">L43+O42-P42-N43</f>
        <v>0.14201168096732905</v>
      </c>
      <c r="P43" s="7">
        <f t="shared" si="26"/>
        <v>2.4105222067660342E-2</v>
      </c>
      <c r="Q43" s="12">
        <f t="shared" si="27"/>
        <v>3.1336788687958447E-3</v>
      </c>
      <c r="R43" s="7">
        <f t="shared" si="28"/>
        <v>1.0021835416666666E-2</v>
      </c>
      <c r="S43" s="13">
        <f t="shared" si="29"/>
        <v>0.31268512587868147</v>
      </c>
      <c r="T43" s="2">
        <v>0.01</v>
      </c>
      <c r="U43" s="14">
        <f t="shared" si="30"/>
        <v>3.1268512587868148E-3</v>
      </c>
      <c r="V43" s="13"/>
      <c r="W43" s="2"/>
      <c r="X43" s="14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3"/>
      <c r="AF43" s="2"/>
      <c r="AG43" s="14"/>
      <c r="AH43" s="13"/>
      <c r="AI43" s="2"/>
      <c r="AJ43" s="14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1.7926851258786815E-2</v>
      </c>
      <c r="AR43" s="7">
        <f t="shared" si="34"/>
        <v>7.7091041666666671</v>
      </c>
      <c r="AS43" s="1">
        <f t="shared" si="35"/>
        <v>0.13</v>
      </c>
      <c r="AT43" s="1">
        <f t="shared" ref="AT43:AT53" si="39">$E$5/12</f>
        <v>10.233561643835584</v>
      </c>
      <c r="AU43" s="1">
        <f t="shared" si="36"/>
        <v>1231.8360056524887</v>
      </c>
    </row>
    <row r="44" spans="1:48" x14ac:dyDescent="0.15">
      <c r="A44" s="1" t="s">
        <v>73</v>
      </c>
      <c r="B44" s="1">
        <f>I5</f>
        <v>0.13</v>
      </c>
      <c r="C44" s="6">
        <v>2</v>
      </c>
      <c r="D44" s="8">
        <v>16.731643805862099</v>
      </c>
      <c r="E44" s="9">
        <f t="shared" si="37"/>
        <v>18.632548975612899</v>
      </c>
      <c r="F44" s="6" t="s">
        <v>110</v>
      </c>
      <c r="G44" s="1">
        <v>3</v>
      </c>
      <c r="H44" s="7">
        <f t="shared" si="21"/>
        <v>16.731643805862099</v>
      </c>
      <c r="I44" s="7">
        <f t="shared" si="22"/>
        <v>289.8816438058621</v>
      </c>
      <c r="J44" s="7">
        <f t="shared" si="23"/>
        <v>0.13638064584243104</v>
      </c>
      <c r="K44" s="7">
        <f t="shared" si="24"/>
        <v>7.7091041666666671</v>
      </c>
      <c r="L44" s="7">
        <f t="shared" si="25"/>
        <v>7.7091041666666665E-2</v>
      </c>
      <c r="M44" s="1" t="s">
        <v>110</v>
      </c>
      <c r="O44" s="7">
        <f t="shared" si="38"/>
        <v>0.19499750056633539</v>
      </c>
      <c r="P44" s="7">
        <f t="shared" si="26"/>
        <v>2.6593885064896631E-2</v>
      </c>
      <c r="Q44" s="12">
        <f t="shared" si="27"/>
        <v>3.4572050584365621E-3</v>
      </c>
      <c r="R44" s="7">
        <f t="shared" si="28"/>
        <v>1.0021835416666666E-2</v>
      </c>
      <c r="S44" s="13">
        <f t="shared" si="29"/>
        <v>0.34496725546770685</v>
      </c>
      <c r="T44" s="2">
        <v>0.01</v>
      </c>
      <c r="U44" s="14">
        <f t="shared" si="30"/>
        <v>3.4496725546770686E-3</v>
      </c>
      <c r="V44" s="13"/>
      <c r="W44" s="2"/>
      <c r="X44" s="14"/>
      <c r="Y44" s="2">
        <v>0.04</v>
      </c>
      <c r="Z44" s="2">
        <v>0.49</v>
      </c>
      <c r="AA44" s="2">
        <f t="shared" si="31"/>
        <v>1.9599999999999999E-2</v>
      </c>
      <c r="AB44" s="2"/>
      <c r="AC44" s="2"/>
      <c r="AD44" s="2"/>
      <c r="AE44" s="13"/>
      <c r="AF44" s="2"/>
      <c r="AG44" s="14"/>
      <c r="AH44" s="13"/>
      <c r="AI44" s="2"/>
      <c r="AJ44" s="14"/>
      <c r="AL44" s="2"/>
      <c r="AM44" s="2"/>
      <c r="AN44" s="2">
        <v>1.4999999999999999E-2</v>
      </c>
      <c r="AO44" s="2">
        <v>0.5</v>
      </c>
      <c r="AP44" s="2">
        <f t="shared" si="32"/>
        <v>7.4999999999999997E-3</v>
      </c>
      <c r="AQ44" s="1">
        <f t="shared" si="33"/>
        <v>3.0549672554677068E-2</v>
      </c>
      <c r="AR44" s="7">
        <f t="shared" si="34"/>
        <v>7.7091041666666671</v>
      </c>
      <c r="AS44" s="1">
        <f t="shared" si="35"/>
        <v>0.13</v>
      </c>
      <c r="AT44" s="1">
        <f t="shared" si="39"/>
        <v>10.233561643835584</v>
      </c>
      <c r="AU44" s="1">
        <f t="shared" si="36"/>
        <v>2099.2078346887329</v>
      </c>
    </row>
    <row r="45" spans="1:48" x14ac:dyDescent="0.15">
      <c r="C45" s="6">
        <v>3</v>
      </c>
      <c r="D45" s="8">
        <v>20.647929176129001</v>
      </c>
      <c r="E45" s="9">
        <f t="shared" si="37"/>
        <v>16.731643805862099</v>
      </c>
      <c r="F45" s="6" t="s">
        <v>110</v>
      </c>
      <c r="G45" s="1">
        <v>4</v>
      </c>
      <c r="H45" s="7">
        <f t="shared" si="21"/>
        <v>20.647929176129001</v>
      </c>
      <c r="I45" s="7">
        <f t="shared" si="22"/>
        <v>293.797929176129</v>
      </c>
      <c r="J45" s="7">
        <f t="shared" si="23"/>
        <v>0.21340343483276561</v>
      </c>
      <c r="K45" s="7">
        <f t="shared" si="24"/>
        <v>7.7091041666666671</v>
      </c>
      <c r="L45" s="7">
        <f t="shared" si="25"/>
        <v>7.7091041666666665E-2</v>
      </c>
      <c r="M45" s="1" t="s">
        <v>110</v>
      </c>
      <c r="O45" s="7">
        <f t="shared" si="38"/>
        <v>0.24549465716810542</v>
      </c>
      <c r="P45" s="7">
        <f t="shared" si="26"/>
        <v>5.2389403072765919E-2</v>
      </c>
      <c r="Q45" s="12">
        <f t="shared" si="27"/>
        <v>6.8106223994595701E-3</v>
      </c>
      <c r="R45" s="7">
        <f t="shared" si="28"/>
        <v>1.0021835416666666E-2</v>
      </c>
      <c r="S45" s="13">
        <f t="shared" si="29"/>
        <v>0.67957835229794983</v>
      </c>
      <c r="T45" s="2">
        <v>0.01</v>
      </c>
      <c r="U45" s="14">
        <f t="shared" si="30"/>
        <v>6.7957835229794988E-3</v>
      </c>
      <c r="V45" s="13"/>
      <c r="W45" s="2"/>
      <c r="X45" s="14"/>
      <c r="Y45" s="2">
        <v>0.04</v>
      </c>
      <c r="Z45" s="2">
        <v>0.49</v>
      </c>
      <c r="AA45" s="2">
        <f t="shared" si="31"/>
        <v>1.9599999999999999E-2</v>
      </c>
      <c r="AB45" s="2"/>
      <c r="AC45" s="2"/>
      <c r="AD45" s="2"/>
      <c r="AE45" s="13"/>
      <c r="AF45" s="2"/>
      <c r="AG45" s="14"/>
      <c r="AH45" s="13"/>
      <c r="AI45" s="2"/>
      <c r="AJ45" s="14"/>
      <c r="AK45" s="2"/>
      <c r="AL45" s="2"/>
      <c r="AM45" s="2"/>
      <c r="AN45" s="2">
        <v>1.4999999999999999E-2</v>
      </c>
      <c r="AO45" s="2">
        <v>0.5</v>
      </c>
      <c r="AP45" s="2">
        <f t="shared" si="32"/>
        <v>7.4999999999999997E-3</v>
      </c>
      <c r="AQ45" s="1">
        <f t="shared" si="33"/>
        <v>3.3895783522979499E-2</v>
      </c>
      <c r="AR45" s="7">
        <f t="shared" si="34"/>
        <v>7.7091041666666671</v>
      </c>
      <c r="AS45" s="1">
        <f t="shared" si="35"/>
        <v>0.13</v>
      </c>
      <c r="AT45" s="1">
        <f t="shared" si="39"/>
        <v>10.233561643835584</v>
      </c>
      <c r="AU45" s="1">
        <f t="shared" si="36"/>
        <v>2329.1344353037362</v>
      </c>
    </row>
    <row r="46" spans="1:48" x14ac:dyDescent="0.15">
      <c r="C46" s="6">
        <v>4</v>
      </c>
      <c r="D46" s="8">
        <v>26.043240881333301</v>
      </c>
      <c r="E46" s="9">
        <f t="shared" si="37"/>
        <v>20.647929176129001</v>
      </c>
      <c r="F46" s="6" t="s">
        <v>110</v>
      </c>
      <c r="G46" s="1">
        <v>5</v>
      </c>
      <c r="H46" s="7">
        <f t="shared" si="21"/>
        <v>26.043240881333301</v>
      </c>
      <c r="I46" s="7">
        <f t="shared" si="22"/>
        <v>299.19324088133328</v>
      </c>
      <c r="J46" s="7">
        <f t="shared" si="23"/>
        <v>0.38792561894413047</v>
      </c>
      <c r="K46" s="7">
        <f t="shared" si="24"/>
        <v>7.7091041666666671</v>
      </c>
      <c r="L46" s="7">
        <f t="shared" si="25"/>
        <v>7.7091041666666665E-2</v>
      </c>
      <c r="M46" s="1" t="s">
        <v>112</v>
      </c>
      <c r="N46" s="7">
        <f>(O45-P45)*$C$22/100</f>
        <v>0.18344999139057255</v>
      </c>
      <c r="O46" s="7">
        <f t="shared" si="38"/>
        <v>8.6746304371433602E-2</v>
      </c>
      <c r="P46" s="7">
        <f t="shared" si="26"/>
        <v>3.3651113814404311E-2</v>
      </c>
      <c r="Q46" s="12">
        <f t="shared" si="27"/>
        <v>4.374644795872561E-3</v>
      </c>
      <c r="R46" s="7">
        <f t="shared" si="28"/>
        <v>1.0021835416666666E-2</v>
      </c>
      <c r="S46" s="13">
        <f t="shared" si="29"/>
        <v>0.43651133889081556</v>
      </c>
      <c r="T46" s="2">
        <v>0.01</v>
      </c>
      <c r="U46" s="14">
        <f t="shared" si="30"/>
        <v>4.365113388908156E-3</v>
      </c>
      <c r="V46" s="13"/>
      <c r="W46" s="2"/>
      <c r="X46" s="14"/>
      <c r="Y46" s="2">
        <v>0.05</v>
      </c>
      <c r="Z46" s="2">
        <v>0.49</v>
      </c>
      <c r="AA46" s="2">
        <f t="shared" si="31"/>
        <v>2.4500000000000001E-2</v>
      </c>
      <c r="AB46" s="2"/>
      <c r="AC46" s="2"/>
      <c r="AD46" s="2"/>
      <c r="AE46" s="13"/>
      <c r="AF46" s="2"/>
      <c r="AG46" s="14"/>
      <c r="AH46" s="13"/>
      <c r="AI46" s="2"/>
      <c r="AJ46" s="14"/>
      <c r="AL46" s="2"/>
      <c r="AM46" s="2"/>
      <c r="AN46" s="2">
        <v>0.02</v>
      </c>
      <c r="AO46" s="2">
        <v>0.5</v>
      </c>
      <c r="AP46" s="2">
        <f t="shared" si="32"/>
        <v>0.01</v>
      </c>
      <c r="AQ46" s="1">
        <f t="shared" si="33"/>
        <v>3.8865113388908162E-2</v>
      </c>
      <c r="AR46" s="7">
        <f t="shared" si="34"/>
        <v>7.7091041666666671</v>
      </c>
      <c r="AS46" s="1">
        <f t="shared" si="35"/>
        <v>0.13</v>
      </c>
      <c r="AT46" s="1">
        <f t="shared" si="39"/>
        <v>10.233561643835584</v>
      </c>
      <c r="AU46" s="1">
        <f t="shared" si="36"/>
        <v>2670.5998362516461</v>
      </c>
    </row>
    <row r="47" spans="1:48" x14ac:dyDescent="0.15">
      <c r="C47" s="6">
        <v>5</v>
      </c>
      <c r="D47" s="8">
        <v>27.516154124516099</v>
      </c>
      <c r="E47" s="9">
        <f t="shared" si="37"/>
        <v>26.043240881333301</v>
      </c>
      <c r="F47" s="6" t="s">
        <v>112</v>
      </c>
      <c r="G47" s="1">
        <v>6</v>
      </c>
      <c r="H47" s="7">
        <f t="shared" si="21"/>
        <v>27.516154124516099</v>
      </c>
      <c r="I47" s="7">
        <f t="shared" si="22"/>
        <v>300.66615412451608</v>
      </c>
      <c r="J47" s="7">
        <f t="shared" si="23"/>
        <v>0.45497327707212798</v>
      </c>
      <c r="K47" s="7">
        <f t="shared" si="24"/>
        <v>7.7091041666666671</v>
      </c>
      <c r="L47" s="7">
        <f t="shared" si="25"/>
        <v>7.7091041666666665E-2</v>
      </c>
      <c r="M47" s="1" t="s">
        <v>110</v>
      </c>
      <c r="O47" s="7">
        <f t="shared" si="38"/>
        <v>0.13018623222369596</v>
      </c>
      <c r="P47" s="7">
        <f t="shared" si="26"/>
        <v>5.9231256704488019E-2</v>
      </c>
      <c r="Q47" s="12">
        <f t="shared" si="27"/>
        <v>7.7000633715834429E-3</v>
      </c>
      <c r="R47" s="7">
        <f t="shared" si="28"/>
        <v>1.0021835416666666E-2</v>
      </c>
      <c r="S47" s="13">
        <f t="shared" si="29"/>
        <v>0.76832865951659568</v>
      </c>
      <c r="T47" s="2">
        <v>0.01</v>
      </c>
      <c r="U47" s="14">
        <f t="shared" si="30"/>
        <v>7.6832865951659566E-3</v>
      </c>
      <c r="V47" s="13"/>
      <c r="W47" s="2"/>
      <c r="X47" s="14"/>
      <c r="Y47" s="2">
        <v>0.05</v>
      </c>
      <c r="Z47" s="2">
        <v>0.49</v>
      </c>
      <c r="AA47" s="2">
        <f t="shared" si="31"/>
        <v>2.4500000000000001E-2</v>
      </c>
      <c r="AB47" s="2"/>
      <c r="AC47" s="2"/>
      <c r="AD47" s="2"/>
      <c r="AE47" s="13"/>
      <c r="AF47" s="2"/>
      <c r="AG47" s="14"/>
      <c r="AH47" s="13"/>
      <c r="AI47" s="2"/>
      <c r="AJ47" s="14"/>
      <c r="AK47" s="2"/>
      <c r="AL47" s="2"/>
      <c r="AM47" s="2"/>
      <c r="AN47" s="2">
        <v>0.02</v>
      </c>
      <c r="AO47" s="2">
        <v>0.5</v>
      </c>
      <c r="AP47" s="2">
        <f t="shared" si="32"/>
        <v>0.01</v>
      </c>
      <c r="AQ47" s="1">
        <f t="shared" si="33"/>
        <v>4.2183286595165959E-2</v>
      </c>
      <c r="AR47" s="7">
        <f t="shared" si="34"/>
        <v>7.7091041666666671</v>
      </c>
      <c r="AS47" s="1">
        <f t="shared" si="35"/>
        <v>0.13</v>
      </c>
      <c r="AT47" s="1">
        <f t="shared" si="39"/>
        <v>10.233561643835584</v>
      </c>
      <c r="AU47" s="1">
        <f t="shared" si="36"/>
        <v>2898.6067053584707</v>
      </c>
    </row>
    <row r="48" spans="1:48" x14ac:dyDescent="0.15">
      <c r="C48" s="6">
        <v>6</v>
      </c>
      <c r="D48" s="8">
        <v>28.571210664666701</v>
      </c>
      <c r="E48" s="9">
        <f t="shared" si="37"/>
        <v>27.516154124516099</v>
      </c>
      <c r="F48" s="6" t="s">
        <v>110</v>
      </c>
      <c r="G48" s="1">
        <v>7</v>
      </c>
      <c r="H48" s="7">
        <f t="shared" si="21"/>
        <v>28.571210664666701</v>
      </c>
      <c r="I48" s="7">
        <f t="shared" si="22"/>
        <v>301.72121066466667</v>
      </c>
      <c r="J48" s="7">
        <f t="shared" si="23"/>
        <v>0.50952504750361693</v>
      </c>
      <c r="K48" s="7">
        <f t="shared" si="24"/>
        <v>7.7091041666666671</v>
      </c>
      <c r="L48" s="7">
        <f t="shared" si="25"/>
        <v>7.7091041666666665E-2</v>
      </c>
      <c r="M48" s="1" t="s">
        <v>110</v>
      </c>
      <c r="O48" s="7">
        <f t="shared" si="38"/>
        <v>0.14804601718587462</v>
      </c>
      <c r="P48" s="7">
        <f t="shared" si="26"/>
        <v>7.5433153939354056E-2</v>
      </c>
      <c r="Q48" s="12">
        <f t="shared" si="27"/>
        <v>9.8063100121160273E-3</v>
      </c>
      <c r="R48" s="7">
        <f t="shared" si="28"/>
        <v>1.0021835416666666E-2</v>
      </c>
      <c r="S48" s="13">
        <f t="shared" si="29"/>
        <v>0.97849441787956204</v>
      </c>
      <c r="T48" s="2">
        <v>0.01</v>
      </c>
      <c r="U48" s="14">
        <f t="shared" si="30"/>
        <v>9.784944178795621E-3</v>
      </c>
      <c r="V48" s="13"/>
      <c r="W48" s="2"/>
      <c r="X48" s="14"/>
      <c r="Y48" s="2">
        <v>0.05</v>
      </c>
      <c r="Z48" s="2">
        <v>0.49</v>
      </c>
      <c r="AA48" s="2">
        <f t="shared" si="31"/>
        <v>2.4500000000000001E-2</v>
      </c>
      <c r="AB48" s="2"/>
      <c r="AC48" s="2"/>
      <c r="AD48" s="2"/>
      <c r="AE48" s="13"/>
      <c r="AF48" s="2"/>
      <c r="AG48" s="14"/>
      <c r="AH48" s="13"/>
      <c r="AI48" s="2"/>
      <c r="AJ48" s="14"/>
      <c r="AL48" s="2"/>
      <c r="AM48" s="2"/>
      <c r="AN48" s="2">
        <v>0.02</v>
      </c>
      <c r="AO48" s="2">
        <v>0.5</v>
      </c>
      <c r="AP48" s="2">
        <f t="shared" si="32"/>
        <v>0.01</v>
      </c>
      <c r="AQ48" s="1">
        <f t="shared" si="33"/>
        <v>4.4284944178795624E-2</v>
      </c>
      <c r="AR48" s="7">
        <f t="shared" si="34"/>
        <v>7.7091041666666671</v>
      </c>
      <c r="AS48" s="1">
        <f t="shared" si="35"/>
        <v>0.13</v>
      </c>
      <c r="AT48" s="1">
        <f t="shared" si="39"/>
        <v>10.233561643835584</v>
      </c>
      <c r="AU48" s="1">
        <f t="shared" si="36"/>
        <v>3043.0212177396497</v>
      </c>
    </row>
    <row r="49" spans="1:78" x14ac:dyDescent="0.15">
      <c r="C49" s="6">
        <v>7</v>
      </c>
      <c r="D49" s="8">
        <v>28.4727356835484</v>
      </c>
      <c r="E49" s="9">
        <f t="shared" si="37"/>
        <v>28.571210664666701</v>
      </c>
      <c r="F49" s="6" t="s">
        <v>110</v>
      </c>
      <c r="G49" s="1">
        <v>8</v>
      </c>
      <c r="H49" s="7">
        <f t="shared" si="21"/>
        <v>28.4727356835484</v>
      </c>
      <c r="I49" s="7">
        <f t="shared" si="22"/>
        <v>301.6227356835484</v>
      </c>
      <c r="J49" s="7">
        <f t="shared" si="23"/>
        <v>0.50418492205956722</v>
      </c>
      <c r="K49" s="7">
        <f t="shared" si="24"/>
        <v>7.7091041666666671</v>
      </c>
      <c r="L49" s="7">
        <f t="shared" si="25"/>
        <v>7.7091041666666665E-2</v>
      </c>
      <c r="M49" s="1" t="s">
        <v>110</v>
      </c>
      <c r="O49" s="7">
        <f t="shared" si="38"/>
        <v>0.14970390491318725</v>
      </c>
      <c r="P49" s="7">
        <f t="shared" si="26"/>
        <v>7.5478451630668172E-2</v>
      </c>
      <c r="Q49" s="12">
        <f t="shared" si="27"/>
        <v>9.812198711986863E-3</v>
      </c>
      <c r="R49" s="7">
        <f t="shared" si="28"/>
        <v>1.0021835416666666E-2</v>
      </c>
      <c r="S49" s="13">
        <f t="shared" si="29"/>
        <v>0.97908200484602148</v>
      </c>
      <c r="T49" s="2">
        <v>0.01</v>
      </c>
      <c r="U49" s="14">
        <f t="shared" si="30"/>
        <v>9.7908200484602154E-3</v>
      </c>
      <c r="V49" s="13"/>
      <c r="W49" s="2"/>
      <c r="X49" s="14"/>
      <c r="Y49" s="2">
        <v>0.05</v>
      </c>
      <c r="Z49" s="2">
        <v>0.49</v>
      </c>
      <c r="AA49" s="2">
        <f t="shared" si="31"/>
        <v>2.4500000000000001E-2</v>
      </c>
      <c r="AB49" s="2"/>
      <c r="AC49" s="2"/>
      <c r="AD49" s="2"/>
      <c r="AE49" s="13"/>
      <c r="AF49" s="2"/>
      <c r="AG49" s="14"/>
      <c r="AH49" s="13"/>
      <c r="AI49" s="2"/>
      <c r="AJ49" s="14"/>
      <c r="AK49" s="2"/>
      <c r="AL49" s="2"/>
      <c r="AM49" s="2"/>
      <c r="AN49" s="2">
        <v>0.02</v>
      </c>
      <c r="AO49" s="2">
        <v>0.5</v>
      </c>
      <c r="AP49" s="2">
        <f t="shared" si="32"/>
        <v>0.01</v>
      </c>
      <c r="AQ49" s="1">
        <f t="shared" si="33"/>
        <v>4.4290820048460217E-2</v>
      </c>
      <c r="AR49" s="7">
        <f t="shared" si="34"/>
        <v>7.7091041666666671</v>
      </c>
      <c r="AS49" s="1">
        <f t="shared" si="35"/>
        <v>0.13</v>
      </c>
      <c r="AT49" s="1">
        <f t="shared" si="39"/>
        <v>10.233561643835584</v>
      </c>
      <c r="AU49" s="1">
        <f t="shared" si="36"/>
        <v>3043.4249756396225</v>
      </c>
    </row>
    <row r="50" spans="1:78" x14ac:dyDescent="0.15">
      <c r="C50" s="6">
        <v>8</v>
      </c>
      <c r="D50" s="8">
        <v>27.617496156774202</v>
      </c>
      <c r="E50" s="9">
        <f t="shared" si="37"/>
        <v>28.4727356835484</v>
      </c>
      <c r="F50" s="6" t="s">
        <v>110</v>
      </c>
      <c r="G50" s="1">
        <v>9</v>
      </c>
      <c r="H50" s="7">
        <f t="shared" si="21"/>
        <v>27.617496156774202</v>
      </c>
      <c r="I50" s="7">
        <f t="shared" si="22"/>
        <v>300.7674961567742</v>
      </c>
      <c r="J50" s="7">
        <f t="shared" si="23"/>
        <v>0.45996496477279097</v>
      </c>
      <c r="K50" s="7">
        <f t="shared" si="24"/>
        <v>7.7091041666666671</v>
      </c>
      <c r="L50" s="7">
        <f t="shared" si="25"/>
        <v>7.7091041666666665E-2</v>
      </c>
      <c r="M50" s="1" t="s">
        <v>110</v>
      </c>
      <c r="O50" s="7">
        <f t="shared" si="38"/>
        <v>0.15131649494918575</v>
      </c>
      <c r="P50" s="7">
        <f t="shared" si="26"/>
        <v>6.960028626884443E-2</v>
      </c>
      <c r="Q50" s="12">
        <f t="shared" si="27"/>
        <v>9.0480372149497768E-3</v>
      </c>
      <c r="R50" s="7">
        <f t="shared" si="28"/>
        <v>1.0021835416666666E-2</v>
      </c>
      <c r="S50" s="13">
        <f t="shared" si="29"/>
        <v>0.90283234944195667</v>
      </c>
      <c r="T50" s="2">
        <v>0.01</v>
      </c>
      <c r="U50" s="14">
        <f t="shared" si="30"/>
        <v>9.0283234944195673E-3</v>
      </c>
      <c r="V50" s="13"/>
      <c r="W50" s="2"/>
      <c r="X50" s="14"/>
      <c r="Y50" s="2">
        <v>0.05</v>
      </c>
      <c r="Z50" s="2">
        <v>0.49</v>
      </c>
      <c r="AA50" s="2">
        <f t="shared" si="31"/>
        <v>2.4500000000000001E-2</v>
      </c>
      <c r="AB50" s="2"/>
      <c r="AC50" s="2"/>
      <c r="AD50" s="2"/>
      <c r="AE50" s="13"/>
      <c r="AF50" s="2"/>
      <c r="AG50" s="14"/>
      <c r="AH50" s="13"/>
      <c r="AI50" s="2"/>
      <c r="AJ50" s="14"/>
      <c r="AL50" s="2"/>
      <c r="AM50" s="2"/>
      <c r="AN50" s="2">
        <v>0.02</v>
      </c>
      <c r="AO50" s="2">
        <v>0.5</v>
      </c>
      <c r="AP50" s="2">
        <f t="shared" si="32"/>
        <v>0.01</v>
      </c>
      <c r="AQ50" s="1">
        <f t="shared" si="33"/>
        <v>4.3528323494419568E-2</v>
      </c>
      <c r="AR50" s="7">
        <f t="shared" si="34"/>
        <v>7.7091041666666671</v>
      </c>
      <c r="AS50" s="1">
        <f t="shared" si="35"/>
        <v>0.13</v>
      </c>
      <c r="AT50" s="1">
        <f t="shared" si="39"/>
        <v>10.233561643835584</v>
      </c>
      <c r="AU50" s="1">
        <f t="shared" si="36"/>
        <v>2991.030347274932</v>
      </c>
    </row>
    <row r="51" spans="1:78" x14ac:dyDescent="0.15">
      <c r="C51" s="6">
        <v>9</v>
      </c>
      <c r="D51" s="8">
        <v>27.029027160999998</v>
      </c>
      <c r="E51" s="9">
        <f t="shared" si="37"/>
        <v>27.617496156774202</v>
      </c>
      <c r="F51" s="6" t="s">
        <v>110</v>
      </c>
      <c r="G51" s="1">
        <v>10</v>
      </c>
      <c r="H51" s="7">
        <f t="shared" si="21"/>
        <v>27.029027160999998</v>
      </c>
      <c r="I51" s="7">
        <f t="shared" si="22"/>
        <v>300.17902716099996</v>
      </c>
      <c r="J51" s="7">
        <f t="shared" si="23"/>
        <v>0.4316807135951099</v>
      </c>
      <c r="K51" s="7">
        <f t="shared" si="24"/>
        <v>7.7091041666666671</v>
      </c>
      <c r="L51" s="7">
        <f t="shared" si="25"/>
        <v>7.7091041666666665E-2</v>
      </c>
      <c r="M51" s="1" t="s">
        <v>110</v>
      </c>
      <c r="O51" s="7">
        <f t="shared" si="38"/>
        <v>0.15880725034700799</v>
      </c>
      <c r="P51" s="7">
        <f t="shared" si="26"/>
        <v>6.8554027153873667E-2</v>
      </c>
      <c r="Q51" s="12">
        <f t="shared" si="27"/>
        <v>8.9120235300035773E-3</v>
      </c>
      <c r="R51" s="7">
        <f t="shared" si="28"/>
        <v>1.0021835416666666E-2</v>
      </c>
      <c r="S51" s="13">
        <f t="shared" si="29"/>
        <v>0.88926061539411905</v>
      </c>
      <c r="T51" s="2">
        <v>0.01</v>
      </c>
      <c r="U51" s="14">
        <f t="shared" si="30"/>
        <v>8.8926061539411905E-3</v>
      </c>
      <c r="V51" s="13"/>
      <c r="W51" s="2"/>
      <c r="X51" s="14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3"/>
      <c r="AF51" s="2"/>
      <c r="AG51" s="14"/>
      <c r="AH51" s="13"/>
      <c r="AI51" s="2"/>
      <c r="AJ51" s="14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3.599260615394119E-2</v>
      </c>
      <c r="AR51" s="7">
        <f t="shared" si="34"/>
        <v>7.7091041666666671</v>
      </c>
      <c r="AS51" s="1">
        <f t="shared" si="35"/>
        <v>0.13</v>
      </c>
      <c r="AT51" s="1">
        <f t="shared" si="39"/>
        <v>10.233561643835584</v>
      </c>
      <c r="AU51" s="1">
        <f t="shared" si="36"/>
        <v>2473.2167159563169</v>
      </c>
    </row>
    <row r="52" spans="1:78" x14ac:dyDescent="0.15">
      <c r="C52" s="6">
        <v>10</v>
      </c>
      <c r="D52" s="8">
        <v>25.882294797096801</v>
      </c>
      <c r="E52" s="9">
        <f t="shared" si="37"/>
        <v>27.029027160999998</v>
      </c>
      <c r="F52" s="6" t="s">
        <v>110</v>
      </c>
      <c r="G52" s="1">
        <v>11</v>
      </c>
      <c r="H52" s="7">
        <f t="shared" si="21"/>
        <v>25.882294797096801</v>
      </c>
      <c r="I52" s="7">
        <f t="shared" si="22"/>
        <v>299.03229479709677</v>
      </c>
      <c r="J52" s="7">
        <f t="shared" si="23"/>
        <v>0.38119001029996935</v>
      </c>
      <c r="K52" s="7">
        <f t="shared" si="24"/>
        <v>7.7091041666666671</v>
      </c>
      <c r="L52" s="7">
        <f t="shared" si="25"/>
        <v>7.7091041666666665E-2</v>
      </c>
      <c r="M52" s="1" t="s">
        <v>112</v>
      </c>
      <c r="N52" s="7">
        <f>(O51-P51)*$C$22/100</f>
        <v>8.5740562033477602E-2</v>
      </c>
      <c r="O52" s="7">
        <f t="shared" si="38"/>
        <v>8.1603702826323371E-2</v>
      </c>
      <c r="P52" s="7">
        <f t="shared" si="26"/>
        <v>3.1106516320881843E-2</v>
      </c>
      <c r="Q52" s="12">
        <f t="shared" si="27"/>
        <v>4.0438471217146398E-3</v>
      </c>
      <c r="R52" s="7">
        <f t="shared" si="28"/>
        <v>1.0021835416666666E-2</v>
      </c>
      <c r="S52" s="13">
        <f t="shared" si="29"/>
        <v>0.40350364514962789</v>
      </c>
      <c r="T52" s="2">
        <v>0.01</v>
      </c>
      <c r="U52" s="14">
        <f t="shared" si="30"/>
        <v>4.0350364514962793E-3</v>
      </c>
      <c r="V52" s="13"/>
      <c r="W52" s="2"/>
      <c r="X52" s="14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3"/>
      <c r="AF52" s="2"/>
      <c r="AG52" s="14"/>
      <c r="AH52" s="13"/>
      <c r="AI52" s="2"/>
      <c r="AJ52" s="14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3.1135036451496279E-2</v>
      </c>
      <c r="AR52" s="7">
        <f t="shared" si="34"/>
        <v>7.7091041666666671</v>
      </c>
      <c r="AS52" s="1">
        <f t="shared" si="35"/>
        <v>0.13</v>
      </c>
      <c r="AT52" s="1">
        <f t="shared" si="39"/>
        <v>10.233561643835584</v>
      </c>
      <c r="AU52" s="1">
        <f t="shared" si="36"/>
        <v>2139.4308673954679</v>
      </c>
    </row>
    <row r="53" spans="1:78" x14ac:dyDescent="0.15">
      <c r="C53" s="6">
        <v>11</v>
      </c>
      <c r="D53" s="8">
        <v>22.981419383999999</v>
      </c>
      <c r="E53" s="9">
        <f t="shared" si="37"/>
        <v>25.882294797096801</v>
      </c>
      <c r="F53" s="6" t="s">
        <v>112</v>
      </c>
      <c r="G53" s="1">
        <v>12</v>
      </c>
      <c r="H53" s="7">
        <f t="shared" si="21"/>
        <v>22.981419383999999</v>
      </c>
      <c r="I53" s="7">
        <f t="shared" si="22"/>
        <v>296.13141938399997</v>
      </c>
      <c r="J53" s="7">
        <f t="shared" si="23"/>
        <v>0.27708755288294884</v>
      </c>
      <c r="K53" s="7">
        <f t="shared" si="24"/>
        <v>7.7091041666666671</v>
      </c>
      <c r="L53" s="7">
        <f t="shared" si="25"/>
        <v>7.7091041666666665E-2</v>
      </c>
      <c r="M53" s="1" t="s">
        <v>110</v>
      </c>
      <c r="O53" s="7">
        <f t="shared" si="38"/>
        <v>0.12758822817210819</v>
      </c>
      <c r="P53" s="7">
        <f t="shared" si="26"/>
        <v>3.5353109920880768E-2</v>
      </c>
      <c r="Q53" s="12">
        <f t="shared" si="27"/>
        <v>4.5959042897145003E-3</v>
      </c>
      <c r="R53" s="7">
        <f t="shared" si="28"/>
        <v>1.0021835416666666E-2</v>
      </c>
      <c r="S53" s="13">
        <f t="shared" si="29"/>
        <v>0.45858908060606834</v>
      </c>
      <c r="T53" s="2">
        <v>0.01</v>
      </c>
      <c r="U53" s="14">
        <f t="shared" si="30"/>
        <v>4.5858908060606839E-3</v>
      </c>
      <c r="V53" s="13"/>
      <c r="W53" s="2"/>
      <c r="X53" s="14"/>
      <c r="Y53" s="2">
        <v>0.02</v>
      </c>
      <c r="Z53" s="2">
        <v>0.49</v>
      </c>
      <c r="AA53" s="2">
        <f t="shared" si="31"/>
        <v>9.7999999999999997E-3</v>
      </c>
      <c r="AB53" s="2"/>
      <c r="AC53" s="2"/>
      <c r="AD53" s="2"/>
      <c r="AE53" s="13"/>
      <c r="AF53" s="2"/>
      <c r="AG53" s="14"/>
      <c r="AH53" s="13"/>
      <c r="AI53" s="2"/>
      <c r="AJ53" s="14"/>
      <c r="AK53" s="2"/>
      <c r="AL53" s="2"/>
      <c r="AM53" s="2"/>
      <c r="AN53" s="2">
        <v>0.01</v>
      </c>
      <c r="AO53" s="2">
        <v>0.5</v>
      </c>
      <c r="AP53" s="2">
        <f t="shared" si="32"/>
        <v>5.0000000000000001E-3</v>
      </c>
      <c r="AQ53" s="1">
        <f t="shared" si="33"/>
        <v>1.9385890806060686E-2</v>
      </c>
      <c r="AR53" s="7">
        <f t="shared" si="34"/>
        <v>7.7091041666666671</v>
      </c>
      <c r="AS53" s="1">
        <f t="shared" si="35"/>
        <v>0.13</v>
      </c>
      <c r="AT53" s="1">
        <f t="shared" si="39"/>
        <v>10.233561643835584</v>
      </c>
      <c r="AU53" s="1">
        <f t="shared" si="36"/>
        <v>1332.0932913329239</v>
      </c>
      <c r="AV53" s="1">
        <f>SUM(AU42:AU53)</f>
        <v>27377.058032114637</v>
      </c>
    </row>
    <row r="54" spans="1:78" x14ac:dyDescent="0.15">
      <c r="C54" s="6">
        <v>12</v>
      </c>
      <c r="D54" s="8">
        <v>20.664354696128999</v>
      </c>
      <c r="E54" s="9">
        <f t="shared" si="37"/>
        <v>22.981419383999999</v>
      </c>
      <c r="F54" s="6" t="s">
        <v>110</v>
      </c>
    </row>
    <row r="56" spans="1:78" x14ac:dyDescent="0.15">
      <c r="S56" s="30" t="s">
        <v>80</v>
      </c>
      <c r="T56" s="30"/>
      <c r="U56" s="30"/>
      <c r="V56" s="11" t="s">
        <v>81</v>
      </c>
      <c r="W56" s="11" t="s">
        <v>82</v>
      </c>
      <c r="X56" s="11" t="s">
        <v>83</v>
      </c>
      <c r="Y56" s="11" t="s">
        <v>84</v>
      </c>
      <c r="Z56" s="11" t="s">
        <v>85</v>
      </c>
      <c r="AA56" s="11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pans="1:78" x14ac:dyDescent="0.15">
      <c r="A57" s="34" t="s">
        <v>48</v>
      </c>
      <c r="B57" s="34"/>
      <c r="C57" s="6" t="s">
        <v>88</v>
      </c>
      <c r="D57" s="6" t="s">
        <v>89</v>
      </c>
      <c r="E57" s="6" t="s">
        <v>90</v>
      </c>
      <c r="F57" s="6" t="s">
        <v>91</v>
      </c>
      <c r="G57" s="1" t="s">
        <v>88</v>
      </c>
      <c r="H57" s="1" t="s">
        <v>90</v>
      </c>
      <c r="I57" s="1" t="s">
        <v>92</v>
      </c>
      <c r="J57" s="1" t="s">
        <v>93</v>
      </c>
      <c r="K57" s="10" t="s">
        <v>94</v>
      </c>
      <c r="L57" s="10" t="s">
        <v>95</v>
      </c>
      <c r="M57" s="1" t="s">
        <v>96</v>
      </c>
      <c r="N57" s="10" t="s">
        <v>97</v>
      </c>
      <c r="O57" s="1" t="s">
        <v>98</v>
      </c>
      <c r="P57" s="1" t="s">
        <v>99</v>
      </c>
      <c r="Q57" s="10" t="s">
        <v>100</v>
      </c>
      <c r="R57" s="10" t="s">
        <v>101</v>
      </c>
      <c r="S57" s="2" t="s">
        <v>102</v>
      </c>
      <c r="T57" s="2" t="s">
        <v>103</v>
      </c>
      <c r="U57" s="2"/>
      <c r="V57" s="2" t="s">
        <v>113</v>
      </c>
      <c r="W57" s="2" t="s">
        <v>113</v>
      </c>
      <c r="X57" s="2" t="s">
        <v>113</v>
      </c>
      <c r="Y57" s="2" t="s">
        <v>113</v>
      </c>
      <c r="Z57" s="2" t="s">
        <v>113</v>
      </c>
      <c r="AA57" s="2" t="s">
        <v>113</v>
      </c>
      <c r="AB57" s="1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1" t="s">
        <v>108</v>
      </c>
      <c r="B58" s="1">
        <f>F7</f>
        <v>134.75800000000001</v>
      </c>
      <c r="C58" s="6" t="s">
        <v>109</v>
      </c>
      <c r="D58" s="6">
        <v>18</v>
      </c>
      <c r="E58" s="6"/>
      <c r="F58" s="6"/>
      <c r="G58" s="1">
        <v>1</v>
      </c>
      <c r="H58" s="7">
        <f t="shared" ref="H58:H69" si="40">E59</f>
        <v>18</v>
      </c>
      <c r="I58" s="7">
        <f t="shared" ref="I58:I69" si="41">H58+273.15</f>
        <v>291.14999999999998</v>
      </c>
      <c r="J58" s="7">
        <f t="shared" ref="J58:J69" si="42">EXP(($C$16*(I58-$C$14))/($C$17*I58*$C$14))</f>
        <v>0.15787051391298848</v>
      </c>
      <c r="K58" s="7">
        <f t="shared" ref="K58:K69" si="43">$B$58/12</f>
        <v>11.229833333333334</v>
      </c>
      <c r="L58" s="7">
        <f t="shared" ref="L58:L69" si="44">K58*$B$59/100</f>
        <v>3.0320550000000002</v>
      </c>
      <c r="M58" s="1" t="s">
        <v>110</v>
      </c>
      <c r="O58" s="7">
        <f>L58</f>
        <v>3.0320550000000002</v>
      </c>
      <c r="P58" s="7">
        <f t="shared" ref="P58:P69" si="45">O58*J58</f>
        <v>0.4786720810624463</v>
      </c>
      <c r="Q58" s="12">
        <f t="shared" ref="Q58:Q69" si="46">P58*$B$60</f>
        <v>0.13881490350810941</v>
      </c>
      <c r="R58" s="7">
        <f t="shared" ref="R58:R69" si="47">L58*$B$60</f>
        <v>0.87929594999999994</v>
      </c>
      <c r="S58" s="13">
        <f t="shared" ref="S58:S69" si="48">Q58/R58</f>
        <v>0.15787051391298848</v>
      </c>
      <c r="T58" s="2">
        <v>0.27</v>
      </c>
      <c r="U58" s="14">
        <f t="shared" ref="U58:U69" si="49">S58*T58</f>
        <v>4.2625038756506896E-2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0.23468204503038931</v>
      </c>
      <c r="AC58" s="7">
        <f t="shared" ref="AC58:AC69" si="51">$B$58/12</f>
        <v>11.229833333333334</v>
      </c>
      <c r="AD58" s="1">
        <f t="shared" ref="AD58:AD69" si="52">$B$60</f>
        <v>0.28999999999999998</v>
      </c>
      <c r="AE58" s="15">
        <f>$E$7/12</f>
        <v>73.275501332953993</v>
      </c>
      <c r="AF58" s="1">
        <f t="shared" ref="AF58:AF69" si="53">AE58*10000*AC58*AB58</f>
        <v>1931132.0569959963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2"/>
    </row>
    <row r="59" spans="1:78" x14ac:dyDescent="0.15">
      <c r="A59" s="1" t="s">
        <v>111</v>
      </c>
      <c r="B59" s="1">
        <v>27</v>
      </c>
      <c r="C59" s="6">
        <v>1</v>
      </c>
      <c r="D59" s="8">
        <v>18.632548975612899</v>
      </c>
      <c r="E59" s="9">
        <f t="shared" ref="E59:E70" si="54">D58</f>
        <v>18</v>
      </c>
      <c r="F59" s="6" t="s">
        <v>110</v>
      </c>
      <c r="G59" s="1">
        <v>2</v>
      </c>
      <c r="H59" s="7">
        <f t="shared" si="40"/>
        <v>18.632548975612899</v>
      </c>
      <c r="I59" s="7">
        <f t="shared" si="41"/>
        <v>291.78254897561288</v>
      </c>
      <c r="J59" s="7">
        <f t="shared" si="42"/>
        <v>0.16974112202225072</v>
      </c>
      <c r="K59" s="7">
        <f t="shared" si="43"/>
        <v>11.229833333333334</v>
      </c>
      <c r="L59" s="7">
        <f t="shared" si="44"/>
        <v>3.0320550000000002</v>
      </c>
      <c r="M59" s="1" t="s">
        <v>110</v>
      </c>
      <c r="O59" s="7">
        <f t="shared" ref="O59:O69" si="55">L59+O58-P58-N59</f>
        <v>5.5854379189375543</v>
      </c>
      <c r="P59" s="7">
        <f t="shared" si="45"/>
        <v>0.94807849934608557</v>
      </c>
      <c r="Q59" s="12">
        <f t="shared" si="46"/>
        <v>0.27494276481036478</v>
      </c>
      <c r="R59" s="7">
        <f t="shared" si="47"/>
        <v>0.87929594999999994</v>
      </c>
      <c r="S59" s="13">
        <f t="shared" si="48"/>
        <v>0.31268512587868147</v>
      </c>
      <c r="T59" s="2">
        <v>0.27</v>
      </c>
      <c r="U59" s="14">
        <f t="shared" si="49"/>
        <v>8.4424983987244004E-2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0.24280377438872153</v>
      </c>
      <c r="AC59" s="7">
        <f t="shared" si="51"/>
        <v>11.229833333333334</v>
      </c>
      <c r="AD59" s="1">
        <f t="shared" si="52"/>
        <v>0.28999999999999998</v>
      </c>
      <c r="AE59" s="15">
        <f t="shared" ref="AE59:AE69" si="56">$E$7/12</f>
        <v>73.275501332953993</v>
      </c>
      <c r="AF59" s="1">
        <f t="shared" si="53"/>
        <v>1997963.4667874437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73</v>
      </c>
      <c r="B60" s="1">
        <f>H7</f>
        <v>0.28999999999999998</v>
      </c>
      <c r="C60" s="6">
        <v>2</v>
      </c>
      <c r="D60" s="8">
        <v>16.731643805862099</v>
      </c>
      <c r="E60" s="9">
        <f t="shared" si="54"/>
        <v>18.632548975612899</v>
      </c>
      <c r="F60" s="6" t="s">
        <v>110</v>
      </c>
      <c r="G60" s="1">
        <v>3</v>
      </c>
      <c r="H60" s="7">
        <f t="shared" si="40"/>
        <v>16.731643805862099</v>
      </c>
      <c r="I60" s="7">
        <f t="shared" si="41"/>
        <v>289.8816438058621</v>
      </c>
      <c r="J60" s="7">
        <f t="shared" si="42"/>
        <v>0.13638064584243104</v>
      </c>
      <c r="K60" s="7">
        <f t="shared" si="43"/>
        <v>11.229833333333334</v>
      </c>
      <c r="L60" s="7">
        <f t="shared" si="44"/>
        <v>3.0320550000000002</v>
      </c>
      <c r="M60" s="1" t="s">
        <v>110</v>
      </c>
      <c r="O60" s="7">
        <f t="shared" si="55"/>
        <v>7.6694144195914689</v>
      </c>
      <c r="P60" s="7">
        <f t="shared" si="45"/>
        <v>1.0459596917771379</v>
      </c>
      <c r="Q60" s="12">
        <f t="shared" si="46"/>
        <v>0.30332831061536997</v>
      </c>
      <c r="R60" s="7">
        <f t="shared" si="47"/>
        <v>0.87929594999999994</v>
      </c>
      <c r="S60" s="13">
        <f t="shared" si="48"/>
        <v>0.34496725546770685</v>
      </c>
      <c r="T60" s="2">
        <v>0.27</v>
      </c>
      <c r="U60" s="14">
        <f t="shared" si="49"/>
        <v>9.314115897628085E-2</v>
      </c>
      <c r="V60" s="2">
        <v>220.1</v>
      </c>
      <c r="W60" s="2">
        <v>12.1</v>
      </c>
      <c r="X60" s="2">
        <v>4.5</v>
      </c>
      <c r="Y60" s="2">
        <v>1.5</v>
      </c>
      <c r="Z60" s="2">
        <v>6.8</v>
      </c>
      <c r="AA60" s="2">
        <v>30.2</v>
      </c>
      <c r="AB60" s="1">
        <f t="shared" si="50"/>
        <v>0.29329732718909135</v>
      </c>
      <c r="AC60" s="7">
        <f t="shared" si="51"/>
        <v>11.229833333333334</v>
      </c>
      <c r="AD60" s="1">
        <f t="shared" si="52"/>
        <v>0.28999999999999998</v>
      </c>
      <c r="AE60" s="15">
        <f t="shared" si="56"/>
        <v>73.275501332953993</v>
      </c>
      <c r="AF60" s="1">
        <f t="shared" si="53"/>
        <v>2413460.6066380339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C61" s="6">
        <v>3</v>
      </c>
      <c r="D61" s="8">
        <v>20.647929176129001</v>
      </c>
      <c r="E61" s="9">
        <f t="shared" si="54"/>
        <v>16.731643805862099</v>
      </c>
      <c r="F61" s="6" t="s">
        <v>110</v>
      </c>
      <c r="G61" s="1">
        <v>4</v>
      </c>
      <c r="H61" s="7">
        <f t="shared" si="40"/>
        <v>20.647929176129001</v>
      </c>
      <c r="I61" s="7">
        <f t="shared" si="41"/>
        <v>293.797929176129</v>
      </c>
      <c r="J61" s="7">
        <f t="shared" si="42"/>
        <v>0.21340343483276561</v>
      </c>
      <c r="K61" s="7">
        <f t="shared" si="43"/>
        <v>11.229833333333334</v>
      </c>
      <c r="L61" s="7">
        <f t="shared" si="44"/>
        <v>3.0320550000000002</v>
      </c>
      <c r="M61" s="1" t="s">
        <v>110</v>
      </c>
      <c r="O61" s="7">
        <f t="shared" si="55"/>
        <v>9.65550972781433</v>
      </c>
      <c r="P61" s="7">
        <f t="shared" si="45"/>
        <v>2.0605189409767597</v>
      </c>
      <c r="Q61" s="12">
        <f t="shared" si="46"/>
        <v>0.59755049288326023</v>
      </c>
      <c r="R61" s="7">
        <f t="shared" si="47"/>
        <v>0.87929594999999994</v>
      </c>
      <c r="S61" s="13">
        <f t="shared" si="48"/>
        <v>0.67957835229794961</v>
      </c>
      <c r="T61" s="2">
        <v>0.27</v>
      </c>
      <c r="U61" s="14">
        <f t="shared" si="49"/>
        <v>0.18348615512044641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0.31085135993990276</v>
      </c>
      <c r="AC61" s="7">
        <f t="shared" si="51"/>
        <v>11.229833333333334</v>
      </c>
      <c r="AD61" s="1">
        <f t="shared" si="52"/>
        <v>0.28999999999999998</v>
      </c>
      <c r="AE61" s="15">
        <f t="shared" si="56"/>
        <v>73.275501332953993</v>
      </c>
      <c r="AF61" s="1">
        <f t="shared" si="53"/>
        <v>2557907.7686280352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6">
        <v>4</v>
      </c>
      <c r="D62" s="8">
        <v>26.043240881333301</v>
      </c>
      <c r="E62" s="9">
        <f t="shared" si="54"/>
        <v>20.647929176129001</v>
      </c>
      <c r="F62" s="6" t="s">
        <v>110</v>
      </c>
      <c r="G62" s="1">
        <v>5</v>
      </c>
      <c r="H62" s="7">
        <f t="shared" si="40"/>
        <v>26.043240881333301</v>
      </c>
      <c r="I62" s="7">
        <f t="shared" si="41"/>
        <v>299.19324088133328</v>
      </c>
      <c r="J62" s="7">
        <f t="shared" si="42"/>
        <v>0.38792561894413047</v>
      </c>
      <c r="K62" s="7">
        <f t="shared" si="43"/>
        <v>11.229833333333334</v>
      </c>
      <c r="L62" s="7">
        <f t="shared" si="44"/>
        <v>3.0320550000000002</v>
      </c>
      <c r="M62" s="1" t="s">
        <v>112</v>
      </c>
      <c r="N62" s="7">
        <f>(O61-P61)*$C$22/100</f>
        <v>7.2152412474956922</v>
      </c>
      <c r="O62" s="7">
        <f t="shared" si="55"/>
        <v>3.4118045393418779</v>
      </c>
      <c r="P62" s="7">
        <f t="shared" si="45"/>
        <v>1.3235263876405918</v>
      </c>
      <c r="Q62" s="12">
        <f t="shared" si="46"/>
        <v>0.38382265241577163</v>
      </c>
      <c r="R62" s="7">
        <f t="shared" si="47"/>
        <v>0.87929594999999994</v>
      </c>
      <c r="S62" s="13">
        <f t="shared" si="48"/>
        <v>0.43651133889081561</v>
      </c>
      <c r="T62" s="2">
        <v>0.27</v>
      </c>
      <c r="U62" s="14">
        <f t="shared" si="49"/>
        <v>0.11785806150052022</v>
      </c>
      <c r="V62" s="2">
        <v>229.1</v>
      </c>
      <c r="W62" s="2">
        <v>15.1</v>
      </c>
      <c r="X62" s="2">
        <v>6</v>
      </c>
      <c r="Y62" s="2">
        <v>3</v>
      </c>
      <c r="Z62" s="2">
        <v>7</v>
      </c>
      <c r="AA62" s="2">
        <v>30.2</v>
      </c>
      <c r="AB62" s="1">
        <f t="shared" si="50"/>
        <v>0.31329982134955109</v>
      </c>
      <c r="AC62" s="7">
        <f t="shared" si="51"/>
        <v>11.229833333333334</v>
      </c>
      <c r="AD62" s="1">
        <f t="shared" si="52"/>
        <v>0.28999999999999998</v>
      </c>
      <c r="AE62" s="15">
        <f t="shared" si="56"/>
        <v>73.275501332953993</v>
      </c>
      <c r="AF62" s="1">
        <f t="shared" si="53"/>
        <v>2578055.4638548996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6">
        <v>5</v>
      </c>
      <c r="D63" s="8">
        <v>27.516154124516099</v>
      </c>
      <c r="E63" s="9">
        <f t="shared" si="54"/>
        <v>26.043240881333301</v>
      </c>
      <c r="F63" s="6" t="s">
        <v>112</v>
      </c>
      <c r="G63" s="1">
        <v>6</v>
      </c>
      <c r="H63" s="7">
        <f t="shared" si="40"/>
        <v>27.516154124516099</v>
      </c>
      <c r="I63" s="7">
        <f t="shared" si="41"/>
        <v>300.66615412451608</v>
      </c>
      <c r="J63" s="7">
        <f t="shared" si="42"/>
        <v>0.45497327707212798</v>
      </c>
      <c r="K63" s="7">
        <f t="shared" si="43"/>
        <v>11.229833333333334</v>
      </c>
      <c r="L63" s="7">
        <f t="shared" si="44"/>
        <v>3.0320550000000002</v>
      </c>
      <c r="M63" s="1" t="s">
        <v>110</v>
      </c>
      <c r="O63" s="7">
        <f t="shared" si="55"/>
        <v>5.1203331517012858</v>
      </c>
      <c r="P63" s="7">
        <f t="shared" si="45"/>
        <v>2.3296147537305916</v>
      </c>
      <c r="Q63" s="12">
        <f t="shared" si="46"/>
        <v>0.67558827858187154</v>
      </c>
      <c r="R63" s="7">
        <f t="shared" si="47"/>
        <v>0.87929594999999994</v>
      </c>
      <c r="S63" s="13">
        <f t="shared" si="48"/>
        <v>0.76832865951659568</v>
      </c>
      <c r="T63" s="2">
        <v>0.27</v>
      </c>
      <c r="U63" s="14">
        <f t="shared" si="49"/>
        <v>0.20744873806948086</v>
      </c>
      <c r="V63" s="2">
        <v>229.1</v>
      </c>
      <c r="W63" s="2">
        <v>15.1</v>
      </c>
      <c r="X63" s="2">
        <v>6</v>
      </c>
      <c r="Y63" s="2">
        <v>3</v>
      </c>
      <c r="Z63" s="2">
        <v>7</v>
      </c>
      <c r="AA63" s="2">
        <v>30.2</v>
      </c>
      <c r="AB63" s="1">
        <f t="shared" si="50"/>
        <v>0.33070728980690012</v>
      </c>
      <c r="AC63" s="7">
        <f t="shared" si="51"/>
        <v>11.229833333333334</v>
      </c>
      <c r="AD63" s="1">
        <f t="shared" si="52"/>
        <v>0.28999999999999998</v>
      </c>
      <c r="AE63" s="15">
        <f t="shared" si="56"/>
        <v>73.275501332953993</v>
      </c>
      <c r="AF63" s="1">
        <f t="shared" si="53"/>
        <v>2721296.5897994954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6">
        <v>6</v>
      </c>
      <c r="D64" s="8">
        <v>28.571210664666701</v>
      </c>
      <c r="E64" s="9">
        <f t="shared" si="54"/>
        <v>27.516154124516099</v>
      </c>
      <c r="F64" s="6" t="s">
        <v>110</v>
      </c>
      <c r="G64" s="1">
        <v>7</v>
      </c>
      <c r="H64" s="7">
        <f t="shared" si="40"/>
        <v>28.571210664666701</v>
      </c>
      <c r="I64" s="7">
        <f t="shared" si="41"/>
        <v>301.72121066466667</v>
      </c>
      <c r="J64" s="7">
        <f t="shared" si="42"/>
        <v>0.50952504750361693</v>
      </c>
      <c r="K64" s="7">
        <f t="shared" si="43"/>
        <v>11.229833333333334</v>
      </c>
      <c r="L64" s="7">
        <f t="shared" si="44"/>
        <v>3.0320550000000002</v>
      </c>
      <c r="M64" s="1" t="s">
        <v>110</v>
      </c>
      <c r="O64" s="7">
        <f t="shared" si="55"/>
        <v>5.8227733979706944</v>
      </c>
      <c r="P64" s="7">
        <f t="shared" si="45"/>
        <v>2.966848892203815</v>
      </c>
      <c r="Q64" s="12">
        <f t="shared" si="46"/>
        <v>0.86038617873910628</v>
      </c>
      <c r="R64" s="7">
        <f t="shared" si="47"/>
        <v>0.87929594999999994</v>
      </c>
      <c r="S64" s="13">
        <f t="shared" si="48"/>
        <v>0.97849441787956182</v>
      </c>
      <c r="T64" s="2">
        <v>0.27</v>
      </c>
      <c r="U64" s="14">
        <f t="shared" si="49"/>
        <v>0.26419349282748172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0.34173279565637971</v>
      </c>
      <c r="AC64" s="7">
        <f t="shared" si="51"/>
        <v>11.229833333333334</v>
      </c>
      <c r="AD64" s="1">
        <f t="shared" si="52"/>
        <v>0.28999999999999998</v>
      </c>
      <c r="AE64" s="15">
        <f t="shared" si="56"/>
        <v>73.275501332953993</v>
      </c>
      <c r="AF64" s="1">
        <f t="shared" si="53"/>
        <v>2812022.353620796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6">
        <v>7</v>
      </c>
      <c r="D65" s="8">
        <v>28.4727356835484</v>
      </c>
      <c r="E65" s="9">
        <f t="shared" si="54"/>
        <v>28.571210664666701</v>
      </c>
      <c r="F65" s="6" t="s">
        <v>110</v>
      </c>
      <c r="G65" s="1">
        <v>8</v>
      </c>
      <c r="H65" s="7">
        <f t="shared" si="40"/>
        <v>28.4727356835484</v>
      </c>
      <c r="I65" s="7">
        <f t="shared" si="41"/>
        <v>301.6227356835484</v>
      </c>
      <c r="J65" s="7">
        <f t="shared" si="42"/>
        <v>0.50418492205956722</v>
      </c>
      <c r="K65" s="7">
        <f t="shared" si="43"/>
        <v>11.229833333333334</v>
      </c>
      <c r="L65" s="7">
        <f t="shared" si="44"/>
        <v>3.0320550000000002</v>
      </c>
      <c r="M65" s="1" t="s">
        <v>110</v>
      </c>
      <c r="O65" s="7">
        <f t="shared" si="55"/>
        <v>5.8879795057668787</v>
      </c>
      <c r="P65" s="7">
        <f t="shared" si="45"/>
        <v>2.9686304882034027</v>
      </c>
      <c r="Q65" s="12">
        <f t="shared" si="46"/>
        <v>0.86090284157898678</v>
      </c>
      <c r="R65" s="7">
        <f t="shared" si="47"/>
        <v>0.87929594999999994</v>
      </c>
      <c r="S65" s="13">
        <f t="shared" si="48"/>
        <v>0.97908200484602126</v>
      </c>
      <c r="T65" s="2">
        <v>0.27</v>
      </c>
      <c r="U65" s="14">
        <f t="shared" si="49"/>
        <v>0.26435214130842577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0.3417636210562271</v>
      </c>
      <c r="AC65" s="7">
        <f t="shared" si="51"/>
        <v>11.229833333333334</v>
      </c>
      <c r="AD65" s="1">
        <f t="shared" si="52"/>
        <v>0.28999999999999998</v>
      </c>
      <c r="AE65" s="15">
        <f t="shared" si="56"/>
        <v>73.275501332953993</v>
      </c>
      <c r="AF65" s="1">
        <f t="shared" si="53"/>
        <v>2812276.0071024983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6">
        <v>8</v>
      </c>
      <c r="D66" s="8">
        <v>27.617496156774202</v>
      </c>
      <c r="E66" s="9">
        <f t="shared" si="54"/>
        <v>28.4727356835484</v>
      </c>
      <c r="F66" s="6" t="s">
        <v>110</v>
      </c>
      <c r="G66" s="1">
        <v>9</v>
      </c>
      <c r="H66" s="7">
        <f t="shared" si="40"/>
        <v>27.617496156774202</v>
      </c>
      <c r="I66" s="7">
        <f t="shared" si="41"/>
        <v>300.7674961567742</v>
      </c>
      <c r="J66" s="7">
        <f t="shared" si="42"/>
        <v>0.45996496477279097</v>
      </c>
      <c r="K66" s="7">
        <f t="shared" si="43"/>
        <v>11.229833333333334</v>
      </c>
      <c r="L66" s="7">
        <f t="shared" si="44"/>
        <v>3.0320550000000002</v>
      </c>
      <c r="M66" s="1" t="s">
        <v>110</v>
      </c>
      <c r="O66" s="7">
        <f t="shared" si="55"/>
        <v>5.9514040175634761</v>
      </c>
      <c r="P66" s="7">
        <f t="shared" si="45"/>
        <v>2.7374373392872311</v>
      </c>
      <c r="Q66" s="12">
        <f t="shared" si="46"/>
        <v>0.79385682839329696</v>
      </c>
      <c r="R66" s="7">
        <f t="shared" si="47"/>
        <v>0.87929594999999994</v>
      </c>
      <c r="S66" s="13">
        <f t="shared" si="48"/>
        <v>0.90283234944195645</v>
      </c>
      <c r="T66" s="2">
        <v>0.27</v>
      </c>
      <c r="U66" s="14">
        <f t="shared" si="49"/>
        <v>0.24376473434932824</v>
      </c>
      <c r="V66" s="2">
        <v>229.1</v>
      </c>
      <c r="W66" s="2">
        <v>15.1</v>
      </c>
      <c r="X66" s="2">
        <v>6</v>
      </c>
      <c r="Y66" s="2">
        <v>3</v>
      </c>
      <c r="Z66" s="2">
        <v>7</v>
      </c>
      <c r="AA66" s="2">
        <v>30.2</v>
      </c>
      <c r="AB66" s="1">
        <f t="shared" si="50"/>
        <v>0.33776348788407445</v>
      </c>
      <c r="AC66" s="7">
        <f t="shared" si="51"/>
        <v>11.229833333333334</v>
      </c>
      <c r="AD66" s="1">
        <f t="shared" si="52"/>
        <v>0.28999999999999998</v>
      </c>
      <c r="AE66" s="15">
        <f t="shared" si="56"/>
        <v>73.275501332953993</v>
      </c>
      <c r="AF66" s="1">
        <f t="shared" si="53"/>
        <v>2779360.044571165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6">
        <v>9</v>
      </c>
      <c r="D67" s="8">
        <v>27.029027160999998</v>
      </c>
      <c r="E67" s="9">
        <f t="shared" si="54"/>
        <v>27.617496156774202</v>
      </c>
      <c r="F67" s="6" t="s">
        <v>110</v>
      </c>
      <c r="G67" s="1">
        <v>10</v>
      </c>
      <c r="H67" s="7">
        <f t="shared" si="40"/>
        <v>27.029027160999998</v>
      </c>
      <c r="I67" s="7">
        <f t="shared" si="41"/>
        <v>300.17902716099996</v>
      </c>
      <c r="J67" s="7">
        <f t="shared" si="42"/>
        <v>0.4316807135951099</v>
      </c>
      <c r="K67" s="7">
        <f t="shared" si="43"/>
        <v>11.229833333333334</v>
      </c>
      <c r="L67" s="7">
        <f t="shared" si="44"/>
        <v>3.0320550000000002</v>
      </c>
      <c r="M67" s="1" t="s">
        <v>110</v>
      </c>
      <c r="O67" s="7">
        <f t="shared" si="55"/>
        <v>6.2460216782762448</v>
      </c>
      <c r="P67" s="7">
        <f t="shared" si="45"/>
        <v>2.6962870952088154</v>
      </c>
      <c r="Q67" s="12">
        <f t="shared" si="46"/>
        <v>0.78192325761055637</v>
      </c>
      <c r="R67" s="7">
        <f t="shared" si="47"/>
        <v>0.87929594999999994</v>
      </c>
      <c r="S67" s="13">
        <f t="shared" si="48"/>
        <v>0.88926061539411894</v>
      </c>
      <c r="T67" s="2">
        <v>0.27</v>
      </c>
      <c r="U67" s="14">
        <f t="shared" si="49"/>
        <v>0.24010036615641211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0"/>
        <v>0.32185150114419087</v>
      </c>
      <c r="AC67" s="7">
        <f t="shared" si="51"/>
        <v>11.229833333333334</v>
      </c>
      <c r="AD67" s="1">
        <f t="shared" si="52"/>
        <v>0.28999999999999998</v>
      </c>
      <c r="AE67" s="15">
        <f t="shared" si="56"/>
        <v>73.275501332953993</v>
      </c>
      <c r="AF67" s="1">
        <f t="shared" si="53"/>
        <v>2648424.8139705225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6">
        <v>10</v>
      </c>
      <c r="D68" s="8">
        <v>25.882294797096801</v>
      </c>
      <c r="E68" s="9">
        <f t="shared" si="54"/>
        <v>27.029027160999998</v>
      </c>
      <c r="F68" s="6" t="s">
        <v>110</v>
      </c>
      <c r="G68" s="1">
        <v>11</v>
      </c>
      <c r="H68" s="7">
        <f t="shared" si="40"/>
        <v>25.882294797096801</v>
      </c>
      <c r="I68" s="7">
        <f t="shared" si="41"/>
        <v>299.03229479709677</v>
      </c>
      <c r="J68" s="7">
        <f t="shared" si="42"/>
        <v>0.38119001029996935</v>
      </c>
      <c r="K68" s="7">
        <f t="shared" si="43"/>
        <v>11.229833333333334</v>
      </c>
      <c r="L68" s="7">
        <f t="shared" si="44"/>
        <v>3.0320550000000002</v>
      </c>
      <c r="M68" s="1" t="s">
        <v>112</v>
      </c>
      <c r="N68" s="7">
        <f>(O67-P67)*$C$22/100</f>
        <v>3.3722478539140583</v>
      </c>
      <c r="O68" s="7">
        <f t="shared" si="55"/>
        <v>3.2095417291533712</v>
      </c>
      <c r="P68" s="7">
        <f t="shared" si="45"/>
        <v>1.2234452447941551</v>
      </c>
      <c r="Q68" s="12">
        <f t="shared" si="46"/>
        <v>0.35479912099030492</v>
      </c>
      <c r="R68" s="7">
        <f t="shared" si="47"/>
        <v>0.87929594999999994</v>
      </c>
      <c r="S68" s="13">
        <f t="shared" si="48"/>
        <v>0.40350364514962789</v>
      </c>
      <c r="T68" s="2">
        <v>0.27</v>
      </c>
      <c r="U68" s="14">
        <f t="shared" si="49"/>
        <v>0.10894598419039954</v>
      </c>
      <c r="V68" s="2">
        <v>220.1</v>
      </c>
      <c r="W68" s="2">
        <v>12.1</v>
      </c>
      <c r="X68" s="2">
        <v>4.5</v>
      </c>
      <c r="Y68" s="2">
        <v>1.5</v>
      </c>
      <c r="Z68" s="2">
        <v>6.8</v>
      </c>
      <c r="AA68" s="2">
        <v>30.2</v>
      </c>
      <c r="AB68" s="1">
        <f t="shared" si="50"/>
        <v>0.29636820472819464</v>
      </c>
      <c r="AC68" s="7">
        <f t="shared" si="51"/>
        <v>11.229833333333334</v>
      </c>
      <c r="AD68" s="1">
        <f t="shared" si="52"/>
        <v>0.28999999999999998</v>
      </c>
      <c r="AE68" s="15">
        <f t="shared" si="56"/>
        <v>73.275501332953993</v>
      </c>
      <c r="AF68" s="1">
        <f t="shared" si="53"/>
        <v>2438729.9878474204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6">
        <v>11</v>
      </c>
      <c r="D69" s="8">
        <v>22.981419383999999</v>
      </c>
      <c r="E69" s="9">
        <f t="shared" si="54"/>
        <v>25.882294797096801</v>
      </c>
      <c r="F69" s="6" t="s">
        <v>112</v>
      </c>
      <c r="G69" s="1">
        <v>12</v>
      </c>
      <c r="H69" s="7">
        <f t="shared" si="40"/>
        <v>22.981419383999999</v>
      </c>
      <c r="I69" s="7">
        <f t="shared" si="41"/>
        <v>296.13141938399997</v>
      </c>
      <c r="J69" s="7">
        <f t="shared" si="42"/>
        <v>0.27708755288294884</v>
      </c>
      <c r="K69" s="7">
        <f t="shared" si="43"/>
        <v>11.229833333333334</v>
      </c>
      <c r="L69" s="7">
        <f t="shared" si="44"/>
        <v>3.0320550000000002</v>
      </c>
      <c r="M69" s="1" t="s">
        <v>110</v>
      </c>
      <c r="O69" s="7">
        <f t="shared" si="55"/>
        <v>5.0181514843592172</v>
      </c>
      <c r="P69" s="7">
        <f t="shared" si="45"/>
        <v>1.3904673147970328</v>
      </c>
      <c r="Q69" s="12">
        <f t="shared" si="46"/>
        <v>0.40323552129113949</v>
      </c>
      <c r="R69" s="7">
        <f t="shared" si="47"/>
        <v>0.87929594999999994</v>
      </c>
      <c r="S69" s="13">
        <f t="shared" si="48"/>
        <v>0.45858908060606846</v>
      </c>
      <c r="T69" s="2">
        <v>0.27</v>
      </c>
      <c r="U69" s="14">
        <f t="shared" si="49"/>
        <v>0.12381905176363849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0.250458041757675</v>
      </c>
      <c r="AC69" s="7">
        <f t="shared" si="51"/>
        <v>11.229833333333334</v>
      </c>
      <c r="AD69" s="1">
        <f t="shared" si="52"/>
        <v>0.28999999999999998</v>
      </c>
      <c r="AE69" s="15">
        <f t="shared" si="56"/>
        <v>73.275501332953993</v>
      </c>
      <c r="AF69" s="1">
        <f t="shared" si="53"/>
        <v>2060948.2643124966</v>
      </c>
      <c r="AG69" s="1">
        <f>SUM(AF58:AF69)</f>
        <v>29751577.424128804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6">
        <v>12</v>
      </c>
      <c r="D70" s="8">
        <v>20.664354696128999</v>
      </c>
      <c r="E70" s="9">
        <f t="shared" si="54"/>
        <v>22.981419383999999</v>
      </c>
      <c r="F70" s="6" t="s">
        <v>110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2" spans="1:78" x14ac:dyDescent="0.15">
      <c r="S72" s="30" t="s">
        <v>80</v>
      </c>
      <c r="T72" s="30"/>
      <c r="U72" s="30"/>
      <c r="V72" s="30" t="s">
        <v>81</v>
      </c>
      <c r="W72" s="30"/>
      <c r="X72" s="30"/>
      <c r="Y72" s="30" t="s">
        <v>82</v>
      </c>
      <c r="Z72" s="30"/>
      <c r="AA72" s="30"/>
      <c r="AB72" s="30" t="s">
        <v>83</v>
      </c>
      <c r="AC72" s="30"/>
      <c r="AD72" s="30"/>
      <c r="AE72" s="30" t="s">
        <v>84</v>
      </c>
      <c r="AF72" s="30"/>
      <c r="AG72" s="30"/>
      <c r="AH72" s="30" t="s">
        <v>85</v>
      </c>
      <c r="AI72" s="30"/>
      <c r="AJ72" s="30"/>
      <c r="AK72" s="31" t="s">
        <v>115</v>
      </c>
      <c r="AL72" s="32"/>
      <c r="AM72" s="33"/>
      <c r="AN72" s="32" t="s">
        <v>116</v>
      </c>
      <c r="AO72" s="32"/>
      <c r="AP72" s="33"/>
      <c r="AQ72" s="30" t="s">
        <v>87</v>
      </c>
      <c r="AR72" s="30"/>
      <c r="AS72" s="30"/>
    </row>
    <row r="73" spans="1:78" x14ac:dyDescent="0.15">
      <c r="A73" s="34" t="s">
        <v>49</v>
      </c>
      <c r="B73" s="34"/>
      <c r="C73" s="6" t="s">
        <v>88</v>
      </c>
      <c r="D73" s="6" t="s">
        <v>89</v>
      </c>
      <c r="E73" s="6" t="s">
        <v>90</v>
      </c>
      <c r="F73" s="6" t="s">
        <v>91</v>
      </c>
      <c r="G73" s="1" t="s">
        <v>88</v>
      </c>
      <c r="H73" s="1" t="s">
        <v>90</v>
      </c>
      <c r="I73" s="1" t="s">
        <v>92</v>
      </c>
      <c r="J73" s="1" t="s">
        <v>93</v>
      </c>
      <c r="K73" s="10" t="s">
        <v>94</v>
      </c>
      <c r="L73" s="10" t="s">
        <v>95</v>
      </c>
      <c r="M73" s="1" t="s">
        <v>96</v>
      </c>
      <c r="N73" s="10" t="s">
        <v>97</v>
      </c>
      <c r="O73" s="1" t="s">
        <v>98</v>
      </c>
      <c r="P73" s="1" t="s">
        <v>99</v>
      </c>
      <c r="Q73" s="10" t="s">
        <v>100</v>
      </c>
      <c r="R73" s="10" t="s">
        <v>101</v>
      </c>
      <c r="S73" s="2" t="s">
        <v>102</v>
      </c>
      <c r="T73" s="2" t="s">
        <v>103</v>
      </c>
      <c r="U73" s="2"/>
      <c r="V73" s="2" t="s">
        <v>102</v>
      </c>
      <c r="W73" s="2" t="s">
        <v>103</v>
      </c>
      <c r="X73" s="2"/>
      <c r="Y73" s="2" t="s">
        <v>102</v>
      </c>
      <c r="Z73" s="2" t="s">
        <v>103</v>
      </c>
      <c r="AA73" s="2"/>
      <c r="AB73" s="2" t="s">
        <v>102</v>
      </c>
      <c r="AC73" s="2" t="s">
        <v>103</v>
      </c>
      <c r="AD73" s="2"/>
      <c r="AE73" s="2" t="s">
        <v>102</v>
      </c>
      <c r="AF73" s="2" t="s">
        <v>103</v>
      </c>
      <c r="AG73" s="2"/>
      <c r="AH73" s="2" t="s">
        <v>102</v>
      </c>
      <c r="AI73" s="2" t="s">
        <v>103</v>
      </c>
      <c r="AJ73" s="2"/>
      <c r="AK73" s="2" t="s">
        <v>102</v>
      </c>
      <c r="AL73" s="2" t="s">
        <v>103</v>
      </c>
      <c r="AM73" s="2"/>
      <c r="AN73" s="2" t="s">
        <v>102</v>
      </c>
      <c r="AO73" s="2" t="s">
        <v>103</v>
      </c>
      <c r="AP73" s="2"/>
      <c r="AQ73" s="16" t="s">
        <v>102</v>
      </c>
      <c r="AR73" s="16" t="s">
        <v>103</v>
      </c>
      <c r="AS73" s="16"/>
      <c r="AT73" s="1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pans="1:78" x14ac:dyDescent="0.15">
      <c r="A74" s="1" t="s">
        <v>108</v>
      </c>
      <c r="B74" s="1">
        <f>F8</f>
        <v>625.46400000000006</v>
      </c>
      <c r="C74" s="6" t="s">
        <v>109</v>
      </c>
      <c r="D74" s="6">
        <v>18</v>
      </c>
      <c r="E74" s="6"/>
      <c r="F74" s="6"/>
      <c r="G74" s="1">
        <v>1</v>
      </c>
      <c r="H74" s="7">
        <f t="shared" ref="H74:H85" si="57">E75</f>
        <v>18</v>
      </c>
      <c r="I74" s="7">
        <f t="shared" ref="I74:I85" si="58">H74+273.15</f>
        <v>291.14999999999998</v>
      </c>
      <c r="J74" s="7">
        <f t="shared" ref="J74:J85" si="59">EXP(($C$16*(I74-$C$14))/($C$17*I74*$C$14))</f>
        <v>0.15787051391298848</v>
      </c>
      <c r="K74" s="7">
        <f t="shared" ref="K74:K85" si="60">$B$74/12</f>
        <v>52.122000000000007</v>
      </c>
      <c r="L74" s="7">
        <f t="shared" ref="L74:L85" si="61">K74*$B$75/100</f>
        <v>0.52122000000000002</v>
      </c>
      <c r="M74" s="1" t="s">
        <v>110</v>
      </c>
      <c r="O74" s="7">
        <f>L74</f>
        <v>0.52122000000000002</v>
      </c>
      <c r="P74" s="7">
        <f t="shared" ref="P74:P85" si="62">O74*J74</f>
        <v>8.2285269261727856E-2</v>
      </c>
      <c r="Q74" s="12">
        <f t="shared" ref="Q74:Q85" si="63">P74*$B$76</f>
        <v>2.1394170008049242E-2</v>
      </c>
      <c r="R74" s="7">
        <f t="shared" ref="R74:R85" si="64">L74*$B$76</f>
        <v>0.1355172</v>
      </c>
      <c r="S74" s="13">
        <f t="shared" ref="S74:S85" si="65">Q74/R74</f>
        <v>0.15787051391298848</v>
      </c>
      <c r="T74" s="2">
        <v>0.01</v>
      </c>
      <c r="U74" s="14">
        <f t="shared" ref="U74:U85" si="66">S74*T74</f>
        <v>1.5787051391298848E-3</v>
      </c>
      <c r="V74" s="13"/>
      <c r="W74" s="2"/>
      <c r="X74" s="2"/>
      <c r="Y74" s="2"/>
      <c r="Z74" s="2"/>
      <c r="AA74" s="2"/>
      <c r="AB74" s="2"/>
      <c r="AC74" s="2"/>
      <c r="AD74" s="2"/>
      <c r="AE74" s="13">
        <v>1E-3</v>
      </c>
      <c r="AF74" s="2">
        <v>0.49</v>
      </c>
      <c r="AG74" s="14">
        <f t="shared" ref="AG74:AG85" si="67">AF74*AE74</f>
        <v>4.8999999999999998E-4</v>
      </c>
      <c r="AH74" s="17"/>
      <c r="AI74" s="2"/>
      <c r="AJ74" s="14"/>
      <c r="AK74" s="13"/>
      <c r="AL74" s="2"/>
      <c r="AM74" s="2"/>
      <c r="AN74" s="13"/>
      <c r="AO74" s="2"/>
      <c r="AP74" s="14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7.0687051391298853E-3</v>
      </c>
      <c r="AU74" s="7">
        <f t="shared" ref="AU74:AU85" si="70">$B$74/12</f>
        <v>52.122000000000007</v>
      </c>
      <c r="AV74" s="1">
        <f t="shared" ref="AV74:AV85" si="71">$B$76</f>
        <v>0.26</v>
      </c>
      <c r="AW74" s="1">
        <f t="shared" ref="AW74:AW85" si="72">$E$9</f>
        <v>0</v>
      </c>
      <c r="AX74" s="1">
        <f t="shared" ref="AX74:AX85" si="73">AW74*10000*AV74*0.67*AU74*AT74</f>
        <v>0</v>
      </c>
    </row>
    <row r="75" spans="1:78" x14ac:dyDescent="0.15">
      <c r="A75" s="1" t="s">
        <v>111</v>
      </c>
      <c r="B75" s="1">
        <v>1</v>
      </c>
      <c r="C75" s="6">
        <v>1</v>
      </c>
      <c r="D75" s="8">
        <v>18.632548975612899</v>
      </c>
      <c r="E75" s="9">
        <f t="shared" ref="E75:E86" si="74">D74</f>
        <v>18</v>
      </c>
      <c r="F75" s="6" t="s">
        <v>110</v>
      </c>
      <c r="G75" s="1">
        <v>2</v>
      </c>
      <c r="H75" s="7">
        <f t="shared" si="57"/>
        <v>18.632548975612899</v>
      </c>
      <c r="I75" s="7">
        <f t="shared" si="58"/>
        <v>291.78254897561288</v>
      </c>
      <c r="J75" s="7">
        <f t="shared" si="59"/>
        <v>0.16974112202225072</v>
      </c>
      <c r="K75" s="7">
        <f t="shared" si="60"/>
        <v>52.122000000000007</v>
      </c>
      <c r="L75" s="7">
        <f t="shared" si="61"/>
        <v>0.52122000000000002</v>
      </c>
      <c r="M75" s="1" t="s">
        <v>110</v>
      </c>
      <c r="O75" s="7">
        <f t="shared" ref="O75:O85" si="75">L75+O74-P74-N75</f>
        <v>0.96015473073827218</v>
      </c>
      <c r="P75" s="7">
        <f t="shared" si="62"/>
        <v>0.16297774131048634</v>
      </c>
      <c r="Q75" s="12">
        <f t="shared" si="63"/>
        <v>4.2374212740726447E-2</v>
      </c>
      <c r="R75" s="7">
        <f t="shared" si="64"/>
        <v>0.1355172</v>
      </c>
      <c r="S75" s="13">
        <f t="shared" si="65"/>
        <v>0.31268512587868141</v>
      </c>
      <c r="T75" s="2">
        <v>0.01</v>
      </c>
      <c r="U75" s="14">
        <f t="shared" si="66"/>
        <v>3.1268512587868144E-3</v>
      </c>
      <c r="V75" s="13"/>
      <c r="W75" s="2"/>
      <c r="X75" s="2"/>
      <c r="Y75" s="2"/>
      <c r="Z75" s="2"/>
      <c r="AA75" s="2"/>
      <c r="AB75" s="2"/>
      <c r="AC75" s="2"/>
      <c r="AD75" s="2"/>
      <c r="AE75" s="13">
        <v>1E-3</v>
      </c>
      <c r="AF75" s="2">
        <v>0.49</v>
      </c>
      <c r="AG75" s="14">
        <f t="shared" si="67"/>
        <v>4.8999999999999998E-4</v>
      </c>
      <c r="AH75" s="17"/>
      <c r="AI75" s="2"/>
      <c r="AJ75" s="14"/>
      <c r="AK75" s="13"/>
      <c r="AL75" s="2"/>
      <c r="AM75" s="2"/>
      <c r="AN75" s="13"/>
      <c r="AO75" s="2"/>
      <c r="AP75" s="14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8.6168512587868132E-3</v>
      </c>
      <c r="AU75" s="7">
        <f t="shared" si="70"/>
        <v>52.122000000000007</v>
      </c>
      <c r="AV75" s="1">
        <f t="shared" si="71"/>
        <v>0.26</v>
      </c>
      <c r="AW75" s="1">
        <f t="shared" si="72"/>
        <v>0</v>
      </c>
      <c r="AX75" s="1">
        <f t="shared" si="73"/>
        <v>0</v>
      </c>
    </row>
    <row r="76" spans="1:78" x14ac:dyDescent="0.15">
      <c r="A76" s="1" t="s">
        <v>73</v>
      </c>
      <c r="B76" s="1">
        <f>H8</f>
        <v>0.26</v>
      </c>
      <c r="C76" s="6">
        <v>2</v>
      </c>
      <c r="D76" s="8">
        <v>16.731643805862099</v>
      </c>
      <c r="E76" s="9">
        <f t="shared" si="74"/>
        <v>18.632548975612899</v>
      </c>
      <c r="F76" s="6" t="s">
        <v>110</v>
      </c>
      <c r="G76" s="1">
        <v>3</v>
      </c>
      <c r="H76" s="7">
        <f t="shared" si="57"/>
        <v>16.731643805862099</v>
      </c>
      <c r="I76" s="7">
        <f t="shared" si="58"/>
        <v>289.8816438058621</v>
      </c>
      <c r="J76" s="7">
        <f t="shared" si="59"/>
        <v>0.13638064584243104</v>
      </c>
      <c r="K76" s="7">
        <f t="shared" si="60"/>
        <v>52.122000000000007</v>
      </c>
      <c r="L76" s="7">
        <f t="shared" si="61"/>
        <v>0.52122000000000002</v>
      </c>
      <c r="M76" s="1" t="s">
        <v>110</v>
      </c>
      <c r="O76" s="7">
        <f t="shared" si="75"/>
        <v>1.318396989427786</v>
      </c>
      <c r="P76" s="7">
        <f t="shared" si="62"/>
        <v>0.1798038328948782</v>
      </c>
      <c r="Q76" s="12">
        <f t="shared" si="63"/>
        <v>4.6748996552668336E-2</v>
      </c>
      <c r="R76" s="7">
        <f t="shared" si="64"/>
        <v>0.1355172</v>
      </c>
      <c r="S76" s="13">
        <f t="shared" si="65"/>
        <v>0.34496725546770696</v>
      </c>
      <c r="T76" s="2">
        <v>0.01</v>
      </c>
      <c r="U76" s="14">
        <f t="shared" si="66"/>
        <v>3.4496725546770694E-3</v>
      </c>
      <c r="V76" s="13"/>
      <c r="W76" s="2"/>
      <c r="X76" s="2"/>
      <c r="Y76" s="2"/>
      <c r="Z76" s="2"/>
      <c r="AA76" s="2"/>
      <c r="AB76" s="2"/>
      <c r="AC76" s="2"/>
      <c r="AD76" s="2"/>
      <c r="AE76" s="13">
        <v>5.0000000000000001E-3</v>
      </c>
      <c r="AF76" s="2">
        <v>0.49</v>
      </c>
      <c r="AG76" s="14">
        <f t="shared" si="67"/>
        <v>2.4499999999999999E-3</v>
      </c>
      <c r="AH76" s="17"/>
      <c r="AI76" s="2"/>
      <c r="AJ76" s="14"/>
      <c r="AK76" s="13"/>
      <c r="AL76" s="2"/>
      <c r="AM76" s="2"/>
      <c r="AN76" s="13"/>
      <c r="AO76" s="2"/>
      <c r="AP76" s="14"/>
      <c r="AQ76" s="2">
        <v>1.4999999999999999E-2</v>
      </c>
      <c r="AR76" s="2">
        <v>0.5</v>
      </c>
      <c r="AS76" s="2">
        <f t="shared" si="68"/>
        <v>7.4999999999999997E-3</v>
      </c>
      <c r="AT76" s="1">
        <f t="shared" si="69"/>
        <v>1.339967255467707E-2</v>
      </c>
      <c r="AU76" s="7">
        <f t="shared" si="70"/>
        <v>52.122000000000007</v>
      </c>
      <c r="AV76" s="1">
        <f t="shared" si="71"/>
        <v>0.26</v>
      </c>
      <c r="AW76" s="1">
        <f t="shared" si="72"/>
        <v>0</v>
      </c>
      <c r="AX76" s="1">
        <f t="shared" si="73"/>
        <v>0</v>
      </c>
    </row>
    <row r="77" spans="1:78" x14ac:dyDescent="0.15">
      <c r="C77" s="6">
        <v>3</v>
      </c>
      <c r="D77" s="8">
        <v>20.647929176129001</v>
      </c>
      <c r="E77" s="9">
        <f t="shared" si="74"/>
        <v>16.731643805862099</v>
      </c>
      <c r="F77" s="6" t="s">
        <v>110</v>
      </c>
      <c r="G77" s="1">
        <v>4</v>
      </c>
      <c r="H77" s="7">
        <f t="shared" si="57"/>
        <v>20.647929176129001</v>
      </c>
      <c r="I77" s="7">
        <f t="shared" si="58"/>
        <v>293.797929176129</v>
      </c>
      <c r="J77" s="7">
        <f t="shared" si="59"/>
        <v>0.21340343483276561</v>
      </c>
      <c r="K77" s="7">
        <f t="shared" si="60"/>
        <v>52.122000000000007</v>
      </c>
      <c r="L77" s="7">
        <f t="shared" si="61"/>
        <v>0.52122000000000002</v>
      </c>
      <c r="M77" s="1" t="s">
        <v>110</v>
      </c>
      <c r="O77" s="7">
        <f t="shared" si="75"/>
        <v>1.659813156532908</v>
      </c>
      <c r="P77" s="7">
        <f t="shared" si="62"/>
        <v>0.35420982878473739</v>
      </c>
      <c r="Q77" s="12">
        <f t="shared" si="63"/>
        <v>9.2094555484031726E-2</v>
      </c>
      <c r="R77" s="7">
        <f t="shared" si="64"/>
        <v>0.1355172</v>
      </c>
      <c r="S77" s="13">
        <f t="shared" si="65"/>
        <v>0.67957835229794983</v>
      </c>
      <c r="T77" s="2">
        <v>0.01</v>
      </c>
      <c r="U77" s="14">
        <f t="shared" si="66"/>
        <v>6.7957835229794988E-3</v>
      </c>
      <c r="V77" s="13"/>
      <c r="W77" s="2"/>
      <c r="X77" s="2"/>
      <c r="Y77" s="2"/>
      <c r="Z77" s="2"/>
      <c r="AA77" s="2"/>
      <c r="AB77" s="2"/>
      <c r="AC77" s="2"/>
      <c r="AD77" s="2"/>
      <c r="AE77" s="13">
        <v>5.0000000000000001E-3</v>
      </c>
      <c r="AF77" s="2">
        <v>0.49</v>
      </c>
      <c r="AG77" s="14">
        <f t="shared" si="67"/>
        <v>2.4499999999999999E-3</v>
      </c>
      <c r="AH77" s="17"/>
      <c r="AI77" s="2"/>
      <c r="AJ77" s="14"/>
      <c r="AK77" s="13"/>
      <c r="AL77" s="2"/>
      <c r="AM77" s="2"/>
      <c r="AN77" s="13"/>
      <c r="AO77" s="2"/>
      <c r="AP77" s="14"/>
      <c r="AQ77" s="2">
        <v>1.4999999999999999E-2</v>
      </c>
      <c r="AR77" s="2">
        <v>0.5</v>
      </c>
      <c r="AS77" s="2">
        <f t="shared" si="68"/>
        <v>7.4999999999999997E-3</v>
      </c>
      <c r="AT77" s="1">
        <f t="shared" si="69"/>
        <v>1.67457835229795E-2</v>
      </c>
      <c r="AU77" s="7">
        <f t="shared" si="70"/>
        <v>52.122000000000007</v>
      </c>
      <c r="AV77" s="1">
        <f t="shared" si="71"/>
        <v>0.26</v>
      </c>
      <c r="AW77" s="1">
        <f t="shared" si="72"/>
        <v>0</v>
      </c>
      <c r="AX77" s="1">
        <f t="shared" si="73"/>
        <v>0</v>
      </c>
    </row>
    <row r="78" spans="1:78" x14ac:dyDescent="0.15">
      <c r="C78" s="6">
        <v>4</v>
      </c>
      <c r="D78" s="8">
        <v>26.043240881333301</v>
      </c>
      <c r="E78" s="9">
        <f t="shared" si="74"/>
        <v>20.647929176129001</v>
      </c>
      <c r="F78" s="6" t="s">
        <v>110</v>
      </c>
      <c r="G78" s="1">
        <v>5</v>
      </c>
      <c r="H78" s="7">
        <f t="shared" si="57"/>
        <v>26.043240881333301</v>
      </c>
      <c r="I78" s="7">
        <f t="shared" si="58"/>
        <v>299.19324088133328</v>
      </c>
      <c r="J78" s="7">
        <f t="shared" si="59"/>
        <v>0.38792561894413047</v>
      </c>
      <c r="K78" s="7">
        <f t="shared" si="60"/>
        <v>52.122000000000007</v>
      </c>
      <c r="L78" s="7">
        <f t="shared" si="61"/>
        <v>0.52122000000000002</v>
      </c>
      <c r="M78" s="1" t="s">
        <v>112</v>
      </c>
      <c r="N78" s="7">
        <f>(O77-P77)*$C$22/100</f>
        <v>1.2403231613607619</v>
      </c>
      <c r="O78" s="7">
        <f t="shared" si="75"/>
        <v>0.58650016638740854</v>
      </c>
      <c r="P78" s="7">
        <f t="shared" si="62"/>
        <v>0.22751844005667096</v>
      </c>
      <c r="Q78" s="12">
        <f t="shared" si="63"/>
        <v>5.9154794414734452E-2</v>
      </c>
      <c r="R78" s="7">
        <f t="shared" si="64"/>
        <v>0.1355172</v>
      </c>
      <c r="S78" s="13">
        <f t="shared" si="65"/>
        <v>0.43651133889081573</v>
      </c>
      <c r="T78" s="2">
        <v>0.01</v>
      </c>
      <c r="U78" s="14">
        <f t="shared" si="66"/>
        <v>4.3651133889081577E-3</v>
      </c>
      <c r="V78" s="13"/>
      <c r="W78" s="2"/>
      <c r="X78" s="2"/>
      <c r="Y78" s="2"/>
      <c r="Z78" s="2"/>
      <c r="AA78" s="2"/>
      <c r="AB78" s="2"/>
      <c r="AC78" s="2"/>
      <c r="AD78" s="2"/>
      <c r="AE78" s="13">
        <v>0.01</v>
      </c>
      <c r="AF78" s="2">
        <v>0.49</v>
      </c>
      <c r="AG78" s="14">
        <f t="shared" si="67"/>
        <v>4.8999999999999998E-3</v>
      </c>
      <c r="AH78" s="17"/>
      <c r="AI78" s="2"/>
      <c r="AJ78" s="14"/>
      <c r="AK78" s="13"/>
      <c r="AL78" s="2"/>
      <c r="AM78" s="2"/>
      <c r="AN78" s="13"/>
      <c r="AO78" s="2"/>
      <c r="AP78" s="14"/>
      <c r="AQ78" s="2">
        <v>0.02</v>
      </c>
      <c r="AR78" s="2">
        <v>0.5</v>
      </c>
      <c r="AS78" s="2">
        <f t="shared" si="68"/>
        <v>0.01</v>
      </c>
      <c r="AT78" s="1">
        <f t="shared" si="69"/>
        <v>1.9265113388908156E-2</v>
      </c>
      <c r="AU78" s="7">
        <f t="shared" si="70"/>
        <v>52.122000000000007</v>
      </c>
      <c r="AV78" s="1">
        <f t="shared" si="71"/>
        <v>0.26</v>
      </c>
      <c r="AW78" s="1">
        <f t="shared" si="72"/>
        <v>0</v>
      </c>
      <c r="AX78" s="1">
        <f t="shared" si="73"/>
        <v>0</v>
      </c>
    </row>
    <row r="79" spans="1:78" x14ac:dyDescent="0.15">
      <c r="C79" s="6">
        <v>5</v>
      </c>
      <c r="D79" s="8">
        <v>27.516154124516099</v>
      </c>
      <c r="E79" s="9">
        <f t="shared" si="74"/>
        <v>26.043240881333301</v>
      </c>
      <c r="F79" s="6" t="s">
        <v>112</v>
      </c>
      <c r="G79" s="1">
        <v>6</v>
      </c>
      <c r="H79" s="7">
        <f t="shared" si="57"/>
        <v>27.516154124516099</v>
      </c>
      <c r="I79" s="7">
        <f t="shared" si="58"/>
        <v>300.66615412451608</v>
      </c>
      <c r="J79" s="7">
        <f t="shared" si="59"/>
        <v>0.45497327707212798</v>
      </c>
      <c r="K79" s="7">
        <f t="shared" si="60"/>
        <v>52.122000000000007</v>
      </c>
      <c r="L79" s="7">
        <f t="shared" si="61"/>
        <v>0.52122000000000002</v>
      </c>
      <c r="M79" s="1" t="s">
        <v>110</v>
      </c>
      <c r="O79" s="7">
        <f t="shared" si="75"/>
        <v>0.88020172633073757</v>
      </c>
      <c r="P79" s="7">
        <f t="shared" si="62"/>
        <v>0.40046826391324003</v>
      </c>
      <c r="Q79" s="12">
        <f t="shared" si="63"/>
        <v>0.10412174861744242</v>
      </c>
      <c r="R79" s="7">
        <f t="shared" si="64"/>
        <v>0.1355172</v>
      </c>
      <c r="S79" s="13">
        <f t="shared" si="65"/>
        <v>0.76832865951659579</v>
      </c>
      <c r="T79" s="2">
        <v>0.01</v>
      </c>
      <c r="U79" s="14">
        <f t="shared" si="66"/>
        <v>7.6832865951659583E-3</v>
      </c>
      <c r="V79" s="13"/>
      <c r="W79" s="2"/>
      <c r="X79" s="2"/>
      <c r="Y79" s="2"/>
      <c r="Z79" s="2"/>
      <c r="AA79" s="2"/>
      <c r="AB79" s="2"/>
      <c r="AC79" s="2"/>
      <c r="AD79" s="2"/>
      <c r="AE79" s="13">
        <v>0.01</v>
      </c>
      <c r="AF79" s="2">
        <v>0.49</v>
      </c>
      <c r="AG79" s="14">
        <f t="shared" si="67"/>
        <v>4.8999999999999998E-3</v>
      </c>
      <c r="AH79" s="17"/>
      <c r="AI79" s="2"/>
      <c r="AJ79" s="14"/>
      <c r="AK79" s="13"/>
      <c r="AL79" s="2"/>
      <c r="AM79" s="2"/>
      <c r="AN79" s="13"/>
      <c r="AO79" s="2"/>
      <c r="AP79" s="14"/>
      <c r="AQ79" s="2">
        <v>0.02</v>
      </c>
      <c r="AR79" s="2">
        <v>0.5</v>
      </c>
      <c r="AS79" s="2">
        <f t="shared" si="68"/>
        <v>0.01</v>
      </c>
      <c r="AT79" s="1">
        <f t="shared" si="69"/>
        <v>2.2583286595165959E-2</v>
      </c>
      <c r="AU79" s="7">
        <f t="shared" si="70"/>
        <v>52.122000000000007</v>
      </c>
      <c r="AV79" s="1">
        <f t="shared" si="71"/>
        <v>0.26</v>
      </c>
      <c r="AW79" s="1">
        <f t="shared" si="72"/>
        <v>0</v>
      </c>
      <c r="AX79" s="1">
        <f t="shared" si="73"/>
        <v>0</v>
      </c>
    </row>
    <row r="80" spans="1:78" x14ac:dyDescent="0.15">
      <c r="C80" s="6">
        <v>6</v>
      </c>
      <c r="D80" s="8">
        <v>28.571210664666701</v>
      </c>
      <c r="E80" s="9">
        <f t="shared" si="74"/>
        <v>27.516154124516099</v>
      </c>
      <c r="F80" s="6" t="s">
        <v>110</v>
      </c>
      <c r="G80" s="1">
        <v>7</v>
      </c>
      <c r="H80" s="7">
        <f t="shared" si="57"/>
        <v>28.571210664666701</v>
      </c>
      <c r="I80" s="7">
        <f t="shared" si="58"/>
        <v>301.72121066466667</v>
      </c>
      <c r="J80" s="7">
        <f t="shared" si="59"/>
        <v>0.50952504750361693</v>
      </c>
      <c r="K80" s="7">
        <f t="shared" si="60"/>
        <v>52.122000000000007</v>
      </c>
      <c r="L80" s="7">
        <f t="shared" si="61"/>
        <v>0.52122000000000002</v>
      </c>
      <c r="M80" s="1" t="s">
        <v>110</v>
      </c>
      <c r="O80" s="7">
        <f t="shared" si="75"/>
        <v>1.0009534624174976</v>
      </c>
      <c r="P80" s="7">
        <f t="shared" si="62"/>
        <v>0.51001086048718536</v>
      </c>
      <c r="Q80" s="12">
        <f t="shared" si="63"/>
        <v>0.13260282372666821</v>
      </c>
      <c r="R80" s="7">
        <f t="shared" si="64"/>
        <v>0.1355172</v>
      </c>
      <c r="S80" s="13">
        <f t="shared" si="65"/>
        <v>0.97849441787956215</v>
      </c>
      <c r="T80" s="2">
        <v>0.01</v>
      </c>
      <c r="U80" s="14">
        <f t="shared" si="66"/>
        <v>9.784944178795621E-3</v>
      </c>
      <c r="V80" s="13"/>
      <c r="W80" s="2"/>
      <c r="X80" s="2"/>
      <c r="Y80" s="2"/>
      <c r="Z80" s="2"/>
      <c r="AA80" s="2"/>
      <c r="AB80" s="2"/>
      <c r="AC80" s="2"/>
      <c r="AD80" s="2"/>
      <c r="AE80" s="13">
        <v>0.01</v>
      </c>
      <c r="AF80" s="2">
        <v>0.49</v>
      </c>
      <c r="AG80" s="14">
        <f t="shared" si="67"/>
        <v>4.8999999999999998E-3</v>
      </c>
      <c r="AH80" s="17"/>
      <c r="AI80" s="2"/>
      <c r="AJ80" s="14"/>
      <c r="AK80" s="13"/>
      <c r="AL80" s="2"/>
      <c r="AM80" s="2"/>
      <c r="AN80" s="13"/>
      <c r="AO80" s="2"/>
      <c r="AP80" s="14"/>
      <c r="AQ80" s="2">
        <v>0.02</v>
      </c>
      <c r="AR80" s="2">
        <v>0.5</v>
      </c>
      <c r="AS80" s="2">
        <f t="shared" si="68"/>
        <v>0.01</v>
      </c>
      <c r="AT80" s="1">
        <f t="shared" si="69"/>
        <v>2.4684944178795624E-2</v>
      </c>
      <c r="AU80" s="7">
        <f t="shared" si="70"/>
        <v>52.122000000000007</v>
      </c>
      <c r="AV80" s="1">
        <f t="shared" si="71"/>
        <v>0.26</v>
      </c>
      <c r="AW80" s="1">
        <f t="shared" si="72"/>
        <v>0</v>
      </c>
      <c r="AX80" s="1">
        <f t="shared" si="73"/>
        <v>0</v>
      </c>
    </row>
    <row r="81" spans="1:53" x14ac:dyDescent="0.15">
      <c r="C81" s="6">
        <v>7</v>
      </c>
      <c r="D81" s="8">
        <v>28.4727356835484</v>
      </c>
      <c r="E81" s="9">
        <f t="shared" si="74"/>
        <v>28.571210664666701</v>
      </c>
      <c r="F81" s="6" t="s">
        <v>110</v>
      </c>
      <c r="G81" s="1">
        <v>8</v>
      </c>
      <c r="H81" s="7">
        <f t="shared" si="57"/>
        <v>28.4727356835484</v>
      </c>
      <c r="I81" s="7">
        <f t="shared" si="58"/>
        <v>301.6227356835484</v>
      </c>
      <c r="J81" s="7">
        <f t="shared" si="59"/>
        <v>0.50418492205956722</v>
      </c>
      <c r="K81" s="7">
        <f t="shared" si="60"/>
        <v>52.122000000000007</v>
      </c>
      <c r="L81" s="7">
        <f t="shared" si="61"/>
        <v>0.52122000000000002</v>
      </c>
      <c r="M81" s="1" t="s">
        <v>110</v>
      </c>
      <c r="O81" s="7">
        <f t="shared" si="75"/>
        <v>1.0121626019303123</v>
      </c>
      <c r="P81" s="7">
        <f t="shared" si="62"/>
        <v>0.51031712256584327</v>
      </c>
      <c r="Q81" s="12">
        <f t="shared" si="63"/>
        <v>0.13268245186711924</v>
      </c>
      <c r="R81" s="7">
        <f t="shared" si="64"/>
        <v>0.1355172</v>
      </c>
      <c r="S81" s="13">
        <f t="shared" si="65"/>
        <v>0.97908200484602137</v>
      </c>
      <c r="T81" s="2">
        <v>0.01</v>
      </c>
      <c r="U81" s="14">
        <f t="shared" si="66"/>
        <v>9.7908200484602137E-3</v>
      </c>
      <c r="V81" s="13"/>
      <c r="W81" s="2"/>
      <c r="X81" s="2"/>
      <c r="Y81" s="2"/>
      <c r="Z81" s="2"/>
      <c r="AA81" s="2"/>
      <c r="AB81" s="2"/>
      <c r="AC81" s="2"/>
      <c r="AD81" s="2"/>
      <c r="AE81" s="13">
        <v>0.01</v>
      </c>
      <c r="AF81" s="2">
        <v>0.49</v>
      </c>
      <c r="AG81" s="14">
        <f t="shared" si="67"/>
        <v>4.8999999999999998E-3</v>
      </c>
      <c r="AH81" s="17"/>
      <c r="AI81" s="2"/>
      <c r="AJ81" s="14"/>
      <c r="AK81" s="13"/>
      <c r="AL81" s="2"/>
      <c r="AM81" s="2"/>
      <c r="AN81" s="13"/>
      <c r="AO81" s="2"/>
      <c r="AP81" s="14"/>
      <c r="AQ81" s="2">
        <v>0.02</v>
      </c>
      <c r="AR81" s="2">
        <v>0.5</v>
      </c>
      <c r="AS81" s="2">
        <f t="shared" si="68"/>
        <v>0.01</v>
      </c>
      <c r="AT81" s="1">
        <f t="shared" si="69"/>
        <v>2.4690820048460217E-2</v>
      </c>
      <c r="AU81" s="7">
        <f t="shared" si="70"/>
        <v>52.122000000000007</v>
      </c>
      <c r="AV81" s="1">
        <f t="shared" si="71"/>
        <v>0.26</v>
      </c>
      <c r="AW81" s="1">
        <f t="shared" si="72"/>
        <v>0</v>
      </c>
      <c r="AX81" s="1">
        <f t="shared" si="73"/>
        <v>0</v>
      </c>
    </row>
    <row r="82" spans="1:53" x14ac:dyDescent="0.15">
      <c r="C82" s="6">
        <v>8</v>
      </c>
      <c r="D82" s="8">
        <v>27.617496156774202</v>
      </c>
      <c r="E82" s="9">
        <f t="shared" si="74"/>
        <v>28.4727356835484</v>
      </c>
      <c r="F82" s="6" t="s">
        <v>110</v>
      </c>
      <c r="G82" s="1">
        <v>9</v>
      </c>
      <c r="H82" s="7">
        <f t="shared" si="57"/>
        <v>27.617496156774202</v>
      </c>
      <c r="I82" s="7">
        <f t="shared" si="58"/>
        <v>300.7674961567742</v>
      </c>
      <c r="J82" s="7">
        <f t="shared" si="59"/>
        <v>0.45996496477279097</v>
      </c>
      <c r="K82" s="7">
        <f t="shared" si="60"/>
        <v>52.122000000000007</v>
      </c>
      <c r="L82" s="7">
        <f t="shared" si="61"/>
        <v>0.52122000000000002</v>
      </c>
      <c r="M82" s="1" t="s">
        <v>110</v>
      </c>
      <c r="O82" s="7">
        <f t="shared" si="75"/>
        <v>1.0230654793644689</v>
      </c>
      <c r="P82" s="7">
        <f t="shared" si="62"/>
        <v>0.47057427717613642</v>
      </c>
      <c r="Q82" s="12">
        <f t="shared" si="63"/>
        <v>0.12234931206579547</v>
      </c>
      <c r="R82" s="7">
        <f t="shared" si="64"/>
        <v>0.1355172</v>
      </c>
      <c r="S82" s="13">
        <f t="shared" si="65"/>
        <v>0.90283234944195623</v>
      </c>
      <c r="T82" s="2">
        <v>0.01</v>
      </c>
      <c r="U82" s="14">
        <f t="shared" si="66"/>
        <v>9.0283234944195621E-3</v>
      </c>
      <c r="V82" s="13"/>
      <c r="W82" s="2"/>
      <c r="X82" s="2"/>
      <c r="Y82" s="2"/>
      <c r="Z82" s="2"/>
      <c r="AA82" s="2"/>
      <c r="AB82" s="2"/>
      <c r="AC82" s="2"/>
      <c r="AD82" s="2"/>
      <c r="AE82" s="13">
        <v>0.01</v>
      </c>
      <c r="AF82" s="2">
        <v>0.49</v>
      </c>
      <c r="AG82" s="14">
        <f t="shared" si="67"/>
        <v>4.8999999999999998E-3</v>
      </c>
      <c r="AH82" s="17"/>
      <c r="AI82" s="2"/>
      <c r="AJ82" s="14"/>
      <c r="AK82" s="13"/>
      <c r="AL82" s="2"/>
      <c r="AM82" s="2"/>
      <c r="AN82" s="13"/>
      <c r="AO82" s="2"/>
      <c r="AP82" s="14"/>
      <c r="AQ82" s="2">
        <v>0.02</v>
      </c>
      <c r="AR82" s="2">
        <v>0.5</v>
      </c>
      <c r="AS82" s="2">
        <f t="shared" si="68"/>
        <v>0.01</v>
      </c>
      <c r="AT82" s="1">
        <f t="shared" si="69"/>
        <v>2.3928323494419562E-2</v>
      </c>
      <c r="AU82" s="7">
        <f t="shared" si="70"/>
        <v>52.122000000000007</v>
      </c>
      <c r="AV82" s="1">
        <f t="shared" si="71"/>
        <v>0.26</v>
      </c>
      <c r="AW82" s="1">
        <f t="shared" si="72"/>
        <v>0</v>
      </c>
      <c r="AX82" s="1">
        <f t="shared" si="73"/>
        <v>0</v>
      </c>
    </row>
    <row r="83" spans="1:53" x14ac:dyDescent="0.15">
      <c r="C83" s="6">
        <v>9</v>
      </c>
      <c r="D83" s="8">
        <v>27.029027160999998</v>
      </c>
      <c r="E83" s="9">
        <f t="shared" si="74"/>
        <v>27.617496156774202</v>
      </c>
      <c r="F83" s="6" t="s">
        <v>110</v>
      </c>
      <c r="G83" s="1">
        <v>10</v>
      </c>
      <c r="H83" s="7">
        <f t="shared" si="57"/>
        <v>27.029027160999998</v>
      </c>
      <c r="I83" s="7">
        <f t="shared" si="58"/>
        <v>300.17902716099996</v>
      </c>
      <c r="J83" s="7">
        <f t="shared" si="59"/>
        <v>0.4316807135951099</v>
      </c>
      <c r="K83" s="7">
        <f t="shared" si="60"/>
        <v>52.122000000000007</v>
      </c>
      <c r="L83" s="7">
        <f t="shared" si="61"/>
        <v>0.52122000000000002</v>
      </c>
      <c r="M83" s="1" t="s">
        <v>110</v>
      </c>
      <c r="O83" s="7">
        <f t="shared" si="75"/>
        <v>1.0737112021883326</v>
      </c>
      <c r="P83" s="7">
        <f t="shared" si="62"/>
        <v>0.46350041795572272</v>
      </c>
      <c r="Q83" s="12">
        <f t="shared" si="63"/>
        <v>0.12051010866848791</v>
      </c>
      <c r="R83" s="7">
        <f t="shared" si="64"/>
        <v>0.1355172</v>
      </c>
      <c r="S83" s="13">
        <f t="shared" si="65"/>
        <v>0.88926061539411905</v>
      </c>
      <c r="T83" s="2">
        <v>0.01</v>
      </c>
      <c r="U83" s="14">
        <f t="shared" si="66"/>
        <v>8.8926061539411905E-3</v>
      </c>
      <c r="V83" s="13"/>
      <c r="W83" s="2"/>
      <c r="X83" s="2"/>
      <c r="Y83" s="2"/>
      <c r="Z83" s="2"/>
      <c r="AA83" s="2"/>
      <c r="AB83" s="2"/>
      <c r="AC83" s="2"/>
      <c r="AD83" s="2"/>
      <c r="AE83" s="13">
        <v>5.0000000000000001E-3</v>
      </c>
      <c r="AF83" s="2">
        <v>0.49</v>
      </c>
      <c r="AG83" s="14">
        <f t="shared" si="67"/>
        <v>2.4499999999999999E-3</v>
      </c>
      <c r="AH83" s="17"/>
      <c r="AI83" s="2"/>
      <c r="AJ83" s="14"/>
      <c r="AK83" s="13"/>
      <c r="AL83" s="2"/>
      <c r="AM83" s="2"/>
      <c r="AN83" s="13"/>
      <c r="AO83" s="2"/>
      <c r="AP83" s="14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1.8842606153941191E-2</v>
      </c>
      <c r="AU83" s="7">
        <f t="shared" si="70"/>
        <v>52.122000000000007</v>
      </c>
      <c r="AV83" s="1">
        <f t="shared" si="71"/>
        <v>0.26</v>
      </c>
      <c r="AW83" s="1">
        <f t="shared" si="72"/>
        <v>0</v>
      </c>
      <c r="AX83" s="1">
        <f t="shared" si="73"/>
        <v>0</v>
      </c>
    </row>
    <row r="84" spans="1:53" x14ac:dyDescent="0.15">
      <c r="C84" s="6">
        <v>10</v>
      </c>
      <c r="D84" s="8">
        <v>25.882294797096801</v>
      </c>
      <c r="E84" s="9">
        <f t="shared" si="74"/>
        <v>27.029027160999998</v>
      </c>
      <c r="F84" s="6" t="s">
        <v>110</v>
      </c>
      <c r="G84" s="1">
        <v>11</v>
      </c>
      <c r="H84" s="7">
        <f t="shared" si="57"/>
        <v>25.882294797096801</v>
      </c>
      <c r="I84" s="7">
        <f t="shared" si="58"/>
        <v>299.03229479709677</v>
      </c>
      <c r="J84" s="7">
        <f t="shared" si="59"/>
        <v>0.38119001029996935</v>
      </c>
      <c r="K84" s="7">
        <f t="shared" si="60"/>
        <v>52.122000000000007</v>
      </c>
      <c r="L84" s="7">
        <f t="shared" si="61"/>
        <v>0.52122000000000002</v>
      </c>
      <c r="M84" s="1" t="s">
        <v>112</v>
      </c>
      <c r="N84" s="7">
        <f>(O83-P83)*$C$22/100</f>
        <v>0.57970024502097939</v>
      </c>
      <c r="O84" s="7">
        <f t="shared" si="75"/>
        <v>0.55173053921163051</v>
      </c>
      <c r="P84" s="7">
        <f t="shared" si="62"/>
        <v>0.21031416992488908</v>
      </c>
      <c r="Q84" s="12">
        <f t="shared" si="63"/>
        <v>5.468168418047116E-2</v>
      </c>
      <c r="R84" s="7">
        <f t="shared" si="64"/>
        <v>0.1355172</v>
      </c>
      <c r="S84" s="13">
        <f t="shared" si="65"/>
        <v>0.40350364514962794</v>
      </c>
      <c r="T84" s="2">
        <v>0.01</v>
      </c>
      <c r="U84" s="14">
        <f t="shared" si="66"/>
        <v>4.0350364514962793E-3</v>
      </c>
      <c r="V84" s="13"/>
      <c r="W84" s="2"/>
      <c r="X84" s="2"/>
      <c r="Y84" s="2"/>
      <c r="Z84" s="2"/>
      <c r="AA84" s="2"/>
      <c r="AB84" s="2"/>
      <c r="AC84" s="2"/>
      <c r="AD84" s="2"/>
      <c r="AE84" s="13">
        <v>5.0000000000000001E-3</v>
      </c>
      <c r="AF84" s="2">
        <v>0.49</v>
      </c>
      <c r="AG84" s="14">
        <f t="shared" si="67"/>
        <v>2.4499999999999999E-3</v>
      </c>
      <c r="AH84" s="17"/>
      <c r="AI84" s="2"/>
      <c r="AJ84" s="14"/>
      <c r="AK84" s="13"/>
      <c r="AL84" s="2"/>
      <c r="AM84" s="2"/>
      <c r="AN84" s="13"/>
      <c r="AO84" s="2"/>
      <c r="AP84" s="14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1.3985036451496281E-2</v>
      </c>
      <c r="AU84" s="7">
        <f t="shared" si="70"/>
        <v>52.122000000000007</v>
      </c>
      <c r="AV84" s="1">
        <f t="shared" si="71"/>
        <v>0.26</v>
      </c>
      <c r="AW84" s="1">
        <f t="shared" si="72"/>
        <v>0</v>
      </c>
      <c r="AX84" s="1">
        <f t="shared" si="73"/>
        <v>0</v>
      </c>
    </row>
    <row r="85" spans="1:53" x14ac:dyDescent="0.15">
      <c r="C85" s="6">
        <v>11</v>
      </c>
      <c r="D85" s="8">
        <v>22.981419383999999</v>
      </c>
      <c r="E85" s="9">
        <f t="shared" si="74"/>
        <v>25.882294797096801</v>
      </c>
      <c r="F85" s="6" t="s">
        <v>112</v>
      </c>
      <c r="G85" s="1">
        <v>12</v>
      </c>
      <c r="H85" s="7">
        <f t="shared" si="57"/>
        <v>22.981419383999999</v>
      </c>
      <c r="I85" s="7">
        <f t="shared" si="58"/>
        <v>296.13141938399997</v>
      </c>
      <c r="J85" s="7">
        <f t="shared" si="59"/>
        <v>0.27708755288294884</v>
      </c>
      <c r="K85" s="7">
        <f t="shared" si="60"/>
        <v>52.122000000000007</v>
      </c>
      <c r="L85" s="7">
        <f t="shared" si="61"/>
        <v>0.52122000000000002</v>
      </c>
      <c r="M85" s="1" t="s">
        <v>110</v>
      </c>
      <c r="O85" s="7">
        <f t="shared" si="75"/>
        <v>0.86263636928674148</v>
      </c>
      <c r="P85" s="7">
        <f t="shared" si="62"/>
        <v>0.23902580059349496</v>
      </c>
      <c r="Q85" s="12">
        <f t="shared" si="63"/>
        <v>6.2146708154308693E-2</v>
      </c>
      <c r="R85" s="7">
        <f t="shared" si="64"/>
        <v>0.1355172</v>
      </c>
      <c r="S85" s="13">
        <f t="shared" si="65"/>
        <v>0.4585890806060684</v>
      </c>
      <c r="T85" s="2">
        <v>0.01</v>
      </c>
      <c r="U85" s="14">
        <f t="shared" si="66"/>
        <v>4.5858908060606839E-3</v>
      </c>
      <c r="V85" s="13"/>
      <c r="W85" s="2"/>
      <c r="X85" s="2"/>
      <c r="Y85" s="2"/>
      <c r="Z85" s="2"/>
      <c r="AA85" s="2"/>
      <c r="AB85" s="2"/>
      <c r="AC85" s="2"/>
      <c r="AD85" s="2"/>
      <c r="AE85" s="13">
        <v>1E-3</v>
      </c>
      <c r="AF85" s="2">
        <v>0.49</v>
      </c>
      <c r="AG85" s="14">
        <f t="shared" si="67"/>
        <v>4.8999999999999998E-4</v>
      </c>
      <c r="AH85" s="17"/>
      <c r="AI85" s="2"/>
      <c r="AJ85" s="14"/>
      <c r="AK85" s="13"/>
      <c r="AL85" s="2"/>
      <c r="AM85" s="2"/>
      <c r="AN85" s="13"/>
      <c r="AO85" s="2"/>
      <c r="AP85" s="14"/>
      <c r="AQ85" s="2">
        <v>0.01</v>
      </c>
      <c r="AR85" s="2">
        <v>0.5</v>
      </c>
      <c r="AS85" s="2">
        <f t="shared" si="68"/>
        <v>5.0000000000000001E-3</v>
      </c>
      <c r="AT85" s="1">
        <f t="shared" si="69"/>
        <v>1.0075890806060684E-2</v>
      </c>
      <c r="AU85" s="7">
        <f t="shared" si="70"/>
        <v>52.122000000000007</v>
      </c>
      <c r="AV85" s="1">
        <f t="shared" si="71"/>
        <v>0.26</v>
      </c>
      <c r="AW85" s="1">
        <f t="shared" si="72"/>
        <v>0</v>
      </c>
      <c r="AX85" s="1">
        <f t="shared" si="73"/>
        <v>0</v>
      </c>
      <c r="AY85" s="1">
        <f>SUM(AX74:AX85)</f>
        <v>0</v>
      </c>
    </row>
    <row r="86" spans="1:53" x14ac:dyDescent="0.15">
      <c r="C86" s="6">
        <v>12</v>
      </c>
      <c r="D86" s="8">
        <v>20.664354696128999</v>
      </c>
      <c r="E86" s="9">
        <f t="shared" si="74"/>
        <v>22.981419383999999</v>
      </c>
      <c r="F86" s="6" t="s">
        <v>110</v>
      </c>
    </row>
    <row r="88" spans="1:53" x14ac:dyDescent="0.15">
      <c r="S88" s="30" t="s">
        <v>80</v>
      </c>
      <c r="T88" s="30"/>
      <c r="U88" s="30"/>
      <c r="V88" s="30" t="s">
        <v>81</v>
      </c>
      <c r="W88" s="30"/>
      <c r="X88" s="30"/>
      <c r="Y88" s="30" t="s">
        <v>82</v>
      </c>
      <c r="Z88" s="30"/>
      <c r="AA88" s="30"/>
      <c r="AB88" s="30" t="s">
        <v>83</v>
      </c>
      <c r="AC88" s="30"/>
      <c r="AD88" s="30"/>
      <c r="AE88" s="30" t="s">
        <v>84</v>
      </c>
      <c r="AF88" s="30"/>
      <c r="AG88" s="30"/>
      <c r="AH88" s="30" t="s">
        <v>85</v>
      </c>
      <c r="AI88" s="30"/>
      <c r="AJ88" s="30"/>
      <c r="AK88" s="31" t="s">
        <v>115</v>
      </c>
      <c r="AL88" s="32"/>
      <c r="AM88" s="33"/>
      <c r="AN88" s="32" t="s">
        <v>116</v>
      </c>
      <c r="AO88" s="32"/>
      <c r="AP88" s="33"/>
      <c r="AQ88" s="30" t="s">
        <v>87</v>
      </c>
      <c r="AR88" s="30"/>
      <c r="AS88" s="30"/>
    </row>
    <row r="89" spans="1:53" x14ac:dyDescent="0.15">
      <c r="A89" s="34" t="s">
        <v>117</v>
      </c>
      <c r="B89" s="34"/>
      <c r="C89" s="6" t="s">
        <v>88</v>
      </c>
      <c r="D89" s="6" t="s">
        <v>89</v>
      </c>
      <c r="E89" s="6" t="s">
        <v>90</v>
      </c>
      <c r="F89" s="6" t="s">
        <v>91</v>
      </c>
      <c r="G89" s="1" t="s">
        <v>88</v>
      </c>
      <c r="H89" s="1" t="s">
        <v>90</v>
      </c>
      <c r="I89" s="1" t="s">
        <v>92</v>
      </c>
      <c r="J89" s="1" t="s">
        <v>93</v>
      </c>
      <c r="K89" s="10" t="s">
        <v>94</v>
      </c>
      <c r="L89" s="10" t="s">
        <v>95</v>
      </c>
      <c r="M89" s="1" t="s">
        <v>96</v>
      </c>
      <c r="N89" s="10" t="s">
        <v>97</v>
      </c>
      <c r="O89" s="1" t="s">
        <v>98</v>
      </c>
      <c r="P89" s="1" t="s">
        <v>99</v>
      </c>
      <c r="Q89" s="10" t="s">
        <v>100</v>
      </c>
      <c r="R89" s="10" t="s">
        <v>101</v>
      </c>
      <c r="S89" s="2" t="s">
        <v>102</v>
      </c>
      <c r="T89" s="2" t="s">
        <v>103</v>
      </c>
      <c r="U89" s="2"/>
      <c r="V89" s="2" t="s">
        <v>102</v>
      </c>
      <c r="W89" s="2" t="s">
        <v>103</v>
      </c>
      <c r="X89" s="2"/>
      <c r="Y89" s="2" t="s">
        <v>102</v>
      </c>
      <c r="Z89" s="2" t="s">
        <v>103</v>
      </c>
      <c r="AA89" s="2"/>
      <c r="AB89" s="2" t="s">
        <v>102</v>
      </c>
      <c r="AC89" s="2" t="s">
        <v>103</v>
      </c>
      <c r="AD89" s="2"/>
      <c r="AE89" s="2" t="s">
        <v>102</v>
      </c>
      <c r="AF89" s="2" t="s">
        <v>103</v>
      </c>
      <c r="AG89" s="2"/>
      <c r="AH89" s="2" t="s">
        <v>102</v>
      </c>
      <c r="AI89" s="2" t="s">
        <v>103</v>
      </c>
      <c r="AJ89" s="2"/>
      <c r="AK89" s="2" t="s">
        <v>102</v>
      </c>
      <c r="AL89" s="2" t="s">
        <v>103</v>
      </c>
      <c r="AM89" s="2"/>
      <c r="AN89" s="2" t="s">
        <v>102</v>
      </c>
      <c r="AO89" s="2" t="s">
        <v>103</v>
      </c>
      <c r="AP89" s="2"/>
      <c r="AQ89" s="16" t="s">
        <v>102</v>
      </c>
      <c r="AR89" s="16" t="s">
        <v>103</v>
      </c>
      <c r="AS89" s="16"/>
      <c r="AT89" s="1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pans="1:53" x14ac:dyDescent="0.15">
      <c r="A90" s="1" t="s">
        <v>108</v>
      </c>
      <c r="B90" s="1">
        <f>F9</f>
        <v>341.64</v>
      </c>
      <c r="C90" s="6" t="s">
        <v>109</v>
      </c>
      <c r="D90" s="6">
        <v>18</v>
      </c>
      <c r="E90" s="6"/>
      <c r="F90" s="6"/>
      <c r="G90" s="1">
        <v>1</v>
      </c>
      <c r="H90" s="7">
        <f t="shared" ref="H90:H101" si="76">E91</f>
        <v>18</v>
      </c>
      <c r="I90" s="7">
        <f t="shared" ref="I90:I101" si="77">H90+273.15</f>
        <v>291.14999999999998</v>
      </c>
      <c r="J90" s="7">
        <f t="shared" ref="J90:J101" si="78">EXP(($C$16*(I90-$C$14))/($C$17*I90*$C$14))</f>
        <v>0.15787051391298848</v>
      </c>
      <c r="K90" s="7">
        <f t="shared" ref="K90:K101" si="79">$B$90/12</f>
        <v>28.47</v>
      </c>
      <c r="L90" s="7">
        <f t="shared" ref="L90:L101" si="80">K90*$B$75/100</f>
        <v>0.28470000000000001</v>
      </c>
      <c r="M90" s="1" t="s">
        <v>110</v>
      </c>
      <c r="O90" s="7">
        <f>L90</f>
        <v>0.28470000000000001</v>
      </c>
      <c r="P90" s="7">
        <f t="shared" ref="P90:P101" si="81">O90*J90</f>
        <v>4.4945735311027822E-2</v>
      </c>
      <c r="Q90" s="12">
        <f t="shared" ref="Q90:Q101" si="82">P90*$B$76</f>
        <v>1.1685891180867235E-2</v>
      </c>
      <c r="R90" s="7">
        <f t="shared" ref="R90:R101" si="83">L90*$B$76</f>
        <v>7.4022000000000004E-2</v>
      </c>
      <c r="S90" s="13">
        <f t="shared" ref="S90:S101" si="84">Q90/R90</f>
        <v>0.15787051391298848</v>
      </c>
      <c r="T90" s="2">
        <v>0.01</v>
      </c>
      <c r="U90" s="14">
        <f t="shared" ref="U90:U101" si="85">S90*T90</f>
        <v>1.5787051391298848E-3</v>
      </c>
      <c r="V90" s="13"/>
      <c r="W90" s="2"/>
      <c r="X90" s="2"/>
      <c r="Y90" s="2"/>
      <c r="Z90" s="2"/>
      <c r="AA90" s="2"/>
      <c r="AB90" s="2"/>
      <c r="AC90" s="2"/>
      <c r="AD90" s="2"/>
      <c r="AE90" s="13">
        <v>1E-3</v>
      </c>
      <c r="AF90" s="2">
        <v>0.49</v>
      </c>
      <c r="AG90" s="14">
        <f t="shared" ref="AG90:AG101" si="86">AF90*AE90</f>
        <v>4.8999999999999998E-4</v>
      </c>
      <c r="AH90" s="17"/>
      <c r="AI90" s="2"/>
      <c r="AJ90" s="14"/>
      <c r="AK90" s="13"/>
      <c r="AL90" s="2"/>
      <c r="AM90" s="2"/>
      <c r="AN90" s="13"/>
      <c r="AO90" s="2"/>
      <c r="AP90" s="14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7.0687051391298853E-3</v>
      </c>
      <c r="AU90" s="7">
        <f t="shared" ref="AU90:AU101" si="89">$B$90/12</f>
        <v>28.47</v>
      </c>
      <c r="AV90" s="1">
        <f t="shared" ref="AV90:AV101" si="90">$B$76</f>
        <v>0.26</v>
      </c>
      <c r="AW90" s="1">
        <f t="shared" ref="AW90:AW101" si="91">$E$10</f>
        <v>0</v>
      </c>
      <c r="AX90" s="1">
        <f t="shared" ref="AX90:AX101" si="92">AW90*10000*AV90*0.67*AU90*AT90</f>
        <v>0</v>
      </c>
      <c r="AZ90" s="1">
        <f t="shared" ref="AZ90:AZ101" si="93">$E$11</f>
        <v>0</v>
      </c>
      <c r="BA90" s="1">
        <f t="shared" ref="BA90:BA101" si="94">AZ90*10000*AV90*0.67*AU90*AT90</f>
        <v>0</v>
      </c>
    </row>
    <row r="91" spans="1:53" x14ac:dyDescent="0.15">
      <c r="A91" s="1" t="s">
        <v>111</v>
      </c>
      <c r="B91" s="1">
        <v>1</v>
      </c>
      <c r="C91" s="6">
        <v>1</v>
      </c>
      <c r="D91" s="8">
        <v>18.632548975612899</v>
      </c>
      <c r="E91" s="9">
        <f t="shared" ref="E91:E102" si="95">D90</f>
        <v>18</v>
      </c>
      <c r="F91" s="6" t="s">
        <v>110</v>
      </c>
      <c r="G91" s="1">
        <v>2</v>
      </c>
      <c r="H91" s="7">
        <f t="shared" si="76"/>
        <v>18.632548975612899</v>
      </c>
      <c r="I91" s="7">
        <f t="shared" si="77"/>
        <v>291.78254897561288</v>
      </c>
      <c r="J91" s="7">
        <f t="shared" si="78"/>
        <v>0.16974112202225072</v>
      </c>
      <c r="K91" s="7">
        <f t="shared" si="79"/>
        <v>28.47</v>
      </c>
      <c r="L91" s="7">
        <f t="shared" si="80"/>
        <v>0.28470000000000001</v>
      </c>
      <c r="M91" s="1" t="s">
        <v>110</v>
      </c>
      <c r="O91" s="7">
        <f t="shared" ref="O91:O101" si="96">L91+O90-P90-N91</f>
        <v>0.52445426468897216</v>
      </c>
      <c r="P91" s="7">
        <f t="shared" si="81"/>
        <v>8.9021455337660607E-2</v>
      </c>
      <c r="Q91" s="12">
        <f t="shared" si="82"/>
        <v>2.3145578387791757E-2</v>
      </c>
      <c r="R91" s="7">
        <f t="shared" si="83"/>
        <v>7.4022000000000004E-2</v>
      </c>
      <c r="S91" s="13">
        <f t="shared" si="84"/>
        <v>0.31268512587868141</v>
      </c>
      <c r="T91" s="2">
        <v>0.01</v>
      </c>
      <c r="U91" s="14">
        <f t="shared" si="85"/>
        <v>3.1268512587868144E-3</v>
      </c>
      <c r="V91" s="13"/>
      <c r="W91" s="2"/>
      <c r="X91" s="2"/>
      <c r="Y91" s="2"/>
      <c r="Z91" s="2"/>
      <c r="AA91" s="2"/>
      <c r="AB91" s="2"/>
      <c r="AC91" s="2"/>
      <c r="AD91" s="2"/>
      <c r="AE91" s="13">
        <v>1E-3</v>
      </c>
      <c r="AF91" s="2">
        <v>0.49</v>
      </c>
      <c r="AG91" s="14">
        <f t="shared" si="86"/>
        <v>4.8999999999999998E-4</v>
      </c>
      <c r="AH91" s="17"/>
      <c r="AI91" s="2"/>
      <c r="AJ91" s="14"/>
      <c r="AK91" s="13"/>
      <c r="AL91" s="2"/>
      <c r="AM91" s="2"/>
      <c r="AN91" s="13"/>
      <c r="AO91" s="2"/>
      <c r="AP91" s="14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8.6168512587868132E-3</v>
      </c>
      <c r="AU91" s="7">
        <f t="shared" si="89"/>
        <v>28.47</v>
      </c>
      <c r="AV91" s="1">
        <f t="shared" si="90"/>
        <v>0.26</v>
      </c>
      <c r="AW91" s="1">
        <f t="shared" si="91"/>
        <v>0</v>
      </c>
      <c r="AX91" s="1">
        <f t="shared" si="92"/>
        <v>0</v>
      </c>
      <c r="AZ91" s="1">
        <f t="shared" si="93"/>
        <v>0</v>
      </c>
      <c r="BA91" s="1">
        <f t="shared" si="94"/>
        <v>0</v>
      </c>
    </row>
    <row r="92" spans="1:53" x14ac:dyDescent="0.15">
      <c r="A92" s="1" t="s">
        <v>73</v>
      </c>
      <c r="B92" s="1">
        <f>H9</f>
        <v>0.26</v>
      </c>
      <c r="C92" s="6">
        <v>2</v>
      </c>
      <c r="D92" s="8">
        <v>16.731643805862099</v>
      </c>
      <c r="E92" s="9">
        <f t="shared" si="95"/>
        <v>18.632548975612899</v>
      </c>
      <c r="F92" s="6" t="s">
        <v>110</v>
      </c>
      <c r="G92" s="1">
        <v>3</v>
      </c>
      <c r="H92" s="7">
        <f t="shared" si="76"/>
        <v>16.731643805862099</v>
      </c>
      <c r="I92" s="7">
        <f t="shared" si="77"/>
        <v>289.8816438058621</v>
      </c>
      <c r="J92" s="7">
        <f t="shared" si="78"/>
        <v>0.13638064584243104</v>
      </c>
      <c r="K92" s="7">
        <f t="shared" si="79"/>
        <v>28.47</v>
      </c>
      <c r="L92" s="7">
        <f t="shared" si="80"/>
        <v>0.28470000000000001</v>
      </c>
      <c r="M92" s="1" t="s">
        <v>110</v>
      </c>
      <c r="O92" s="7">
        <f t="shared" si="96"/>
        <v>0.72013280935131163</v>
      </c>
      <c r="P92" s="7">
        <f t="shared" si="81"/>
        <v>9.8212177631656142E-2</v>
      </c>
      <c r="Q92" s="12">
        <f t="shared" si="82"/>
        <v>2.5535166184230598E-2</v>
      </c>
      <c r="R92" s="7">
        <f t="shared" si="83"/>
        <v>7.4022000000000004E-2</v>
      </c>
      <c r="S92" s="13">
        <f t="shared" si="84"/>
        <v>0.34496725546770685</v>
      </c>
      <c r="T92" s="2">
        <v>0.01</v>
      </c>
      <c r="U92" s="14">
        <f t="shared" si="85"/>
        <v>3.4496725546770686E-3</v>
      </c>
      <c r="V92" s="13"/>
      <c r="W92" s="2"/>
      <c r="X92" s="2"/>
      <c r="Y92" s="2"/>
      <c r="Z92" s="2"/>
      <c r="AA92" s="2"/>
      <c r="AB92" s="2"/>
      <c r="AC92" s="2"/>
      <c r="AD92" s="2"/>
      <c r="AE92" s="13">
        <v>5.0000000000000001E-3</v>
      </c>
      <c r="AF92" s="2">
        <v>0.49</v>
      </c>
      <c r="AG92" s="14">
        <f t="shared" si="86"/>
        <v>2.4499999999999999E-3</v>
      </c>
      <c r="AH92" s="17"/>
      <c r="AI92" s="2"/>
      <c r="AJ92" s="14"/>
      <c r="AK92" s="13"/>
      <c r="AL92" s="2"/>
      <c r="AM92" s="2"/>
      <c r="AN92" s="13"/>
      <c r="AO92" s="2"/>
      <c r="AP92" s="14"/>
      <c r="AQ92" s="2">
        <v>1.4999999999999999E-2</v>
      </c>
      <c r="AR92" s="2">
        <v>0.5</v>
      </c>
      <c r="AS92" s="2">
        <f t="shared" si="87"/>
        <v>7.4999999999999997E-3</v>
      </c>
      <c r="AT92" s="1">
        <f t="shared" si="88"/>
        <v>1.339967255467707E-2</v>
      </c>
      <c r="AU92" s="7">
        <f t="shared" si="89"/>
        <v>28.47</v>
      </c>
      <c r="AV92" s="1">
        <f t="shared" si="90"/>
        <v>0.26</v>
      </c>
      <c r="AW92" s="1">
        <f t="shared" si="91"/>
        <v>0</v>
      </c>
      <c r="AX92" s="1">
        <f t="shared" si="92"/>
        <v>0</v>
      </c>
      <c r="AZ92" s="1">
        <f t="shared" si="93"/>
        <v>0</v>
      </c>
      <c r="BA92" s="1">
        <f t="shared" si="94"/>
        <v>0</v>
      </c>
    </row>
    <row r="93" spans="1:53" x14ac:dyDescent="0.15">
      <c r="C93" s="6">
        <v>3</v>
      </c>
      <c r="D93" s="8">
        <v>20.647929176129001</v>
      </c>
      <c r="E93" s="9">
        <f t="shared" si="95"/>
        <v>16.731643805862099</v>
      </c>
      <c r="F93" s="6" t="s">
        <v>110</v>
      </c>
      <c r="G93" s="1">
        <v>4</v>
      </c>
      <c r="H93" s="7">
        <f t="shared" si="76"/>
        <v>20.647929176129001</v>
      </c>
      <c r="I93" s="7">
        <f t="shared" si="77"/>
        <v>293.797929176129</v>
      </c>
      <c r="J93" s="7">
        <f t="shared" si="78"/>
        <v>0.21340343483276561</v>
      </c>
      <c r="K93" s="7">
        <f t="shared" si="79"/>
        <v>28.47</v>
      </c>
      <c r="L93" s="7">
        <f t="shared" si="80"/>
        <v>0.28470000000000001</v>
      </c>
      <c r="M93" s="1" t="s">
        <v>110</v>
      </c>
      <c r="O93" s="7">
        <f t="shared" si="96"/>
        <v>0.90662063171965557</v>
      </c>
      <c r="P93" s="7">
        <f t="shared" si="81"/>
        <v>0.19347595689922631</v>
      </c>
      <c r="Q93" s="12">
        <f t="shared" si="82"/>
        <v>5.0303748793798841E-2</v>
      </c>
      <c r="R93" s="7">
        <f t="shared" si="83"/>
        <v>7.4022000000000004E-2</v>
      </c>
      <c r="S93" s="13">
        <f t="shared" si="84"/>
        <v>0.67957835229794983</v>
      </c>
      <c r="T93" s="2">
        <v>0.01</v>
      </c>
      <c r="U93" s="14">
        <f t="shared" si="85"/>
        <v>6.7957835229794988E-3</v>
      </c>
      <c r="V93" s="13"/>
      <c r="W93" s="2"/>
      <c r="X93" s="2"/>
      <c r="Y93" s="2"/>
      <c r="Z93" s="2"/>
      <c r="AA93" s="2"/>
      <c r="AB93" s="2"/>
      <c r="AC93" s="2"/>
      <c r="AD93" s="2"/>
      <c r="AE93" s="13">
        <v>5.0000000000000001E-3</v>
      </c>
      <c r="AF93" s="2">
        <v>0.49</v>
      </c>
      <c r="AG93" s="14">
        <f t="shared" si="86"/>
        <v>2.4499999999999999E-3</v>
      </c>
      <c r="AH93" s="17"/>
      <c r="AI93" s="2"/>
      <c r="AJ93" s="14"/>
      <c r="AK93" s="13"/>
      <c r="AL93" s="2"/>
      <c r="AM93" s="2"/>
      <c r="AN93" s="13"/>
      <c r="AO93" s="2"/>
      <c r="AP93" s="14"/>
      <c r="AQ93" s="2">
        <v>1.4999999999999999E-2</v>
      </c>
      <c r="AR93" s="2">
        <v>0.5</v>
      </c>
      <c r="AS93" s="2">
        <f t="shared" si="87"/>
        <v>7.4999999999999997E-3</v>
      </c>
      <c r="AT93" s="1">
        <f t="shared" si="88"/>
        <v>1.67457835229795E-2</v>
      </c>
      <c r="AU93" s="7">
        <f t="shared" si="89"/>
        <v>28.47</v>
      </c>
      <c r="AV93" s="1">
        <f t="shared" si="90"/>
        <v>0.26</v>
      </c>
      <c r="AW93" s="1">
        <f t="shared" si="91"/>
        <v>0</v>
      </c>
      <c r="AX93" s="1">
        <f t="shared" si="92"/>
        <v>0</v>
      </c>
      <c r="AZ93" s="1">
        <f t="shared" si="93"/>
        <v>0</v>
      </c>
      <c r="BA93" s="1">
        <f t="shared" si="94"/>
        <v>0</v>
      </c>
    </row>
    <row r="94" spans="1:53" x14ac:dyDescent="0.15">
      <c r="C94" s="6">
        <v>4</v>
      </c>
      <c r="D94" s="8">
        <v>26.043240881333301</v>
      </c>
      <c r="E94" s="9">
        <f t="shared" si="95"/>
        <v>20.647929176129001</v>
      </c>
      <c r="F94" s="6" t="s">
        <v>110</v>
      </c>
      <c r="G94" s="1">
        <v>5</v>
      </c>
      <c r="H94" s="7">
        <f t="shared" si="76"/>
        <v>26.043240881333301</v>
      </c>
      <c r="I94" s="7">
        <f t="shared" si="77"/>
        <v>299.19324088133328</v>
      </c>
      <c r="J94" s="7">
        <f t="shared" si="78"/>
        <v>0.38792561894413047</v>
      </c>
      <c r="K94" s="7">
        <f t="shared" si="79"/>
        <v>28.47</v>
      </c>
      <c r="L94" s="7">
        <f t="shared" si="80"/>
        <v>0.28470000000000001</v>
      </c>
      <c r="M94" s="1" t="s">
        <v>112</v>
      </c>
      <c r="N94" s="7">
        <f>(O93-P93)*$C$22/100</f>
        <v>0.67748744107940784</v>
      </c>
      <c r="O94" s="7">
        <f t="shared" si="96"/>
        <v>0.32035723374102143</v>
      </c>
      <c r="P94" s="7">
        <f t="shared" si="81"/>
        <v>0.12427477818221522</v>
      </c>
      <c r="Q94" s="12">
        <f t="shared" si="82"/>
        <v>3.2311442327375955E-2</v>
      </c>
      <c r="R94" s="7">
        <f t="shared" si="83"/>
        <v>7.4022000000000004E-2</v>
      </c>
      <c r="S94" s="13">
        <f t="shared" si="84"/>
        <v>0.43651133889081561</v>
      </c>
      <c r="T94" s="2">
        <v>0.01</v>
      </c>
      <c r="U94" s="14">
        <f t="shared" si="85"/>
        <v>4.365113388908156E-3</v>
      </c>
      <c r="V94" s="13"/>
      <c r="W94" s="2"/>
      <c r="X94" s="2"/>
      <c r="Y94" s="2"/>
      <c r="Z94" s="2"/>
      <c r="AA94" s="2"/>
      <c r="AB94" s="2"/>
      <c r="AC94" s="2"/>
      <c r="AD94" s="2"/>
      <c r="AE94" s="13">
        <v>0.01</v>
      </c>
      <c r="AF94" s="2">
        <v>0.49</v>
      </c>
      <c r="AG94" s="14">
        <f t="shared" si="86"/>
        <v>4.8999999999999998E-3</v>
      </c>
      <c r="AH94" s="17"/>
      <c r="AI94" s="2"/>
      <c r="AJ94" s="14"/>
      <c r="AK94" s="13"/>
      <c r="AL94" s="2"/>
      <c r="AM94" s="2"/>
      <c r="AN94" s="13"/>
      <c r="AO94" s="2"/>
      <c r="AP94" s="14"/>
      <c r="AQ94" s="2">
        <v>0.02</v>
      </c>
      <c r="AR94" s="2">
        <v>0.5</v>
      </c>
      <c r="AS94" s="2">
        <f t="shared" si="87"/>
        <v>0.01</v>
      </c>
      <c r="AT94" s="1">
        <f t="shared" si="88"/>
        <v>1.9265113388908156E-2</v>
      </c>
      <c r="AU94" s="7">
        <f t="shared" si="89"/>
        <v>28.47</v>
      </c>
      <c r="AV94" s="1">
        <f t="shared" si="90"/>
        <v>0.26</v>
      </c>
      <c r="AW94" s="1">
        <f t="shared" si="91"/>
        <v>0</v>
      </c>
      <c r="AX94" s="1">
        <f t="shared" si="92"/>
        <v>0</v>
      </c>
      <c r="AZ94" s="1">
        <f t="shared" si="93"/>
        <v>0</v>
      </c>
      <c r="BA94" s="1">
        <f t="shared" si="94"/>
        <v>0</v>
      </c>
    </row>
    <row r="95" spans="1:53" x14ac:dyDescent="0.15">
      <c r="C95" s="6">
        <v>5</v>
      </c>
      <c r="D95" s="8">
        <v>27.516154124516099</v>
      </c>
      <c r="E95" s="9">
        <f t="shared" si="95"/>
        <v>26.043240881333301</v>
      </c>
      <c r="F95" s="6" t="s">
        <v>112</v>
      </c>
      <c r="G95" s="1">
        <v>6</v>
      </c>
      <c r="H95" s="7">
        <f t="shared" si="76"/>
        <v>27.516154124516099</v>
      </c>
      <c r="I95" s="7">
        <f t="shared" si="77"/>
        <v>300.66615412451608</v>
      </c>
      <c r="J95" s="7">
        <f t="shared" si="78"/>
        <v>0.45497327707212798</v>
      </c>
      <c r="K95" s="7">
        <f t="shared" si="79"/>
        <v>28.47</v>
      </c>
      <c r="L95" s="7">
        <f t="shared" si="80"/>
        <v>0.28470000000000001</v>
      </c>
      <c r="M95" s="1" t="s">
        <v>110</v>
      </c>
      <c r="O95" s="7">
        <f t="shared" si="96"/>
        <v>0.48078245555880617</v>
      </c>
      <c r="P95" s="7">
        <f t="shared" si="81"/>
        <v>0.21874316936437477</v>
      </c>
      <c r="Q95" s="12">
        <f t="shared" si="82"/>
        <v>5.6873224034737442E-2</v>
      </c>
      <c r="R95" s="7">
        <f t="shared" si="83"/>
        <v>7.4022000000000004E-2</v>
      </c>
      <c r="S95" s="13">
        <f t="shared" si="84"/>
        <v>0.76832865951659557</v>
      </c>
      <c r="T95" s="2">
        <v>0.01</v>
      </c>
      <c r="U95" s="14">
        <f t="shared" si="85"/>
        <v>7.6832865951659557E-3</v>
      </c>
      <c r="V95" s="13"/>
      <c r="W95" s="2"/>
      <c r="X95" s="2"/>
      <c r="Y95" s="2"/>
      <c r="Z95" s="2"/>
      <c r="AA95" s="2"/>
      <c r="AB95" s="2"/>
      <c r="AC95" s="2"/>
      <c r="AD95" s="2"/>
      <c r="AE95" s="13">
        <v>0.01</v>
      </c>
      <c r="AF95" s="2">
        <v>0.49</v>
      </c>
      <c r="AG95" s="14">
        <f t="shared" si="86"/>
        <v>4.8999999999999998E-3</v>
      </c>
      <c r="AH95" s="17"/>
      <c r="AI95" s="2"/>
      <c r="AJ95" s="14"/>
      <c r="AK95" s="13"/>
      <c r="AL95" s="2"/>
      <c r="AM95" s="2"/>
      <c r="AN95" s="13"/>
      <c r="AO95" s="2"/>
      <c r="AP95" s="14"/>
      <c r="AQ95" s="2">
        <v>0.02</v>
      </c>
      <c r="AR95" s="2">
        <v>0.5</v>
      </c>
      <c r="AS95" s="2">
        <f t="shared" si="87"/>
        <v>0.01</v>
      </c>
      <c r="AT95" s="1">
        <f t="shared" si="88"/>
        <v>2.2583286595165959E-2</v>
      </c>
      <c r="AU95" s="7">
        <f t="shared" si="89"/>
        <v>28.47</v>
      </c>
      <c r="AV95" s="1">
        <f t="shared" si="90"/>
        <v>0.26</v>
      </c>
      <c r="AW95" s="1">
        <f t="shared" si="91"/>
        <v>0</v>
      </c>
      <c r="AX95" s="1">
        <f t="shared" si="92"/>
        <v>0</v>
      </c>
      <c r="AZ95" s="1">
        <f t="shared" si="93"/>
        <v>0</v>
      </c>
      <c r="BA95" s="1">
        <f t="shared" si="94"/>
        <v>0</v>
      </c>
    </row>
    <row r="96" spans="1:53" x14ac:dyDescent="0.15">
      <c r="C96" s="6">
        <v>6</v>
      </c>
      <c r="D96" s="8">
        <v>28.571210664666701</v>
      </c>
      <c r="E96" s="9">
        <f t="shared" si="95"/>
        <v>27.516154124516099</v>
      </c>
      <c r="F96" s="6" t="s">
        <v>110</v>
      </c>
      <c r="G96" s="1">
        <v>7</v>
      </c>
      <c r="H96" s="7">
        <f t="shared" si="76"/>
        <v>28.571210664666701</v>
      </c>
      <c r="I96" s="7">
        <f t="shared" si="77"/>
        <v>301.72121066466667</v>
      </c>
      <c r="J96" s="7">
        <f t="shared" si="78"/>
        <v>0.50952504750361693</v>
      </c>
      <c r="K96" s="7">
        <f t="shared" si="79"/>
        <v>28.47</v>
      </c>
      <c r="L96" s="7">
        <f t="shared" si="80"/>
        <v>0.28470000000000001</v>
      </c>
      <c r="M96" s="1" t="s">
        <v>110</v>
      </c>
      <c r="O96" s="7">
        <f t="shared" si="96"/>
        <v>0.54673928619443146</v>
      </c>
      <c r="P96" s="7">
        <f t="shared" si="81"/>
        <v>0.27857736077031131</v>
      </c>
      <c r="Q96" s="12">
        <f t="shared" si="82"/>
        <v>7.2430113800280943E-2</v>
      </c>
      <c r="R96" s="7">
        <f t="shared" si="83"/>
        <v>7.4022000000000004E-2</v>
      </c>
      <c r="S96" s="13">
        <f t="shared" si="84"/>
        <v>0.97849441787956204</v>
      </c>
      <c r="T96" s="2">
        <v>0.01</v>
      </c>
      <c r="U96" s="14">
        <f t="shared" si="85"/>
        <v>9.784944178795621E-3</v>
      </c>
      <c r="V96" s="13"/>
      <c r="W96" s="2"/>
      <c r="X96" s="2"/>
      <c r="Y96" s="2"/>
      <c r="Z96" s="2"/>
      <c r="AA96" s="2"/>
      <c r="AB96" s="2"/>
      <c r="AC96" s="2"/>
      <c r="AD96" s="2"/>
      <c r="AE96" s="13">
        <v>0.01</v>
      </c>
      <c r="AF96" s="2">
        <v>0.49</v>
      </c>
      <c r="AG96" s="14">
        <f t="shared" si="86"/>
        <v>4.8999999999999998E-3</v>
      </c>
      <c r="AH96" s="17"/>
      <c r="AI96" s="2"/>
      <c r="AJ96" s="14"/>
      <c r="AK96" s="13"/>
      <c r="AL96" s="2"/>
      <c r="AM96" s="2"/>
      <c r="AN96" s="13"/>
      <c r="AO96" s="2"/>
      <c r="AP96" s="14"/>
      <c r="AQ96" s="2">
        <v>0.02</v>
      </c>
      <c r="AR96" s="2">
        <v>0.5</v>
      </c>
      <c r="AS96" s="2">
        <f t="shared" si="87"/>
        <v>0.01</v>
      </c>
      <c r="AT96" s="1">
        <f t="shared" si="88"/>
        <v>2.4684944178795624E-2</v>
      </c>
      <c r="AU96" s="7">
        <f t="shared" si="89"/>
        <v>28.47</v>
      </c>
      <c r="AV96" s="1">
        <f t="shared" si="90"/>
        <v>0.26</v>
      </c>
      <c r="AW96" s="1">
        <f t="shared" si="91"/>
        <v>0</v>
      </c>
      <c r="AX96" s="1">
        <f t="shared" si="92"/>
        <v>0</v>
      </c>
      <c r="AZ96" s="1">
        <f t="shared" si="93"/>
        <v>0</v>
      </c>
      <c r="BA96" s="1">
        <f t="shared" si="94"/>
        <v>0</v>
      </c>
    </row>
    <row r="97" spans="3:54" x14ac:dyDescent="0.15">
      <c r="C97" s="6">
        <v>7</v>
      </c>
      <c r="D97" s="8">
        <v>28.4727356835484</v>
      </c>
      <c r="E97" s="9">
        <f t="shared" si="95"/>
        <v>28.571210664666701</v>
      </c>
      <c r="F97" s="6" t="s">
        <v>110</v>
      </c>
      <c r="G97" s="1">
        <v>8</v>
      </c>
      <c r="H97" s="7">
        <f t="shared" si="76"/>
        <v>28.4727356835484</v>
      </c>
      <c r="I97" s="7">
        <f t="shared" si="77"/>
        <v>301.6227356835484</v>
      </c>
      <c r="J97" s="7">
        <f t="shared" si="78"/>
        <v>0.50418492205956722</v>
      </c>
      <c r="K97" s="7">
        <f t="shared" si="79"/>
        <v>28.47</v>
      </c>
      <c r="L97" s="7">
        <f t="shared" si="80"/>
        <v>0.28470000000000001</v>
      </c>
      <c r="M97" s="1" t="s">
        <v>110</v>
      </c>
      <c r="O97" s="7">
        <f t="shared" si="96"/>
        <v>0.55286192542412027</v>
      </c>
      <c r="P97" s="7">
        <f t="shared" si="81"/>
        <v>0.27874464677966232</v>
      </c>
      <c r="Q97" s="12">
        <f t="shared" si="82"/>
        <v>7.24736081627122E-2</v>
      </c>
      <c r="R97" s="7">
        <f t="shared" si="83"/>
        <v>7.4022000000000004E-2</v>
      </c>
      <c r="S97" s="13">
        <f t="shared" si="84"/>
        <v>0.97908200484602137</v>
      </c>
      <c r="T97" s="2">
        <v>0.01</v>
      </c>
      <c r="U97" s="14">
        <f t="shared" si="85"/>
        <v>9.7908200484602137E-3</v>
      </c>
      <c r="V97" s="13"/>
      <c r="W97" s="2"/>
      <c r="X97" s="2"/>
      <c r="Y97" s="2"/>
      <c r="Z97" s="2"/>
      <c r="AA97" s="2"/>
      <c r="AB97" s="2"/>
      <c r="AC97" s="2"/>
      <c r="AD97" s="2"/>
      <c r="AE97" s="13">
        <v>0.01</v>
      </c>
      <c r="AF97" s="2">
        <v>0.49</v>
      </c>
      <c r="AG97" s="14">
        <f t="shared" si="86"/>
        <v>4.8999999999999998E-3</v>
      </c>
      <c r="AH97" s="17"/>
      <c r="AI97" s="2"/>
      <c r="AJ97" s="14"/>
      <c r="AK97" s="13"/>
      <c r="AL97" s="2"/>
      <c r="AM97" s="2"/>
      <c r="AN97" s="13"/>
      <c r="AO97" s="2"/>
      <c r="AP97" s="14"/>
      <c r="AQ97" s="2">
        <v>0.02</v>
      </c>
      <c r="AR97" s="2">
        <v>0.5</v>
      </c>
      <c r="AS97" s="2">
        <f t="shared" si="87"/>
        <v>0.01</v>
      </c>
      <c r="AT97" s="1">
        <f t="shared" si="88"/>
        <v>2.4690820048460217E-2</v>
      </c>
      <c r="AU97" s="7">
        <f t="shared" si="89"/>
        <v>28.47</v>
      </c>
      <c r="AV97" s="1">
        <f t="shared" si="90"/>
        <v>0.26</v>
      </c>
      <c r="AW97" s="1">
        <f t="shared" si="91"/>
        <v>0</v>
      </c>
      <c r="AX97" s="1">
        <f t="shared" si="92"/>
        <v>0</v>
      </c>
      <c r="AZ97" s="1">
        <f t="shared" si="93"/>
        <v>0</v>
      </c>
      <c r="BA97" s="1">
        <f t="shared" si="94"/>
        <v>0</v>
      </c>
    </row>
    <row r="98" spans="3:54" x14ac:dyDescent="0.15">
      <c r="C98" s="6">
        <v>8</v>
      </c>
      <c r="D98" s="8">
        <v>27.617496156774202</v>
      </c>
      <c r="E98" s="9">
        <f t="shared" si="95"/>
        <v>28.4727356835484</v>
      </c>
      <c r="F98" s="6" t="s">
        <v>110</v>
      </c>
      <c r="G98" s="1">
        <v>9</v>
      </c>
      <c r="H98" s="7">
        <f t="shared" si="76"/>
        <v>27.617496156774202</v>
      </c>
      <c r="I98" s="7">
        <f t="shared" si="77"/>
        <v>300.7674961567742</v>
      </c>
      <c r="J98" s="7">
        <f t="shared" si="78"/>
        <v>0.45996496477279097</v>
      </c>
      <c r="K98" s="7">
        <f t="shared" si="79"/>
        <v>28.47</v>
      </c>
      <c r="L98" s="7">
        <f t="shared" si="80"/>
        <v>0.28470000000000001</v>
      </c>
      <c r="M98" s="1" t="s">
        <v>110</v>
      </c>
      <c r="O98" s="7">
        <f t="shared" si="96"/>
        <v>0.55881727864445785</v>
      </c>
      <c r="P98" s="7">
        <f t="shared" si="81"/>
        <v>0.25703636988612499</v>
      </c>
      <c r="Q98" s="12">
        <f t="shared" si="82"/>
        <v>6.6829456170392501E-2</v>
      </c>
      <c r="R98" s="7">
        <f t="shared" si="83"/>
        <v>7.4022000000000004E-2</v>
      </c>
      <c r="S98" s="13">
        <f t="shared" si="84"/>
        <v>0.90283234944195645</v>
      </c>
      <c r="T98" s="2">
        <v>0.01</v>
      </c>
      <c r="U98" s="14">
        <f t="shared" si="85"/>
        <v>9.0283234944195639E-3</v>
      </c>
      <c r="V98" s="13"/>
      <c r="W98" s="2"/>
      <c r="X98" s="2"/>
      <c r="Y98" s="2"/>
      <c r="Z98" s="2"/>
      <c r="AA98" s="2"/>
      <c r="AB98" s="2"/>
      <c r="AC98" s="2"/>
      <c r="AD98" s="2"/>
      <c r="AE98" s="13">
        <v>0.01</v>
      </c>
      <c r="AF98" s="2">
        <v>0.49</v>
      </c>
      <c r="AG98" s="14">
        <f t="shared" si="86"/>
        <v>4.8999999999999998E-3</v>
      </c>
      <c r="AH98" s="17"/>
      <c r="AI98" s="2"/>
      <c r="AJ98" s="14"/>
      <c r="AK98" s="13"/>
      <c r="AL98" s="2"/>
      <c r="AM98" s="2"/>
      <c r="AN98" s="13"/>
      <c r="AO98" s="2"/>
      <c r="AP98" s="14"/>
      <c r="AQ98" s="2">
        <v>0.02</v>
      </c>
      <c r="AR98" s="2">
        <v>0.5</v>
      </c>
      <c r="AS98" s="2">
        <f t="shared" si="87"/>
        <v>0.01</v>
      </c>
      <c r="AT98" s="1">
        <f t="shared" si="88"/>
        <v>2.3928323494419562E-2</v>
      </c>
      <c r="AU98" s="7">
        <f t="shared" si="89"/>
        <v>28.47</v>
      </c>
      <c r="AV98" s="1">
        <f t="shared" si="90"/>
        <v>0.26</v>
      </c>
      <c r="AW98" s="1">
        <f t="shared" si="91"/>
        <v>0</v>
      </c>
      <c r="AX98" s="1">
        <f t="shared" si="92"/>
        <v>0</v>
      </c>
      <c r="AZ98" s="1">
        <f t="shared" si="93"/>
        <v>0</v>
      </c>
      <c r="BA98" s="1">
        <f t="shared" si="94"/>
        <v>0</v>
      </c>
    </row>
    <row r="99" spans="3:54" x14ac:dyDescent="0.15">
      <c r="C99" s="6">
        <v>9</v>
      </c>
      <c r="D99" s="8">
        <v>27.029027160999998</v>
      </c>
      <c r="E99" s="9">
        <f t="shared" si="95"/>
        <v>27.617496156774202</v>
      </c>
      <c r="F99" s="6" t="s">
        <v>110</v>
      </c>
      <c r="G99" s="1">
        <v>10</v>
      </c>
      <c r="H99" s="7">
        <f t="shared" si="76"/>
        <v>27.029027160999998</v>
      </c>
      <c r="I99" s="7">
        <f t="shared" si="77"/>
        <v>300.17902716099996</v>
      </c>
      <c r="J99" s="7">
        <f t="shared" si="78"/>
        <v>0.4316807135951099</v>
      </c>
      <c r="K99" s="7">
        <f t="shared" si="79"/>
        <v>28.47</v>
      </c>
      <c r="L99" s="7">
        <f t="shared" si="80"/>
        <v>0.28470000000000001</v>
      </c>
      <c r="M99" s="1" t="s">
        <v>110</v>
      </c>
      <c r="O99" s="7">
        <f t="shared" si="96"/>
        <v>0.58648090875833281</v>
      </c>
      <c r="P99" s="7">
        <f t="shared" si="81"/>
        <v>0.25317249720270563</v>
      </c>
      <c r="Q99" s="12">
        <f t="shared" si="82"/>
        <v>6.5824849272703462E-2</v>
      </c>
      <c r="R99" s="7">
        <f t="shared" si="83"/>
        <v>7.4022000000000004E-2</v>
      </c>
      <c r="S99" s="13">
        <f t="shared" si="84"/>
        <v>0.88926061539411871</v>
      </c>
      <c r="T99" s="2">
        <v>0.01</v>
      </c>
      <c r="U99" s="14">
        <f t="shared" si="85"/>
        <v>8.892606153941187E-3</v>
      </c>
      <c r="V99" s="13"/>
      <c r="W99" s="2"/>
      <c r="X99" s="2"/>
      <c r="Y99" s="2"/>
      <c r="Z99" s="2"/>
      <c r="AA99" s="2"/>
      <c r="AB99" s="2"/>
      <c r="AC99" s="2"/>
      <c r="AD99" s="2"/>
      <c r="AE99" s="13">
        <v>5.0000000000000001E-3</v>
      </c>
      <c r="AF99" s="2">
        <v>0.49</v>
      </c>
      <c r="AG99" s="14">
        <f t="shared" si="86"/>
        <v>2.4499999999999999E-3</v>
      </c>
      <c r="AH99" s="17"/>
      <c r="AI99" s="2"/>
      <c r="AJ99" s="14"/>
      <c r="AK99" s="13"/>
      <c r="AL99" s="2"/>
      <c r="AM99" s="2"/>
      <c r="AN99" s="13"/>
      <c r="AO99" s="2"/>
      <c r="AP99" s="14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1.8842606153941188E-2</v>
      </c>
      <c r="AU99" s="7">
        <f t="shared" si="89"/>
        <v>28.47</v>
      </c>
      <c r="AV99" s="1">
        <f t="shared" si="90"/>
        <v>0.26</v>
      </c>
      <c r="AW99" s="1">
        <f t="shared" si="91"/>
        <v>0</v>
      </c>
      <c r="AX99" s="1">
        <f t="shared" si="92"/>
        <v>0</v>
      </c>
      <c r="AZ99" s="1">
        <f t="shared" si="93"/>
        <v>0</v>
      </c>
      <c r="BA99" s="1">
        <f t="shared" si="94"/>
        <v>0</v>
      </c>
    </row>
    <row r="100" spans="3:54" x14ac:dyDescent="0.15">
      <c r="C100" s="6">
        <v>10</v>
      </c>
      <c r="D100" s="8">
        <v>25.882294797096801</v>
      </c>
      <c r="E100" s="9">
        <f t="shared" si="95"/>
        <v>27.029027160999998</v>
      </c>
      <c r="F100" s="6" t="s">
        <v>110</v>
      </c>
      <c r="G100" s="1">
        <v>11</v>
      </c>
      <c r="H100" s="7">
        <f t="shared" si="76"/>
        <v>25.882294797096801</v>
      </c>
      <c r="I100" s="7">
        <f t="shared" si="77"/>
        <v>299.03229479709677</v>
      </c>
      <c r="J100" s="7">
        <f t="shared" si="78"/>
        <v>0.38119001029996935</v>
      </c>
      <c r="K100" s="7">
        <f t="shared" si="79"/>
        <v>28.47</v>
      </c>
      <c r="L100" s="7">
        <f t="shared" si="80"/>
        <v>0.28470000000000001</v>
      </c>
      <c r="M100" s="1" t="s">
        <v>112</v>
      </c>
      <c r="N100" s="7">
        <f>(O99-P99)*$C$22/100</f>
        <v>0.31664299097784582</v>
      </c>
      <c r="O100" s="7">
        <f t="shared" si="96"/>
        <v>0.30136542057778143</v>
      </c>
      <c r="P100" s="7">
        <f t="shared" si="81"/>
        <v>0.1148774877740991</v>
      </c>
      <c r="Q100" s="12">
        <f t="shared" si="82"/>
        <v>2.9868146821265769E-2</v>
      </c>
      <c r="R100" s="7">
        <f t="shared" si="83"/>
        <v>7.4022000000000004E-2</v>
      </c>
      <c r="S100" s="13">
        <f t="shared" si="84"/>
        <v>0.40350364514962805</v>
      </c>
      <c r="T100" s="2">
        <v>0.01</v>
      </c>
      <c r="U100" s="14">
        <f t="shared" si="85"/>
        <v>4.035036451496281E-3</v>
      </c>
      <c r="V100" s="13"/>
      <c r="W100" s="2"/>
      <c r="X100" s="2"/>
      <c r="Y100" s="2"/>
      <c r="Z100" s="2"/>
      <c r="AA100" s="2"/>
      <c r="AB100" s="2"/>
      <c r="AC100" s="2"/>
      <c r="AD100" s="2"/>
      <c r="AE100" s="13">
        <v>5.0000000000000001E-3</v>
      </c>
      <c r="AF100" s="2">
        <v>0.49</v>
      </c>
      <c r="AG100" s="14">
        <f t="shared" si="86"/>
        <v>2.4499999999999999E-3</v>
      </c>
      <c r="AH100" s="17"/>
      <c r="AI100" s="2"/>
      <c r="AJ100" s="14"/>
      <c r="AK100" s="13"/>
      <c r="AL100" s="2"/>
      <c r="AM100" s="2"/>
      <c r="AN100" s="13"/>
      <c r="AO100" s="2"/>
      <c r="AP100" s="14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1.3985036451496281E-2</v>
      </c>
      <c r="AU100" s="7">
        <f t="shared" si="89"/>
        <v>28.47</v>
      </c>
      <c r="AV100" s="1">
        <f t="shared" si="90"/>
        <v>0.26</v>
      </c>
      <c r="AW100" s="1">
        <f t="shared" si="91"/>
        <v>0</v>
      </c>
      <c r="AX100" s="1">
        <f t="shared" si="92"/>
        <v>0</v>
      </c>
      <c r="AZ100" s="1">
        <f t="shared" si="93"/>
        <v>0</v>
      </c>
      <c r="BA100" s="1">
        <f t="shared" si="94"/>
        <v>0</v>
      </c>
    </row>
    <row r="101" spans="3:54" x14ac:dyDescent="0.15">
      <c r="C101" s="6">
        <v>11</v>
      </c>
      <c r="D101" s="8">
        <v>22.981419383999999</v>
      </c>
      <c r="E101" s="9">
        <f t="shared" si="95"/>
        <v>25.882294797096801</v>
      </c>
      <c r="F101" s="6" t="s">
        <v>112</v>
      </c>
      <c r="G101" s="1">
        <v>12</v>
      </c>
      <c r="H101" s="7">
        <f t="shared" si="76"/>
        <v>22.981419383999999</v>
      </c>
      <c r="I101" s="7">
        <f t="shared" si="77"/>
        <v>296.13141938399997</v>
      </c>
      <c r="J101" s="7">
        <f t="shared" si="78"/>
        <v>0.27708755288294884</v>
      </c>
      <c r="K101" s="7">
        <f t="shared" si="79"/>
        <v>28.47</v>
      </c>
      <c r="L101" s="7">
        <f t="shared" si="80"/>
        <v>0.28470000000000001</v>
      </c>
      <c r="M101" s="1" t="s">
        <v>110</v>
      </c>
      <c r="O101" s="7">
        <f t="shared" si="96"/>
        <v>0.47118793280368232</v>
      </c>
      <c r="P101" s="7">
        <f t="shared" si="81"/>
        <v>0.13056031124854767</v>
      </c>
      <c r="Q101" s="12">
        <f t="shared" si="82"/>
        <v>3.3945680924622391E-2</v>
      </c>
      <c r="R101" s="7">
        <f t="shared" si="83"/>
        <v>7.4022000000000004E-2</v>
      </c>
      <c r="S101" s="13">
        <f t="shared" si="84"/>
        <v>0.45858908060606834</v>
      </c>
      <c r="T101" s="2">
        <v>0.01</v>
      </c>
      <c r="U101" s="14">
        <f t="shared" si="85"/>
        <v>4.5858908060606839E-3</v>
      </c>
      <c r="V101" s="13"/>
      <c r="W101" s="2"/>
      <c r="X101" s="2"/>
      <c r="Y101" s="2"/>
      <c r="Z101" s="2"/>
      <c r="AA101" s="2"/>
      <c r="AB101" s="2"/>
      <c r="AC101" s="2"/>
      <c r="AD101" s="2"/>
      <c r="AE101" s="13">
        <v>1E-3</v>
      </c>
      <c r="AF101" s="2">
        <v>0.49</v>
      </c>
      <c r="AG101" s="14">
        <f t="shared" si="86"/>
        <v>4.8999999999999998E-4</v>
      </c>
      <c r="AH101" s="17"/>
      <c r="AI101" s="2"/>
      <c r="AJ101" s="14"/>
      <c r="AK101" s="13"/>
      <c r="AL101" s="2"/>
      <c r="AM101" s="2"/>
      <c r="AN101" s="13"/>
      <c r="AO101" s="2"/>
      <c r="AP101" s="14"/>
      <c r="AQ101" s="2">
        <v>0.01</v>
      </c>
      <c r="AR101" s="2">
        <v>0.5</v>
      </c>
      <c r="AS101" s="2">
        <f t="shared" si="87"/>
        <v>5.0000000000000001E-3</v>
      </c>
      <c r="AT101" s="1">
        <f t="shared" si="88"/>
        <v>1.0075890806060684E-2</v>
      </c>
      <c r="AU101" s="7">
        <f t="shared" si="89"/>
        <v>28.47</v>
      </c>
      <c r="AV101" s="1">
        <f t="shared" si="90"/>
        <v>0.26</v>
      </c>
      <c r="AW101" s="1">
        <f t="shared" si="91"/>
        <v>0</v>
      </c>
      <c r="AX101" s="1">
        <f t="shared" si="92"/>
        <v>0</v>
      </c>
      <c r="AY101" s="1">
        <f>SUM(AX90:AX101)</f>
        <v>0</v>
      </c>
      <c r="AZ101" s="1">
        <f t="shared" si="93"/>
        <v>0</v>
      </c>
      <c r="BA101" s="1">
        <f t="shared" si="94"/>
        <v>0</v>
      </c>
      <c r="BB101" s="1">
        <f>SUM(BA90:BA101)</f>
        <v>0</v>
      </c>
    </row>
    <row r="102" spans="3:54" x14ac:dyDescent="0.15">
      <c r="C102" s="6">
        <v>12</v>
      </c>
      <c r="D102" s="8">
        <v>20.664354696128999</v>
      </c>
      <c r="E102" s="9">
        <f t="shared" si="95"/>
        <v>22.981419383999999</v>
      </c>
      <c r="F102" s="6" t="s">
        <v>110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Z102"/>
  <sheetViews>
    <sheetView workbookViewId="0">
      <selection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10" style="1"/>
    <col min="32" max="32" width="23.125" style="1" customWidth="1"/>
    <col min="33" max="33" width="14.37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73</v>
      </c>
    </row>
    <row r="2" spans="1:12" x14ac:dyDescent="0.15">
      <c r="A2" s="28" t="s">
        <v>41</v>
      </c>
      <c r="B2" s="3" t="s">
        <v>42</v>
      </c>
      <c r="C2" s="2"/>
      <c r="D2" s="2"/>
      <c r="E2" s="35">
        <v>170.6294</v>
      </c>
      <c r="F2" s="2">
        <v>1069.5229999999999</v>
      </c>
      <c r="G2" s="39">
        <f>(F2+F3+F4)/3</f>
        <v>1305.751</v>
      </c>
      <c r="H2" s="2">
        <v>0.13</v>
      </c>
      <c r="I2" s="28">
        <f>(H2+H3+H4)/3</f>
        <v>0.12</v>
      </c>
    </row>
    <row r="3" spans="1:12" x14ac:dyDescent="0.15">
      <c r="A3" s="28"/>
      <c r="B3" s="3" t="s">
        <v>43</v>
      </c>
      <c r="C3" s="2"/>
      <c r="D3" s="2"/>
      <c r="E3" s="36"/>
      <c r="F3" s="2">
        <v>1192.0899999999999</v>
      </c>
      <c r="G3" s="40"/>
      <c r="H3" s="2">
        <v>0.13</v>
      </c>
      <c r="I3" s="28"/>
    </row>
    <row r="4" spans="1:12" x14ac:dyDescent="0.15">
      <c r="A4" s="28"/>
      <c r="B4" s="3" t="s">
        <v>44</v>
      </c>
      <c r="C4" s="2"/>
      <c r="D4" s="2"/>
      <c r="E4" s="37"/>
      <c r="F4" s="2">
        <v>1655.64</v>
      </c>
      <c r="G4" s="41"/>
      <c r="H4" s="2">
        <v>0.1</v>
      </c>
      <c r="I4" s="28"/>
    </row>
    <row r="5" spans="1:12" x14ac:dyDescent="0.15">
      <c r="A5" s="28" t="s">
        <v>45</v>
      </c>
      <c r="B5" s="3" t="s">
        <v>46</v>
      </c>
      <c r="C5" s="2"/>
      <c r="D5" s="2"/>
      <c r="E5" s="35">
        <v>641.12350684931505</v>
      </c>
      <c r="F5" s="2">
        <v>91.103999999999999</v>
      </c>
      <c r="G5" s="39">
        <f>(F5+F6)/2</f>
        <v>92.509250000000009</v>
      </c>
      <c r="H5" s="2">
        <v>0.13</v>
      </c>
      <c r="I5" s="28">
        <f>(H5+H6)/2</f>
        <v>0.13</v>
      </c>
    </row>
    <row r="6" spans="1:12" x14ac:dyDescent="0.15">
      <c r="A6" s="28"/>
      <c r="B6" s="3" t="s">
        <v>47</v>
      </c>
      <c r="C6" s="2"/>
      <c r="D6" s="2"/>
      <c r="E6" s="37"/>
      <c r="F6" s="2">
        <v>93.914500000000004</v>
      </c>
      <c r="G6" s="41"/>
      <c r="H6" s="2">
        <v>0.13</v>
      </c>
      <c r="I6" s="28"/>
    </row>
    <row r="7" spans="1:12" x14ac:dyDescent="0.15">
      <c r="A7" s="28" t="s">
        <v>48</v>
      </c>
      <c r="B7" s="29"/>
      <c r="C7" s="2"/>
      <c r="D7" s="2"/>
      <c r="E7" s="4">
        <v>2443.64870560702</v>
      </c>
      <c r="F7" s="2">
        <v>122.786</v>
      </c>
      <c r="G7" s="2"/>
      <c r="H7" s="2">
        <v>0.28999999999999998</v>
      </c>
    </row>
    <row r="8" spans="1:12" x14ac:dyDescent="0.15">
      <c r="A8" s="28" t="s">
        <v>49</v>
      </c>
      <c r="B8" s="29"/>
      <c r="C8" s="2"/>
      <c r="D8" s="2"/>
      <c r="E8" s="2">
        <v>1.7</v>
      </c>
      <c r="F8" s="2">
        <v>625.46400000000006</v>
      </c>
      <c r="G8" s="2"/>
      <c r="H8" s="2">
        <v>0.26</v>
      </c>
    </row>
    <row r="9" spans="1:12" x14ac:dyDescent="0.15">
      <c r="A9" s="28" t="s">
        <v>50</v>
      </c>
      <c r="B9" s="29"/>
      <c r="C9" s="2"/>
      <c r="D9" s="2"/>
      <c r="E9" s="2">
        <v>0.26</v>
      </c>
      <c r="F9" s="2">
        <v>341.64</v>
      </c>
      <c r="G9" s="2"/>
      <c r="H9" s="2">
        <v>0.26</v>
      </c>
    </row>
    <row r="10" spans="1:12" x14ac:dyDescent="0.15">
      <c r="A10" s="28" t="s">
        <v>51</v>
      </c>
      <c r="B10" s="29"/>
      <c r="C10" s="2"/>
      <c r="D10" s="2"/>
      <c r="E10" s="2">
        <v>0.69</v>
      </c>
      <c r="F10" s="2">
        <v>341.64</v>
      </c>
      <c r="G10" s="2"/>
      <c r="H10" s="2">
        <v>0.26</v>
      </c>
    </row>
    <row r="11" spans="1:12" x14ac:dyDescent="0.15">
      <c r="A11" s="28" t="s">
        <v>52</v>
      </c>
      <c r="B11" s="29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55</v>
      </c>
      <c r="B14" s="2" t="s">
        <v>56</v>
      </c>
      <c r="C14" s="2">
        <v>308.16000000000003</v>
      </c>
      <c r="G14" s="38" t="s">
        <v>57</v>
      </c>
      <c r="H14" s="5" t="s">
        <v>58</v>
      </c>
      <c r="I14" s="5">
        <f>(AV38+AV53+AY85+AY101+BB101+AG69)</f>
        <v>73667265.03028971</v>
      </c>
      <c r="J14" s="5" t="s">
        <v>35</v>
      </c>
      <c r="K14" s="5">
        <f>I14/(10000*1000)</f>
        <v>7.3667265030289713</v>
      </c>
      <c r="L14" s="5" t="s">
        <v>59</v>
      </c>
    </row>
    <row r="15" spans="1:12" x14ac:dyDescent="0.15">
      <c r="A15" s="2" t="s">
        <v>60</v>
      </c>
      <c r="B15" s="2" t="s">
        <v>56</v>
      </c>
      <c r="C15" s="2"/>
      <c r="G15" s="38"/>
      <c r="H15" s="5" t="s">
        <v>61</v>
      </c>
      <c r="I15" s="5">
        <v>48888075.655785397</v>
      </c>
      <c r="J15" s="5" t="s">
        <v>35</v>
      </c>
      <c r="K15" s="5">
        <f>I15/(10000*1000)</f>
        <v>4.8888075655785395</v>
      </c>
      <c r="L15" s="5" t="s">
        <v>59</v>
      </c>
    </row>
    <row r="16" spans="1:12" x14ac:dyDescent="0.15">
      <c r="A16" s="2" t="s">
        <v>62</v>
      </c>
      <c r="B16" s="2" t="s">
        <v>63</v>
      </c>
      <c r="C16" s="2">
        <v>19347</v>
      </c>
      <c r="K16" s="1">
        <v>7.3667265030289713</v>
      </c>
    </row>
    <row r="17" spans="1:47" x14ac:dyDescent="0.15">
      <c r="A17" s="2" t="s">
        <v>64</v>
      </c>
      <c r="B17" s="2" t="s">
        <v>65</v>
      </c>
      <c r="C17" s="2">
        <v>1.9870000000000001</v>
      </c>
      <c r="AF17" s="1" t="s">
        <v>122</v>
      </c>
    </row>
    <row r="18" spans="1:47" x14ac:dyDescent="0.15">
      <c r="A18" s="2" t="s">
        <v>67</v>
      </c>
      <c r="B18" s="2" t="s">
        <v>68</v>
      </c>
      <c r="C18" s="2">
        <v>1</v>
      </c>
    </row>
    <row r="19" spans="1:47" x14ac:dyDescent="0.15">
      <c r="A19" s="2" t="s">
        <v>70</v>
      </c>
      <c r="B19" s="2" t="s">
        <v>68</v>
      </c>
      <c r="C19" s="2">
        <v>3</v>
      </c>
    </row>
    <row r="20" spans="1:47" x14ac:dyDescent="0.15">
      <c r="A20" s="2" t="s">
        <v>73</v>
      </c>
      <c r="B20" s="2" t="s">
        <v>74</v>
      </c>
      <c r="C20" s="2">
        <v>0.13</v>
      </c>
    </row>
    <row r="21" spans="1:47" x14ac:dyDescent="0.15">
      <c r="A21" s="2" t="s">
        <v>75</v>
      </c>
      <c r="B21" s="2" t="s">
        <v>76</v>
      </c>
      <c r="C21" s="2">
        <v>1</v>
      </c>
    </row>
    <row r="22" spans="1:47" x14ac:dyDescent="0.15">
      <c r="A22" s="2" t="s">
        <v>77</v>
      </c>
      <c r="B22" s="2" t="s">
        <v>72</v>
      </c>
      <c r="C22" s="2">
        <v>95</v>
      </c>
    </row>
    <row r="23" spans="1:47" x14ac:dyDescent="0.15">
      <c r="A23" s="2" t="s">
        <v>78</v>
      </c>
      <c r="B23" s="2" t="s">
        <v>79</v>
      </c>
      <c r="C23" s="2">
        <v>0.66200000000000003</v>
      </c>
    </row>
    <row r="25" spans="1:47" x14ac:dyDescent="0.15">
      <c r="S25" s="30" t="s">
        <v>80</v>
      </c>
      <c r="T25" s="30"/>
      <c r="U25" s="30"/>
      <c r="V25" s="30" t="s">
        <v>81</v>
      </c>
      <c r="W25" s="30"/>
      <c r="X25" s="30"/>
      <c r="Y25" s="30" t="s">
        <v>82</v>
      </c>
      <c r="Z25" s="30"/>
      <c r="AA25" s="30"/>
      <c r="AB25" s="30" t="s">
        <v>83</v>
      </c>
      <c r="AC25" s="30"/>
      <c r="AD25" s="30"/>
      <c r="AE25" s="30" t="s">
        <v>84</v>
      </c>
      <c r="AF25" s="30"/>
      <c r="AG25" s="30"/>
      <c r="AH25" s="30" t="s">
        <v>85</v>
      </c>
      <c r="AI25" s="30"/>
      <c r="AJ25" s="30"/>
      <c r="AK25" s="31" t="s">
        <v>86</v>
      </c>
      <c r="AL25" s="32"/>
      <c r="AM25" s="33"/>
      <c r="AN25" s="30" t="s">
        <v>87</v>
      </c>
      <c r="AO25" s="30"/>
      <c r="AP25" s="30"/>
    </row>
    <row r="26" spans="1:47" x14ac:dyDescent="0.15">
      <c r="A26" s="34" t="s">
        <v>41</v>
      </c>
      <c r="B26" s="34"/>
      <c r="C26" s="6" t="s">
        <v>88</v>
      </c>
      <c r="D26" s="6" t="s">
        <v>89</v>
      </c>
      <c r="E26" s="6" t="s">
        <v>90</v>
      </c>
      <c r="F26" s="6" t="s">
        <v>91</v>
      </c>
      <c r="G26" s="1" t="s">
        <v>88</v>
      </c>
      <c r="H26" s="1" t="s">
        <v>90</v>
      </c>
      <c r="I26" s="1" t="s">
        <v>92</v>
      </c>
      <c r="J26" s="1" t="s">
        <v>93</v>
      </c>
      <c r="K26" s="10" t="s">
        <v>94</v>
      </c>
      <c r="L26" s="10" t="s">
        <v>95</v>
      </c>
      <c r="M26" s="1" t="s">
        <v>96</v>
      </c>
      <c r="N26" s="10" t="s">
        <v>97</v>
      </c>
      <c r="O26" s="1" t="s">
        <v>98</v>
      </c>
      <c r="P26" s="1" t="s">
        <v>99</v>
      </c>
      <c r="Q26" s="10" t="s">
        <v>100</v>
      </c>
      <c r="R26" s="10" t="s">
        <v>101</v>
      </c>
      <c r="S26" s="2" t="s">
        <v>102</v>
      </c>
      <c r="T26" s="2" t="s">
        <v>103</v>
      </c>
      <c r="U26" s="2"/>
      <c r="V26" s="2" t="s">
        <v>102</v>
      </c>
      <c r="W26" s="2" t="s">
        <v>103</v>
      </c>
      <c r="X26" s="2"/>
      <c r="Y26" s="2" t="s">
        <v>102</v>
      </c>
      <c r="Z26" s="2" t="s">
        <v>103</v>
      </c>
      <c r="AA26" s="2"/>
      <c r="AB26" s="2" t="s">
        <v>102</v>
      </c>
      <c r="AC26" s="2" t="s">
        <v>103</v>
      </c>
      <c r="AD26" s="2"/>
      <c r="AE26" s="2" t="s">
        <v>102</v>
      </c>
      <c r="AF26" s="2" t="s">
        <v>103</v>
      </c>
      <c r="AG26" s="2"/>
      <c r="AH26" s="2" t="s">
        <v>102</v>
      </c>
      <c r="AI26" s="2" t="s">
        <v>103</v>
      </c>
      <c r="AJ26" s="2"/>
      <c r="AK26" s="2" t="s">
        <v>102</v>
      </c>
      <c r="AL26" s="2" t="s">
        <v>103</v>
      </c>
      <c r="AM26" s="2"/>
      <c r="AN26" s="16" t="s">
        <v>102</v>
      </c>
      <c r="AO26" s="16" t="s">
        <v>103</v>
      </c>
      <c r="AP26" s="16"/>
      <c r="AQ26" s="1" t="s">
        <v>104</v>
      </c>
      <c r="AR26" s="1" t="s">
        <v>105</v>
      </c>
      <c r="AS26" s="1" t="s">
        <v>73</v>
      </c>
      <c r="AT26" s="1" t="s">
        <v>106</v>
      </c>
      <c r="AU26" s="1" t="s">
        <v>107</v>
      </c>
    </row>
    <row r="27" spans="1:47" x14ac:dyDescent="0.15">
      <c r="A27" s="1" t="s">
        <v>108</v>
      </c>
      <c r="B27" s="1">
        <f>G2</f>
        <v>1305.751</v>
      </c>
      <c r="C27" s="6" t="s">
        <v>109</v>
      </c>
      <c r="D27" s="6">
        <v>6</v>
      </c>
      <c r="E27" s="6"/>
      <c r="F27" s="6"/>
      <c r="G27" s="1">
        <v>1</v>
      </c>
      <c r="H27" s="7">
        <f t="shared" ref="H27:H38" si="0">E28</f>
        <v>6</v>
      </c>
      <c r="I27" s="7">
        <f t="shared" ref="I27:I38" si="1">H27+273.15</f>
        <v>279.14999999999998</v>
      </c>
      <c r="J27" s="7">
        <f t="shared" ref="J27:J38" si="2">EXP(($C$16*(I27-$C$14))/($C$17*I27*$C$14))</f>
        <v>3.7493223242691671E-2</v>
      </c>
      <c r="K27" s="7">
        <f t="shared" ref="K27:K38" si="3">$B$27/12</f>
        <v>108.81258333333334</v>
      </c>
      <c r="L27" s="7">
        <f t="shared" ref="L27:L38" si="4">K27*$B$28/100</f>
        <v>1.0881258333333335</v>
      </c>
      <c r="M27" s="1" t="s">
        <v>110</v>
      </c>
      <c r="O27" s="7">
        <f>L27</f>
        <v>1.0881258333333335</v>
      </c>
      <c r="P27" s="7">
        <f t="shared" ref="P27:P38" si="5">O27*J27</f>
        <v>4.0797344785306583E-2</v>
      </c>
      <c r="Q27" s="12">
        <f t="shared" ref="Q27:Q38" si="6">P27*$B$29</f>
        <v>4.8956813742367898E-3</v>
      </c>
      <c r="R27" s="7">
        <f t="shared" ref="R27:R38" si="7">L27*$B$29</f>
        <v>0.1305751</v>
      </c>
      <c r="S27" s="13">
        <f t="shared" ref="S27:S38" si="8">Q27/R27</f>
        <v>3.7493223242691678E-2</v>
      </c>
      <c r="T27" s="2">
        <v>0.01</v>
      </c>
      <c r="U27" s="14">
        <f t="shared" ref="U27:U38" si="9">S27*T27</f>
        <v>3.7493223242691682E-4</v>
      </c>
      <c r="V27" s="13"/>
      <c r="W27" s="2"/>
      <c r="X27" s="14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3"/>
      <c r="AF27" s="2"/>
      <c r="AG27" s="14"/>
      <c r="AH27" s="13"/>
      <c r="AI27" s="2"/>
      <c r="AJ27" s="14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2.2274932232426915E-2</v>
      </c>
      <c r="AR27" s="7">
        <f t="shared" ref="AR27:AR38" si="15">$B$27/12</f>
        <v>108.81258333333334</v>
      </c>
      <c r="AS27" s="1">
        <f t="shared" ref="AS27:AS38" si="16">$B$29</f>
        <v>0.12</v>
      </c>
      <c r="AT27" s="1">
        <f>$E$2/12</f>
        <v>14.219116666666666</v>
      </c>
      <c r="AU27" s="1">
        <f t="shared" ref="AU27:AU38" si="17">AT27*10000*AS27*0.67*AR27*AQ27</f>
        <v>27709.212219023404</v>
      </c>
    </row>
    <row r="28" spans="1:47" x14ac:dyDescent="0.15">
      <c r="A28" s="1" t="s">
        <v>111</v>
      </c>
      <c r="B28" s="1">
        <v>1</v>
      </c>
      <c r="C28" s="6">
        <v>1</v>
      </c>
      <c r="D28" s="8">
        <v>5.0756030496451601</v>
      </c>
      <c r="E28" s="9">
        <f t="shared" ref="E28:E39" si="18">D27</f>
        <v>6</v>
      </c>
      <c r="F28" s="6" t="s">
        <v>110</v>
      </c>
      <c r="G28" s="1">
        <v>2</v>
      </c>
      <c r="H28" s="7">
        <f t="shared" si="0"/>
        <v>5.0756030496451601</v>
      </c>
      <c r="I28" s="7">
        <f t="shared" si="1"/>
        <v>278.22560304964514</v>
      </c>
      <c r="J28" s="7">
        <f t="shared" si="2"/>
        <v>3.3390516280282778E-2</v>
      </c>
      <c r="K28" s="7">
        <f t="shared" si="3"/>
        <v>108.81258333333334</v>
      </c>
      <c r="L28" s="7">
        <f t="shared" si="4"/>
        <v>1.0881258333333335</v>
      </c>
      <c r="M28" s="1" t="s">
        <v>110</v>
      </c>
      <c r="O28" s="7">
        <f t="shared" ref="O28:O38" si="19">L28+O27-P27-N28</f>
        <v>2.1354543218813604</v>
      </c>
      <c r="P28" s="7">
        <f t="shared" si="5"/>
        <v>7.1303922300579789E-2</v>
      </c>
      <c r="Q28" s="12">
        <f t="shared" si="6"/>
        <v>8.5564706760695736E-3</v>
      </c>
      <c r="R28" s="7">
        <f t="shared" si="7"/>
        <v>0.1305751</v>
      </c>
      <c r="S28" s="13">
        <f t="shared" si="8"/>
        <v>6.5529114479480191E-2</v>
      </c>
      <c r="T28" s="2">
        <v>0.01</v>
      </c>
      <c r="U28" s="14">
        <f t="shared" si="9"/>
        <v>6.5529114479480192E-4</v>
      </c>
      <c r="V28" s="13"/>
      <c r="W28" s="2"/>
      <c r="X28" s="14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3"/>
      <c r="AF28" s="2"/>
      <c r="AG28" s="14"/>
      <c r="AH28" s="13"/>
      <c r="AI28" s="2"/>
      <c r="AJ28" s="14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2.2555291144794803E-2</v>
      </c>
      <c r="AR28" s="7">
        <f t="shared" si="15"/>
        <v>108.81258333333334</v>
      </c>
      <c r="AS28" s="1">
        <f t="shared" si="16"/>
        <v>0.12</v>
      </c>
      <c r="AT28" s="1">
        <f t="shared" ref="AT28:AT38" si="20">$E$2/12</f>
        <v>14.219116666666666</v>
      </c>
      <c r="AU28" s="1">
        <f t="shared" si="17"/>
        <v>28057.968593194873</v>
      </c>
    </row>
    <row r="29" spans="1:47" x14ac:dyDescent="0.15">
      <c r="A29" s="1" t="s">
        <v>73</v>
      </c>
      <c r="B29" s="1">
        <f>I2</f>
        <v>0.12</v>
      </c>
      <c r="C29" s="6">
        <v>2</v>
      </c>
      <c r="D29" s="8">
        <v>7.4792524617586196</v>
      </c>
      <c r="E29" s="9">
        <f t="shared" si="18"/>
        <v>5.0756030496451601</v>
      </c>
      <c r="F29" s="6" t="s">
        <v>110</v>
      </c>
      <c r="G29" s="1">
        <v>3</v>
      </c>
      <c r="H29" s="7">
        <f t="shared" si="0"/>
        <v>7.4792524617586196</v>
      </c>
      <c r="I29" s="7">
        <f t="shared" si="1"/>
        <v>280.6292524617586</v>
      </c>
      <c r="J29" s="7">
        <f t="shared" si="2"/>
        <v>4.5061143133616866E-2</v>
      </c>
      <c r="K29" s="7">
        <f t="shared" si="3"/>
        <v>108.81258333333334</v>
      </c>
      <c r="L29" s="7">
        <f t="shared" si="4"/>
        <v>1.0881258333333335</v>
      </c>
      <c r="M29" s="1" t="s">
        <v>110</v>
      </c>
      <c r="O29" s="7">
        <f t="shared" si="19"/>
        <v>3.1522762329141139</v>
      </c>
      <c r="P29" s="7">
        <f t="shared" si="5"/>
        <v>0.14204517052804147</v>
      </c>
      <c r="Q29" s="12">
        <f t="shared" si="6"/>
        <v>1.7045420463364977E-2</v>
      </c>
      <c r="R29" s="7">
        <f t="shared" si="7"/>
        <v>0.1305751</v>
      </c>
      <c r="S29" s="13">
        <f t="shared" si="8"/>
        <v>0.13054112509479202</v>
      </c>
      <c r="T29" s="2">
        <v>0.01</v>
      </c>
      <c r="U29" s="14">
        <f t="shared" si="9"/>
        <v>1.3054112509479202E-3</v>
      </c>
      <c r="V29" s="13"/>
      <c r="W29" s="2"/>
      <c r="X29" s="14"/>
      <c r="Y29" s="2">
        <v>0.04</v>
      </c>
      <c r="Z29" s="2">
        <v>0.21</v>
      </c>
      <c r="AA29" s="2">
        <f t="shared" si="10"/>
        <v>8.3999999999999995E-3</v>
      </c>
      <c r="AB29" s="2">
        <v>1.4999999999999999E-2</v>
      </c>
      <c r="AC29" s="2">
        <v>0.28999999999999998</v>
      </c>
      <c r="AD29" s="2">
        <f t="shared" si="11"/>
        <v>4.3499999999999997E-3</v>
      </c>
      <c r="AE29" s="13"/>
      <c r="AF29" s="2"/>
      <c r="AG29" s="14"/>
      <c r="AH29" s="13"/>
      <c r="AI29" s="2"/>
      <c r="AJ29" s="14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2.885541125094792E-2</v>
      </c>
      <c r="AR29" s="7">
        <f t="shared" si="15"/>
        <v>108.81258333333334</v>
      </c>
      <c r="AS29" s="1">
        <f t="shared" si="16"/>
        <v>0.12</v>
      </c>
      <c r="AT29" s="1">
        <f t="shared" si="20"/>
        <v>14.219116666666666</v>
      </c>
      <c r="AU29" s="1">
        <f t="shared" si="17"/>
        <v>35895.090753889905</v>
      </c>
    </row>
    <row r="30" spans="1:47" x14ac:dyDescent="0.15">
      <c r="C30" s="6">
        <v>3</v>
      </c>
      <c r="D30" s="8">
        <v>12.488147793677401</v>
      </c>
      <c r="E30" s="9">
        <f t="shared" si="18"/>
        <v>7.4792524617586196</v>
      </c>
      <c r="F30" s="6" t="s">
        <v>110</v>
      </c>
      <c r="G30" s="1">
        <v>4</v>
      </c>
      <c r="H30" s="7">
        <f t="shared" si="0"/>
        <v>12.488147793677401</v>
      </c>
      <c r="I30" s="7">
        <f t="shared" si="1"/>
        <v>285.63814779367738</v>
      </c>
      <c r="J30" s="7">
        <f t="shared" si="2"/>
        <v>8.2801604320562633E-2</v>
      </c>
      <c r="K30" s="7">
        <f t="shared" si="3"/>
        <v>108.81258333333334</v>
      </c>
      <c r="L30" s="7">
        <f t="shared" si="4"/>
        <v>1.0881258333333335</v>
      </c>
      <c r="M30" s="1" t="s">
        <v>110</v>
      </c>
      <c r="O30" s="7">
        <f t="shared" si="19"/>
        <v>4.0983568957194052</v>
      </c>
      <c r="P30" s="7">
        <f t="shared" si="5"/>
        <v>0.33935052604380755</v>
      </c>
      <c r="Q30" s="12">
        <f t="shared" si="6"/>
        <v>4.0722063125256905E-2</v>
      </c>
      <c r="R30" s="7">
        <f t="shared" si="7"/>
        <v>0.1305751</v>
      </c>
      <c r="S30" s="13">
        <f t="shared" si="8"/>
        <v>0.31186698785033978</v>
      </c>
      <c r="T30" s="2">
        <v>0.01</v>
      </c>
      <c r="U30" s="14">
        <f t="shared" si="9"/>
        <v>3.1186698785033978E-3</v>
      </c>
      <c r="V30" s="13"/>
      <c r="W30" s="2"/>
      <c r="X30" s="14"/>
      <c r="Y30" s="2">
        <v>0.04</v>
      </c>
      <c r="Z30" s="2">
        <v>0.21</v>
      </c>
      <c r="AA30" s="2">
        <f t="shared" si="10"/>
        <v>8.3999999999999995E-3</v>
      </c>
      <c r="AB30" s="2">
        <v>1.4999999999999999E-2</v>
      </c>
      <c r="AC30" s="2">
        <v>0.28999999999999998</v>
      </c>
      <c r="AD30" s="2">
        <f t="shared" si="11"/>
        <v>4.3499999999999997E-3</v>
      </c>
      <c r="AE30" s="13"/>
      <c r="AF30" s="2"/>
      <c r="AG30" s="14"/>
      <c r="AH30" s="13"/>
      <c r="AI30" s="2"/>
      <c r="AJ30" s="14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3.0668669878503398E-2</v>
      </c>
      <c r="AR30" s="7">
        <f t="shared" si="15"/>
        <v>108.81258333333334</v>
      </c>
      <c r="AS30" s="1">
        <f t="shared" si="16"/>
        <v>0.12</v>
      </c>
      <c r="AT30" s="1">
        <f t="shared" si="20"/>
        <v>14.219116666666666</v>
      </c>
      <c r="AU30" s="1">
        <f t="shared" si="17"/>
        <v>38150.719080595503</v>
      </c>
    </row>
    <row r="31" spans="1:47" x14ac:dyDescent="0.15">
      <c r="C31" s="6">
        <v>4</v>
      </c>
      <c r="D31" s="8">
        <v>17.2852161226667</v>
      </c>
      <c r="E31" s="9">
        <f t="shared" si="18"/>
        <v>12.488147793677401</v>
      </c>
      <c r="F31" s="6" t="s">
        <v>110</v>
      </c>
      <c r="G31" s="1">
        <v>5</v>
      </c>
      <c r="H31" s="7">
        <f t="shared" si="0"/>
        <v>17.2852161226667</v>
      </c>
      <c r="I31" s="7">
        <f t="shared" si="1"/>
        <v>290.4352161226667</v>
      </c>
      <c r="J31" s="7">
        <f t="shared" si="2"/>
        <v>0.14539737355884816</v>
      </c>
      <c r="K31" s="7">
        <f t="shared" si="3"/>
        <v>108.81258333333334</v>
      </c>
      <c r="L31" s="7">
        <f t="shared" si="4"/>
        <v>1.0881258333333335</v>
      </c>
      <c r="M31" s="1" t="s">
        <v>112</v>
      </c>
      <c r="N31" s="7">
        <f>(O30-P30)*C22/100</f>
        <v>3.5710560511918175</v>
      </c>
      <c r="O31" s="7">
        <f t="shared" si="19"/>
        <v>1.2760761518171142</v>
      </c>
      <c r="P31" s="7">
        <f t="shared" si="5"/>
        <v>0.1855381209352904</v>
      </c>
      <c r="Q31" s="12">
        <f t="shared" si="6"/>
        <v>2.2264574512234847E-2</v>
      </c>
      <c r="R31" s="7">
        <f t="shared" si="7"/>
        <v>0.1305751</v>
      </c>
      <c r="S31" s="13">
        <f t="shared" si="8"/>
        <v>0.17051164052131568</v>
      </c>
      <c r="T31" s="2">
        <v>0.01</v>
      </c>
      <c r="U31" s="14">
        <f t="shared" si="9"/>
        <v>1.7051164052131569E-3</v>
      </c>
      <c r="V31" s="13"/>
      <c r="W31" s="2"/>
      <c r="X31" s="14"/>
      <c r="Y31" s="2">
        <v>0.05</v>
      </c>
      <c r="Z31" s="2">
        <v>0.21</v>
      </c>
      <c r="AA31" s="2">
        <f t="shared" si="10"/>
        <v>1.0500000000000001E-2</v>
      </c>
      <c r="AB31" s="2">
        <v>0.02</v>
      </c>
      <c r="AC31" s="2">
        <v>0.28999999999999998</v>
      </c>
      <c r="AD31" s="2">
        <f t="shared" si="11"/>
        <v>5.7999999999999996E-3</v>
      </c>
      <c r="AE31" s="13"/>
      <c r="AF31" s="2"/>
      <c r="AG31" s="14"/>
      <c r="AH31" s="13"/>
      <c r="AI31" s="2"/>
      <c r="AJ31" s="14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3.4705116405213156E-2</v>
      </c>
      <c r="AR31" s="7">
        <f t="shared" si="15"/>
        <v>108.81258333333334</v>
      </c>
      <c r="AS31" s="1">
        <f t="shared" si="16"/>
        <v>0.12</v>
      </c>
      <c r="AT31" s="1">
        <f t="shared" si="20"/>
        <v>14.219116666666666</v>
      </c>
      <c r="AU31" s="1">
        <f t="shared" si="17"/>
        <v>43171.912961334623</v>
      </c>
    </row>
    <row r="32" spans="1:47" x14ac:dyDescent="0.15">
      <c r="C32" s="6">
        <v>5</v>
      </c>
      <c r="D32" s="8">
        <v>20.265128361290301</v>
      </c>
      <c r="E32" s="9">
        <f t="shared" si="18"/>
        <v>17.2852161226667</v>
      </c>
      <c r="F32" s="6" t="s">
        <v>112</v>
      </c>
      <c r="G32" s="1">
        <v>6</v>
      </c>
      <c r="H32" s="7">
        <f t="shared" si="0"/>
        <v>20.265128361290301</v>
      </c>
      <c r="I32" s="7">
        <f t="shared" si="1"/>
        <v>293.41512836129027</v>
      </c>
      <c r="J32" s="7">
        <f t="shared" si="2"/>
        <v>0.20437310143961296</v>
      </c>
      <c r="K32" s="7">
        <f t="shared" si="3"/>
        <v>108.81258333333334</v>
      </c>
      <c r="L32" s="7">
        <f t="shared" si="4"/>
        <v>1.0881258333333335</v>
      </c>
      <c r="M32" s="1" t="s">
        <v>110</v>
      </c>
      <c r="O32" s="7">
        <f t="shared" si="19"/>
        <v>2.1786638642151575</v>
      </c>
      <c r="P32" s="7">
        <f t="shared" si="5"/>
        <v>0.44526029092406355</v>
      </c>
      <c r="Q32" s="12">
        <f t="shared" si="6"/>
        <v>5.3431234910887623E-2</v>
      </c>
      <c r="R32" s="7">
        <f t="shared" si="7"/>
        <v>0.1305751</v>
      </c>
      <c r="S32" s="13">
        <f t="shared" si="8"/>
        <v>0.40919926472112694</v>
      </c>
      <c r="T32" s="2">
        <v>0.01</v>
      </c>
      <c r="U32" s="14">
        <f t="shared" si="9"/>
        <v>4.0919926472112698E-3</v>
      </c>
      <c r="V32" s="13"/>
      <c r="W32" s="2"/>
      <c r="X32" s="14"/>
      <c r="Y32" s="2">
        <v>0.05</v>
      </c>
      <c r="Z32" s="2">
        <v>0.21</v>
      </c>
      <c r="AA32" s="2">
        <f t="shared" si="10"/>
        <v>1.0500000000000001E-2</v>
      </c>
      <c r="AB32" s="2">
        <v>0.02</v>
      </c>
      <c r="AC32" s="2">
        <v>0.28999999999999998</v>
      </c>
      <c r="AD32" s="2">
        <f t="shared" si="11"/>
        <v>5.7999999999999996E-3</v>
      </c>
      <c r="AE32" s="13"/>
      <c r="AF32" s="2"/>
      <c r="AG32" s="14"/>
      <c r="AH32" s="13"/>
      <c r="AI32" s="2"/>
      <c r="AJ32" s="14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3.7091992647211275E-2</v>
      </c>
      <c r="AR32" s="7">
        <f t="shared" si="15"/>
        <v>108.81258333333334</v>
      </c>
      <c r="AS32" s="1">
        <f t="shared" si="16"/>
        <v>0.12</v>
      </c>
      <c r="AT32" s="1">
        <f t="shared" si="20"/>
        <v>14.219116666666666</v>
      </c>
      <c r="AU32" s="1">
        <f t="shared" si="17"/>
        <v>46141.100909470755</v>
      </c>
    </row>
    <row r="33" spans="1:48" x14ac:dyDescent="0.15">
      <c r="C33" s="6">
        <v>6</v>
      </c>
      <c r="D33" s="8">
        <v>23.697661206999999</v>
      </c>
      <c r="E33" s="9">
        <f t="shared" si="18"/>
        <v>20.265128361290301</v>
      </c>
      <c r="F33" s="6" t="s">
        <v>110</v>
      </c>
      <c r="G33" s="1">
        <v>7</v>
      </c>
      <c r="H33" s="7">
        <f t="shared" si="0"/>
        <v>23.697661206999999</v>
      </c>
      <c r="I33" s="7">
        <f t="shared" si="1"/>
        <v>296.84766120699999</v>
      </c>
      <c r="J33" s="7">
        <f t="shared" si="2"/>
        <v>0.29996540782646969</v>
      </c>
      <c r="K33" s="7">
        <f t="shared" si="3"/>
        <v>108.81258333333334</v>
      </c>
      <c r="L33" s="7">
        <f t="shared" si="4"/>
        <v>1.0881258333333335</v>
      </c>
      <c r="M33" s="1" t="s">
        <v>110</v>
      </c>
      <c r="O33" s="7">
        <f t="shared" si="19"/>
        <v>2.8215294066244274</v>
      </c>
      <c r="P33" s="7">
        <f t="shared" si="5"/>
        <v>0.84636121915247342</v>
      </c>
      <c r="Q33" s="12">
        <f t="shared" si="6"/>
        <v>0.1015633462982968</v>
      </c>
      <c r="R33" s="7">
        <f t="shared" si="7"/>
        <v>0.1305751</v>
      </c>
      <c r="S33" s="13">
        <f t="shared" si="8"/>
        <v>0.77781557355343245</v>
      </c>
      <c r="T33" s="2">
        <v>0.01</v>
      </c>
      <c r="U33" s="14">
        <f t="shared" si="9"/>
        <v>7.7781557355343246E-3</v>
      </c>
      <c r="V33" s="13"/>
      <c r="W33" s="2"/>
      <c r="X33" s="14"/>
      <c r="Y33" s="2">
        <v>0.05</v>
      </c>
      <c r="Z33" s="2">
        <v>0.21</v>
      </c>
      <c r="AA33" s="2">
        <f t="shared" si="10"/>
        <v>1.0500000000000001E-2</v>
      </c>
      <c r="AB33" s="2">
        <v>0.02</v>
      </c>
      <c r="AC33" s="2">
        <v>0.28999999999999998</v>
      </c>
      <c r="AD33" s="2">
        <f t="shared" si="11"/>
        <v>5.7999999999999996E-3</v>
      </c>
      <c r="AE33" s="13"/>
      <c r="AF33" s="2"/>
      <c r="AG33" s="14"/>
      <c r="AH33" s="13"/>
      <c r="AI33" s="2"/>
      <c r="AJ33" s="14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4.0778155735534324E-2</v>
      </c>
      <c r="AR33" s="7">
        <f t="shared" si="15"/>
        <v>108.81258333333334</v>
      </c>
      <c r="AS33" s="1">
        <f t="shared" si="16"/>
        <v>0.12</v>
      </c>
      <c r="AT33" s="1">
        <f t="shared" si="20"/>
        <v>14.219116666666666</v>
      </c>
      <c r="AU33" s="1">
        <f t="shared" si="17"/>
        <v>50726.554827915541</v>
      </c>
    </row>
    <row r="34" spans="1:48" x14ac:dyDescent="0.15">
      <c r="C34" s="6">
        <v>7</v>
      </c>
      <c r="D34" s="8">
        <v>27.213838927096798</v>
      </c>
      <c r="E34" s="9">
        <f t="shared" si="18"/>
        <v>23.697661206999999</v>
      </c>
      <c r="F34" s="6" t="s">
        <v>110</v>
      </c>
      <c r="G34" s="1">
        <v>8</v>
      </c>
      <c r="H34" s="7">
        <f t="shared" si="0"/>
        <v>27.213838927096798</v>
      </c>
      <c r="I34" s="7">
        <f t="shared" si="1"/>
        <v>300.36383892709677</v>
      </c>
      <c r="J34" s="7">
        <f t="shared" si="2"/>
        <v>0.44038275352507794</v>
      </c>
      <c r="K34" s="7">
        <f t="shared" si="3"/>
        <v>108.81258333333334</v>
      </c>
      <c r="L34" s="7">
        <f t="shared" si="4"/>
        <v>1.0881258333333335</v>
      </c>
      <c r="M34" s="1" t="s">
        <v>110</v>
      </c>
      <c r="O34" s="7">
        <f t="shared" si="19"/>
        <v>3.0632940208052877</v>
      </c>
      <c r="P34" s="7">
        <f t="shared" si="5"/>
        <v>1.34902185573914</v>
      </c>
      <c r="Q34" s="12">
        <f t="shared" si="6"/>
        <v>0.1618826226886968</v>
      </c>
      <c r="R34" s="7">
        <f t="shared" si="7"/>
        <v>0.1305751</v>
      </c>
      <c r="S34" s="13">
        <f t="shared" si="8"/>
        <v>1.2397664079039328</v>
      </c>
      <c r="T34" s="2">
        <v>0.01</v>
      </c>
      <c r="U34" s="14">
        <f t="shared" si="9"/>
        <v>1.2397664079039328E-2</v>
      </c>
      <c r="V34" s="13"/>
      <c r="W34" s="2"/>
      <c r="X34" s="14"/>
      <c r="Y34" s="2">
        <v>0.05</v>
      </c>
      <c r="Z34" s="2">
        <v>0.21</v>
      </c>
      <c r="AA34" s="2">
        <f t="shared" si="10"/>
        <v>1.0500000000000001E-2</v>
      </c>
      <c r="AB34" s="2">
        <v>0.02</v>
      </c>
      <c r="AC34" s="2">
        <v>0.28999999999999998</v>
      </c>
      <c r="AD34" s="2">
        <f t="shared" si="11"/>
        <v>5.7999999999999996E-3</v>
      </c>
      <c r="AE34" s="13"/>
      <c r="AF34" s="2"/>
      <c r="AG34" s="14"/>
      <c r="AH34" s="13"/>
      <c r="AI34" s="2"/>
      <c r="AJ34" s="14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4.5397664079039328E-2</v>
      </c>
      <c r="AR34" s="7">
        <f t="shared" si="15"/>
        <v>108.81258333333334</v>
      </c>
      <c r="AS34" s="1">
        <f t="shared" si="16"/>
        <v>0.12</v>
      </c>
      <c r="AT34" s="1">
        <f t="shared" si="20"/>
        <v>14.219116666666666</v>
      </c>
      <c r="AU34" s="1">
        <f t="shared" si="17"/>
        <v>56473.056577150412</v>
      </c>
    </row>
    <row r="35" spans="1:48" x14ac:dyDescent="0.15">
      <c r="C35" s="6">
        <v>8</v>
      </c>
      <c r="D35" s="8">
        <v>27.006383004193601</v>
      </c>
      <c r="E35" s="9">
        <f t="shared" si="18"/>
        <v>27.213838927096798</v>
      </c>
      <c r="F35" s="6" t="s">
        <v>110</v>
      </c>
      <c r="G35" s="1">
        <v>9</v>
      </c>
      <c r="H35" s="7">
        <f t="shared" si="0"/>
        <v>27.006383004193601</v>
      </c>
      <c r="I35" s="7">
        <f t="shared" si="1"/>
        <v>300.15638300419357</v>
      </c>
      <c r="J35" s="7">
        <f t="shared" si="2"/>
        <v>0.43062565793482566</v>
      </c>
      <c r="K35" s="7">
        <f t="shared" si="3"/>
        <v>108.81258333333334</v>
      </c>
      <c r="L35" s="7">
        <f t="shared" si="4"/>
        <v>1.0881258333333335</v>
      </c>
      <c r="M35" s="1" t="s">
        <v>110</v>
      </c>
      <c r="O35" s="7">
        <f t="shared" si="19"/>
        <v>2.8023979983994809</v>
      </c>
      <c r="P35" s="7">
        <f t="shared" si="5"/>
        <v>1.2067844818560149</v>
      </c>
      <c r="Q35" s="12">
        <f t="shared" si="6"/>
        <v>0.14481413782272179</v>
      </c>
      <c r="R35" s="7">
        <f t="shared" si="7"/>
        <v>0.1305751</v>
      </c>
      <c r="S35" s="13">
        <f t="shared" si="8"/>
        <v>1.109048645742732</v>
      </c>
      <c r="T35" s="2">
        <v>0.01</v>
      </c>
      <c r="U35" s="14">
        <f t="shared" si="9"/>
        <v>1.109048645742732E-2</v>
      </c>
      <c r="V35" s="13"/>
      <c r="W35" s="2"/>
      <c r="X35" s="14"/>
      <c r="Y35" s="2">
        <v>0.05</v>
      </c>
      <c r="Z35" s="2">
        <v>0.21</v>
      </c>
      <c r="AA35" s="2">
        <f t="shared" si="10"/>
        <v>1.0500000000000001E-2</v>
      </c>
      <c r="AB35" s="2">
        <v>0.02</v>
      </c>
      <c r="AC35" s="2">
        <v>0.28999999999999998</v>
      </c>
      <c r="AD35" s="2">
        <f t="shared" si="11"/>
        <v>5.7999999999999996E-3</v>
      </c>
      <c r="AE35" s="13"/>
      <c r="AF35" s="2"/>
      <c r="AG35" s="14"/>
      <c r="AH35" s="13"/>
      <c r="AI35" s="2"/>
      <c r="AJ35" s="14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4.4090486457427323E-2</v>
      </c>
      <c r="AR35" s="7">
        <f t="shared" si="15"/>
        <v>108.81258333333334</v>
      </c>
      <c r="AS35" s="1">
        <f t="shared" si="16"/>
        <v>0.12</v>
      </c>
      <c r="AT35" s="1">
        <f t="shared" si="20"/>
        <v>14.219116666666666</v>
      </c>
      <c r="AU35" s="1">
        <f t="shared" si="17"/>
        <v>54846.974767012442</v>
      </c>
    </row>
    <row r="36" spans="1:48" x14ac:dyDescent="0.15">
      <c r="C36" s="6">
        <v>9</v>
      </c>
      <c r="D36" s="8">
        <v>22.014434937333299</v>
      </c>
      <c r="E36" s="9">
        <f t="shared" si="18"/>
        <v>27.006383004193601</v>
      </c>
      <c r="F36" s="6" t="s">
        <v>110</v>
      </c>
      <c r="G36" s="1">
        <v>10</v>
      </c>
      <c r="H36" s="7">
        <f t="shared" si="0"/>
        <v>22.014434937333299</v>
      </c>
      <c r="I36" s="7">
        <f t="shared" si="1"/>
        <v>295.16443493733328</v>
      </c>
      <c r="J36" s="7">
        <f t="shared" si="2"/>
        <v>0.24879167866418483</v>
      </c>
      <c r="K36" s="7">
        <f t="shared" si="3"/>
        <v>108.81258333333334</v>
      </c>
      <c r="L36" s="7">
        <f t="shared" si="4"/>
        <v>1.0881258333333335</v>
      </c>
      <c r="M36" s="1" t="s">
        <v>110</v>
      </c>
      <c r="O36" s="7">
        <f t="shared" si="19"/>
        <v>2.6837393498767992</v>
      </c>
      <c r="P36" s="7">
        <f t="shared" si="5"/>
        <v>0.66769201795297695</v>
      </c>
      <c r="Q36" s="12">
        <f t="shared" si="6"/>
        <v>8.0123042154357227E-2</v>
      </c>
      <c r="R36" s="7">
        <f t="shared" si="7"/>
        <v>0.1305751</v>
      </c>
      <c r="S36" s="13">
        <f t="shared" si="8"/>
        <v>0.61361654828797552</v>
      </c>
      <c r="T36" s="2">
        <v>0.01</v>
      </c>
      <c r="U36" s="14">
        <f t="shared" si="9"/>
        <v>6.1361654828797551E-3</v>
      </c>
      <c r="V36" s="13"/>
      <c r="W36" s="2"/>
      <c r="X36" s="14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3"/>
      <c r="AF36" s="2"/>
      <c r="AG36" s="14"/>
      <c r="AH36" s="13"/>
      <c r="AI36" s="2"/>
      <c r="AJ36" s="14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3.5586165482879753E-2</v>
      </c>
      <c r="AR36" s="7">
        <f t="shared" si="15"/>
        <v>108.81258333333334</v>
      </c>
      <c r="AS36" s="1">
        <f t="shared" si="16"/>
        <v>0.12</v>
      </c>
      <c r="AT36" s="1">
        <f t="shared" si="20"/>
        <v>14.219116666666666</v>
      </c>
      <c r="AU36" s="1">
        <f t="shared" si="17"/>
        <v>44267.906233668757</v>
      </c>
    </row>
    <row r="37" spans="1:48" x14ac:dyDescent="0.15">
      <c r="C37" s="6">
        <v>10</v>
      </c>
      <c r="D37" s="8">
        <v>17.664700837096799</v>
      </c>
      <c r="E37" s="9">
        <f t="shared" si="18"/>
        <v>22.014434937333299</v>
      </c>
      <c r="F37" s="6" t="s">
        <v>110</v>
      </c>
      <c r="G37" s="1">
        <v>11</v>
      </c>
      <c r="H37" s="7">
        <f t="shared" si="0"/>
        <v>17.664700837096799</v>
      </c>
      <c r="I37" s="7">
        <f t="shared" si="1"/>
        <v>290.81470083709678</v>
      </c>
      <c r="J37" s="7">
        <f t="shared" si="2"/>
        <v>0.15189919544910704</v>
      </c>
      <c r="K37" s="7">
        <f t="shared" si="3"/>
        <v>108.81258333333334</v>
      </c>
      <c r="L37" s="7">
        <f t="shared" si="4"/>
        <v>1.0881258333333335</v>
      </c>
      <c r="M37" s="1" t="s">
        <v>112</v>
      </c>
      <c r="N37" s="7">
        <f>(O36-P36)*C22/100</f>
        <v>1.9152449653276309</v>
      </c>
      <c r="O37" s="7">
        <f t="shared" si="19"/>
        <v>1.1889281999295245</v>
      </c>
      <c r="P37" s="7">
        <f t="shared" si="5"/>
        <v>0.18059723701604985</v>
      </c>
      <c r="Q37" s="12">
        <f t="shared" si="6"/>
        <v>2.167166844192598E-2</v>
      </c>
      <c r="R37" s="7">
        <f t="shared" si="7"/>
        <v>0.1305751</v>
      </c>
      <c r="S37" s="13">
        <f t="shared" si="8"/>
        <v>0.16597091207991402</v>
      </c>
      <c r="T37" s="2">
        <v>0.01</v>
      </c>
      <c r="U37" s="14">
        <f t="shared" si="9"/>
        <v>1.6597091207991403E-3</v>
      </c>
      <c r="V37" s="13"/>
      <c r="W37" s="2"/>
      <c r="X37" s="14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3"/>
      <c r="AF37" s="2"/>
      <c r="AG37" s="14"/>
      <c r="AH37" s="13"/>
      <c r="AI37" s="2"/>
      <c r="AJ37" s="14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3.1109709120799137E-2</v>
      </c>
      <c r="AR37" s="7">
        <f t="shared" si="15"/>
        <v>108.81258333333334</v>
      </c>
      <c r="AS37" s="1">
        <f t="shared" si="16"/>
        <v>0.12</v>
      </c>
      <c r="AT37" s="1">
        <f t="shared" si="20"/>
        <v>14.219116666666666</v>
      </c>
      <c r="AU37" s="1">
        <f t="shared" si="17"/>
        <v>38699.355989304</v>
      </c>
    </row>
    <row r="38" spans="1:48" x14ac:dyDescent="0.15">
      <c r="C38" s="6">
        <v>11</v>
      </c>
      <c r="D38" s="8">
        <v>11.5727211532</v>
      </c>
      <c r="E38" s="9">
        <f t="shared" si="18"/>
        <v>17.664700837096799</v>
      </c>
      <c r="F38" s="6" t="s">
        <v>112</v>
      </c>
      <c r="G38" s="1">
        <v>12</v>
      </c>
      <c r="H38" s="7">
        <f t="shared" si="0"/>
        <v>11.5727211532</v>
      </c>
      <c r="I38" s="7">
        <f t="shared" si="1"/>
        <v>284.72272115319998</v>
      </c>
      <c r="J38" s="7">
        <f t="shared" si="2"/>
        <v>7.4206359481037376E-2</v>
      </c>
      <c r="K38" s="7">
        <f t="shared" si="3"/>
        <v>108.81258333333334</v>
      </c>
      <c r="L38" s="7">
        <f t="shared" si="4"/>
        <v>1.0881258333333335</v>
      </c>
      <c r="M38" s="1" t="s">
        <v>110</v>
      </c>
      <c r="O38" s="7">
        <f t="shared" si="19"/>
        <v>2.0964567962468079</v>
      </c>
      <c r="P38" s="7">
        <f t="shared" si="5"/>
        <v>0.15557042665875456</v>
      </c>
      <c r="Q38" s="12">
        <f t="shared" si="6"/>
        <v>1.8668451199050546E-2</v>
      </c>
      <c r="R38" s="7">
        <f t="shared" si="7"/>
        <v>0.1305751</v>
      </c>
      <c r="S38" s="13">
        <f t="shared" si="8"/>
        <v>0.14297098910167824</v>
      </c>
      <c r="T38" s="2">
        <v>0.01</v>
      </c>
      <c r="U38" s="14">
        <f t="shared" si="9"/>
        <v>1.4297098910167824E-3</v>
      </c>
      <c r="V38" s="13"/>
      <c r="W38" s="2"/>
      <c r="X38" s="14"/>
      <c r="Y38" s="2">
        <v>0.02</v>
      </c>
      <c r="Z38" s="2">
        <v>0.21</v>
      </c>
      <c r="AA38" s="2">
        <f t="shared" si="10"/>
        <v>4.1999999999999997E-3</v>
      </c>
      <c r="AB38" s="2">
        <v>0.01</v>
      </c>
      <c r="AC38" s="2">
        <v>0.28999999999999998</v>
      </c>
      <c r="AD38" s="2">
        <f t="shared" si="11"/>
        <v>2.8999999999999998E-3</v>
      </c>
      <c r="AE38" s="13"/>
      <c r="AF38" s="2"/>
      <c r="AG38" s="14"/>
      <c r="AH38" s="13"/>
      <c r="AI38" s="2"/>
      <c r="AJ38" s="14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2.5229709891016781E-2</v>
      </c>
      <c r="AR38" s="7">
        <f t="shared" si="15"/>
        <v>108.81258333333334</v>
      </c>
      <c r="AS38" s="1">
        <f t="shared" si="16"/>
        <v>0.12</v>
      </c>
      <c r="AT38" s="1">
        <f t="shared" si="20"/>
        <v>14.219116666666666</v>
      </c>
      <c r="AU38" s="1">
        <f t="shared" si="17"/>
        <v>31384.849044652266</v>
      </c>
      <c r="AV38" s="1">
        <f>SUM(AU27:AU38)</f>
        <v>495524.70195721253</v>
      </c>
    </row>
    <row r="39" spans="1:48" x14ac:dyDescent="0.15">
      <c r="C39" s="6">
        <v>12</v>
      </c>
      <c r="D39" s="8">
        <v>8.2829799241612907</v>
      </c>
      <c r="E39" s="9">
        <f t="shared" si="18"/>
        <v>11.5727211532</v>
      </c>
      <c r="F39" s="6" t="s">
        <v>110</v>
      </c>
    </row>
    <row r="40" spans="1:48" x14ac:dyDescent="0.15">
      <c r="S40" s="30" t="s">
        <v>80</v>
      </c>
      <c r="T40" s="30"/>
      <c r="U40" s="30"/>
      <c r="V40" s="30" t="s">
        <v>81</v>
      </c>
      <c r="W40" s="30"/>
      <c r="X40" s="30"/>
      <c r="Y40" s="30" t="s">
        <v>82</v>
      </c>
      <c r="Z40" s="30"/>
      <c r="AA40" s="30"/>
      <c r="AB40" s="30" t="s">
        <v>83</v>
      </c>
      <c r="AC40" s="30"/>
      <c r="AD40" s="30"/>
      <c r="AE40" s="30" t="s">
        <v>84</v>
      </c>
      <c r="AF40" s="30"/>
      <c r="AG40" s="30"/>
      <c r="AH40" s="30" t="s">
        <v>85</v>
      </c>
      <c r="AI40" s="30"/>
      <c r="AJ40" s="30"/>
      <c r="AK40" s="31" t="s">
        <v>86</v>
      </c>
      <c r="AL40" s="32"/>
      <c r="AM40" s="33"/>
      <c r="AN40" s="30" t="s">
        <v>87</v>
      </c>
      <c r="AO40" s="30"/>
      <c r="AP40" s="30"/>
    </row>
    <row r="41" spans="1:48" x14ac:dyDescent="0.15">
      <c r="A41" s="34" t="s">
        <v>45</v>
      </c>
      <c r="B41" s="34"/>
      <c r="C41" s="6" t="s">
        <v>88</v>
      </c>
      <c r="D41" s="6" t="s">
        <v>89</v>
      </c>
      <c r="E41" s="6" t="s">
        <v>90</v>
      </c>
      <c r="F41" s="6" t="s">
        <v>91</v>
      </c>
      <c r="G41" s="1" t="s">
        <v>88</v>
      </c>
      <c r="H41" s="1" t="s">
        <v>90</v>
      </c>
      <c r="I41" s="1" t="s">
        <v>92</v>
      </c>
      <c r="J41" s="1" t="s">
        <v>93</v>
      </c>
      <c r="K41" s="10" t="s">
        <v>94</v>
      </c>
      <c r="L41" s="10" t="s">
        <v>95</v>
      </c>
      <c r="M41" s="1" t="s">
        <v>96</v>
      </c>
      <c r="N41" s="10" t="s">
        <v>97</v>
      </c>
      <c r="O41" s="1" t="s">
        <v>98</v>
      </c>
      <c r="P41" s="1" t="s">
        <v>99</v>
      </c>
      <c r="Q41" s="10" t="s">
        <v>100</v>
      </c>
      <c r="R41" s="10" t="s">
        <v>101</v>
      </c>
      <c r="S41" s="2" t="s">
        <v>102</v>
      </c>
      <c r="T41" s="2" t="s">
        <v>103</v>
      </c>
      <c r="U41" s="2"/>
      <c r="V41" s="2" t="s">
        <v>102</v>
      </c>
      <c r="W41" s="2" t="s">
        <v>103</v>
      </c>
      <c r="X41" s="2"/>
      <c r="Y41" s="2" t="s">
        <v>102</v>
      </c>
      <c r="Z41" s="2" t="s">
        <v>103</v>
      </c>
      <c r="AA41" s="2"/>
      <c r="AB41" s="2" t="s">
        <v>102</v>
      </c>
      <c r="AC41" s="2" t="s">
        <v>103</v>
      </c>
      <c r="AD41" s="2"/>
      <c r="AE41" s="2" t="s">
        <v>102</v>
      </c>
      <c r="AF41" s="2" t="s">
        <v>103</v>
      </c>
      <c r="AG41" s="2"/>
      <c r="AH41" s="2" t="s">
        <v>102</v>
      </c>
      <c r="AI41" s="2" t="s">
        <v>103</v>
      </c>
      <c r="AJ41" s="2"/>
      <c r="AK41" s="2" t="s">
        <v>102</v>
      </c>
      <c r="AL41" s="2" t="s">
        <v>103</v>
      </c>
      <c r="AM41" s="2"/>
      <c r="AN41" s="16" t="s">
        <v>102</v>
      </c>
      <c r="AO41" s="16" t="s">
        <v>103</v>
      </c>
      <c r="AP41" s="16"/>
      <c r="AQ41" s="1" t="s">
        <v>104</v>
      </c>
      <c r="AR41" s="1" t="s">
        <v>105</v>
      </c>
      <c r="AS41" s="1" t="s">
        <v>73</v>
      </c>
      <c r="AT41" s="1" t="s">
        <v>106</v>
      </c>
      <c r="AU41" s="1" t="s">
        <v>107</v>
      </c>
    </row>
    <row r="42" spans="1:48" x14ac:dyDescent="0.15">
      <c r="A42" s="1" t="s">
        <v>108</v>
      </c>
      <c r="B42" s="1">
        <f>G5</f>
        <v>92.509250000000009</v>
      </c>
      <c r="C42" s="6" t="s">
        <v>109</v>
      </c>
      <c r="D42" s="6">
        <v>6</v>
      </c>
      <c r="E42" s="6"/>
      <c r="F42" s="6"/>
      <c r="G42" s="1">
        <v>1</v>
      </c>
      <c r="H42" s="7">
        <f t="shared" ref="H42:H53" si="21">E43</f>
        <v>6</v>
      </c>
      <c r="I42" s="7">
        <f t="shared" ref="I42:I53" si="22">H42+273.15</f>
        <v>279.14999999999998</v>
      </c>
      <c r="J42" s="7">
        <f t="shared" ref="J42:J53" si="23">EXP(($C$16*(I42-$C$14))/($C$17*I42*$C$14))</f>
        <v>3.7493223242691671E-2</v>
      </c>
      <c r="K42" s="7">
        <f t="shared" ref="K42:K53" si="24">$B$42/12</f>
        <v>7.7091041666666671</v>
      </c>
      <c r="L42" s="7">
        <f t="shared" ref="L42:L53" si="25">K42*$B$43/100</f>
        <v>7.7091041666666665E-2</v>
      </c>
      <c r="M42" s="1" t="s">
        <v>110</v>
      </c>
      <c r="O42" s="7">
        <f>L42</f>
        <v>7.7091041666666665E-2</v>
      </c>
      <c r="P42" s="7">
        <f t="shared" ref="P42:P53" si="26">O42*J42</f>
        <v>2.8903916352199786E-3</v>
      </c>
      <c r="Q42" s="12">
        <f t="shared" ref="Q42:Q53" si="27">P42*$B$44</f>
        <v>3.7575091257859722E-4</v>
      </c>
      <c r="R42" s="7">
        <f t="shared" ref="R42:R53" si="28">L42*$B$44</f>
        <v>1.0021835416666666E-2</v>
      </c>
      <c r="S42" s="13">
        <f t="shared" ref="S42:S53" si="29">Q42/R42</f>
        <v>3.7493223242691671E-2</v>
      </c>
      <c r="T42" s="2">
        <v>0.01</v>
      </c>
      <c r="U42" s="14">
        <f t="shared" ref="U42:U53" si="30">S42*T42</f>
        <v>3.7493223242691671E-4</v>
      </c>
      <c r="V42" s="13"/>
      <c r="W42" s="2"/>
      <c r="X42" s="14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3"/>
      <c r="AF42" s="2"/>
      <c r="AG42" s="14"/>
      <c r="AH42" s="13"/>
      <c r="AI42" s="2"/>
      <c r="AJ42" s="14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1.5174932232426917E-2</v>
      </c>
      <c r="AR42" s="7">
        <f t="shared" ref="AR42:AR53" si="34">$B$42/12</f>
        <v>7.7091041666666671</v>
      </c>
      <c r="AS42" s="1">
        <f t="shared" ref="AS42:AS53" si="35">$B$44</f>
        <v>0.13</v>
      </c>
      <c r="AT42" s="1">
        <f t="shared" ref="AT42:AT53" si="36">$E$5/12</f>
        <v>53.42695890410959</v>
      </c>
      <c r="AU42" s="1">
        <f t="shared" ref="AU42:AU53" si="37">AT42*10000*AS42*0.67*AR42*AQ42</f>
        <v>5443.8892810104744</v>
      </c>
    </row>
    <row r="43" spans="1:48" x14ac:dyDescent="0.15">
      <c r="A43" s="1" t="s">
        <v>111</v>
      </c>
      <c r="B43" s="1">
        <v>1</v>
      </c>
      <c r="C43" s="6">
        <v>1</v>
      </c>
      <c r="D43" s="8">
        <v>5.0756030496451601</v>
      </c>
      <c r="E43" s="9">
        <f t="shared" ref="E43:E54" si="38">D42</f>
        <v>6</v>
      </c>
      <c r="F43" s="6" t="s">
        <v>110</v>
      </c>
      <c r="G43" s="1">
        <v>2</v>
      </c>
      <c r="H43" s="7">
        <f t="shared" si="21"/>
        <v>5.0756030496451601</v>
      </c>
      <c r="I43" s="7">
        <f t="shared" si="22"/>
        <v>278.22560304964514</v>
      </c>
      <c r="J43" s="7">
        <f t="shared" si="23"/>
        <v>3.3390516280282778E-2</v>
      </c>
      <c r="K43" s="7">
        <f t="shared" si="24"/>
        <v>7.7091041666666671</v>
      </c>
      <c r="L43" s="7">
        <f t="shared" si="25"/>
        <v>7.7091041666666665E-2</v>
      </c>
      <c r="M43" s="1" t="s">
        <v>110</v>
      </c>
      <c r="O43" s="7">
        <f t="shared" ref="O43:O53" si="39">L43+O42-P42-N43</f>
        <v>0.15129169169811335</v>
      </c>
      <c r="P43" s="7">
        <f t="shared" si="26"/>
        <v>5.0517076947173764E-3</v>
      </c>
      <c r="Q43" s="12">
        <f t="shared" si="27"/>
        <v>6.5672200031325896E-4</v>
      </c>
      <c r="R43" s="7">
        <f t="shared" si="28"/>
        <v>1.0021835416666666E-2</v>
      </c>
      <c r="S43" s="13">
        <f t="shared" si="29"/>
        <v>6.5529114479480177E-2</v>
      </c>
      <c r="T43" s="2">
        <v>0.01</v>
      </c>
      <c r="U43" s="14">
        <f t="shared" si="30"/>
        <v>6.5529114479480181E-4</v>
      </c>
      <c r="V43" s="13"/>
      <c r="W43" s="2"/>
      <c r="X43" s="14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3"/>
      <c r="AF43" s="2"/>
      <c r="AG43" s="14"/>
      <c r="AH43" s="13"/>
      <c r="AI43" s="2"/>
      <c r="AJ43" s="14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1.5455291144794802E-2</v>
      </c>
      <c r="AR43" s="7">
        <f t="shared" si="34"/>
        <v>7.7091041666666671</v>
      </c>
      <c r="AS43" s="1">
        <f t="shared" si="35"/>
        <v>0.13</v>
      </c>
      <c r="AT43" s="1">
        <f t="shared" si="36"/>
        <v>53.42695890410959</v>
      </c>
      <c r="AU43" s="1">
        <f t="shared" si="37"/>
        <v>5544.4658670866811</v>
      </c>
    </row>
    <row r="44" spans="1:48" x14ac:dyDescent="0.15">
      <c r="A44" s="1" t="s">
        <v>73</v>
      </c>
      <c r="B44" s="1">
        <f>I5</f>
        <v>0.13</v>
      </c>
      <c r="C44" s="6">
        <v>2</v>
      </c>
      <c r="D44" s="8">
        <v>7.4792524617586196</v>
      </c>
      <c r="E44" s="9">
        <f t="shared" si="38"/>
        <v>5.0756030496451601</v>
      </c>
      <c r="F44" s="6" t="s">
        <v>110</v>
      </c>
      <c r="G44" s="1">
        <v>3</v>
      </c>
      <c r="H44" s="7">
        <f t="shared" si="21"/>
        <v>7.4792524617586196</v>
      </c>
      <c r="I44" s="7">
        <f t="shared" si="22"/>
        <v>280.6292524617586</v>
      </c>
      <c r="J44" s="7">
        <f t="shared" si="23"/>
        <v>4.5061143133616866E-2</v>
      </c>
      <c r="K44" s="7">
        <f t="shared" si="24"/>
        <v>7.7091041666666671</v>
      </c>
      <c r="L44" s="7">
        <f t="shared" si="25"/>
        <v>7.7091041666666665E-2</v>
      </c>
      <c r="M44" s="1" t="s">
        <v>110</v>
      </c>
      <c r="O44" s="7">
        <f t="shared" si="39"/>
        <v>0.22333102567006263</v>
      </c>
      <c r="P44" s="7">
        <f t="shared" si="26"/>
        <v>1.0063551313896154E-2</v>
      </c>
      <c r="Q44" s="12">
        <f t="shared" si="27"/>
        <v>1.3082616708065002E-3</v>
      </c>
      <c r="R44" s="7">
        <f t="shared" si="28"/>
        <v>1.0021835416666666E-2</v>
      </c>
      <c r="S44" s="13">
        <f t="shared" si="29"/>
        <v>0.13054112509479202</v>
      </c>
      <c r="T44" s="2">
        <v>0.01</v>
      </c>
      <c r="U44" s="14">
        <f t="shared" si="30"/>
        <v>1.3054112509479202E-3</v>
      </c>
      <c r="V44" s="13"/>
      <c r="W44" s="2"/>
      <c r="X44" s="14"/>
      <c r="Y44" s="2">
        <v>0.04</v>
      </c>
      <c r="Z44" s="2">
        <v>0.49</v>
      </c>
      <c r="AA44" s="2">
        <f t="shared" si="31"/>
        <v>1.9599999999999999E-2</v>
      </c>
      <c r="AB44" s="2"/>
      <c r="AC44" s="2"/>
      <c r="AD44" s="2"/>
      <c r="AE44" s="13"/>
      <c r="AF44" s="2"/>
      <c r="AG44" s="14"/>
      <c r="AH44" s="13"/>
      <c r="AI44" s="2"/>
      <c r="AJ44" s="14"/>
      <c r="AL44" s="2"/>
      <c r="AM44" s="2"/>
      <c r="AN44" s="2">
        <v>1.4999999999999999E-2</v>
      </c>
      <c r="AO44" s="2">
        <v>0.5</v>
      </c>
      <c r="AP44" s="2">
        <f t="shared" si="32"/>
        <v>7.4999999999999997E-3</v>
      </c>
      <c r="AQ44" s="1">
        <f t="shared" si="33"/>
        <v>2.8405411250947921E-2</v>
      </c>
      <c r="AR44" s="7">
        <f t="shared" si="34"/>
        <v>7.7091041666666671</v>
      </c>
      <c r="AS44" s="1">
        <f t="shared" si="35"/>
        <v>0.13</v>
      </c>
      <c r="AT44" s="1">
        <f t="shared" si="36"/>
        <v>53.42695890410959</v>
      </c>
      <c r="AU44" s="1">
        <f t="shared" si="37"/>
        <v>10190.221047662557</v>
      </c>
    </row>
    <row r="45" spans="1:48" x14ac:dyDescent="0.15">
      <c r="C45" s="6">
        <v>3</v>
      </c>
      <c r="D45" s="8">
        <v>12.488147793677401</v>
      </c>
      <c r="E45" s="9">
        <f t="shared" si="38"/>
        <v>7.4792524617586196</v>
      </c>
      <c r="F45" s="6" t="s">
        <v>110</v>
      </c>
      <c r="G45" s="1">
        <v>4</v>
      </c>
      <c r="H45" s="7">
        <f t="shared" si="21"/>
        <v>12.488147793677401</v>
      </c>
      <c r="I45" s="7">
        <f t="shared" si="22"/>
        <v>285.63814779367738</v>
      </c>
      <c r="J45" s="7">
        <f t="shared" si="23"/>
        <v>8.2801604320562633E-2</v>
      </c>
      <c r="K45" s="7">
        <f t="shared" si="24"/>
        <v>7.7091041666666671</v>
      </c>
      <c r="L45" s="7">
        <f t="shared" si="25"/>
        <v>7.7091041666666665E-2</v>
      </c>
      <c r="M45" s="1" t="s">
        <v>110</v>
      </c>
      <c r="O45" s="7">
        <f t="shared" si="39"/>
        <v>0.29035851602283314</v>
      </c>
      <c r="P45" s="7">
        <f t="shared" si="26"/>
        <v>2.4042150954828374E-2</v>
      </c>
      <c r="Q45" s="12">
        <f t="shared" si="27"/>
        <v>3.1254796241276888E-3</v>
      </c>
      <c r="R45" s="7">
        <f t="shared" si="28"/>
        <v>1.0021835416666666E-2</v>
      </c>
      <c r="S45" s="13">
        <f t="shared" si="29"/>
        <v>0.31186698785033984</v>
      </c>
      <c r="T45" s="2">
        <v>0.01</v>
      </c>
      <c r="U45" s="14">
        <f t="shared" si="30"/>
        <v>3.1186698785033986E-3</v>
      </c>
      <c r="V45" s="13"/>
      <c r="W45" s="2"/>
      <c r="X45" s="14"/>
      <c r="Y45" s="2">
        <v>0.04</v>
      </c>
      <c r="Z45" s="2">
        <v>0.49</v>
      </c>
      <c r="AA45" s="2">
        <f t="shared" si="31"/>
        <v>1.9599999999999999E-2</v>
      </c>
      <c r="AB45" s="2"/>
      <c r="AC45" s="2"/>
      <c r="AD45" s="2"/>
      <c r="AE45" s="13"/>
      <c r="AF45" s="2"/>
      <c r="AG45" s="14"/>
      <c r="AH45" s="13"/>
      <c r="AI45" s="2"/>
      <c r="AJ45" s="14"/>
      <c r="AK45" s="2"/>
      <c r="AL45" s="2"/>
      <c r="AM45" s="2"/>
      <c r="AN45" s="2">
        <v>1.4999999999999999E-2</v>
      </c>
      <c r="AO45" s="2">
        <v>0.5</v>
      </c>
      <c r="AP45" s="2">
        <f t="shared" si="32"/>
        <v>7.4999999999999997E-3</v>
      </c>
      <c r="AQ45" s="1">
        <f t="shared" si="33"/>
        <v>3.0218669878503399E-2</v>
      </c>
      <c r="AR45" s="7">
        <f t="shared" si="34"/>
        <v>7.7091041666666671</v>
      </c>
      <c r="AS45" s="1">
        <f t="shared" si="35"/>
        <v>0.13</v>
      </c>
      <c r="AT45" s="1">
        <f t="shared" si="36"/>
        <v>53.42695890410959</v>
      </c>
      <c r="AU45" s="1">
        <f t="shared" si="37"/>
        <v>10840.713521372296</v>
      </c>
    </row>
    <row r="46" spans="1:48" x14ac:dyDescent="0.15">
      <c r="C46" s="6">
        <v>4</v>
      </c>
      <c r="D46" s="8">
        <v>17.2852161226667</v>
      </c>
      <c r="E46" s="9">
        <f t="shared" si="38"/>
        <v>12.488147793677401</v>
      </c>
      <c r="F46" s="6" t="s">
        <v>110</v>
      </c>
      <c r="G46" s="1">
        <v>5</v>
      </c>
      <c r="H46" s="7">
        <f t="shared" si="21"/>
        <v>17.2852161226667</v>
      </c>
      <c r="I46" s="7">
        <f t="shared" si="22"/>
        <v>290.4352161226667</v>
      </c>
      <c r="J46" s="7">
        <f t="shared" si="23"/>
        <v>0.14539737355884816</v>
      </c>
      <c r="K46" s="7">
        <f t="shared" si="24"/>
        <v>7.7091041666666671</v>
      </c>
      <c r="L46" s="7">
        <f t="shared" si="25"/>
        <v>7.7091041666666665E-2</v>
      </c>
      <c r="M46" s="1" t="s">
        <v>112</v>
      </c>
      <c r="N46" s="7">
        <f>(O45-P45)*$C$22/100</f>
        <v>0.25300054681460454</v>
      </c>
      <c r="O46" s="7">
        <f t="shared" si="39"/>
        <v>9.0406859920066918E-2</v>
      </c>
      <c r="P46" s="7">
        <f t="shared" si="26"/>
        <v>1.3144919984080426E-2</v>
      </c>
      <c r="Q46" s="12">
        <f t="shared" si="27"/>
        <v>1.7088395979304556E-3</v>
      </c>
      <c r="R46" s="7">
        <f t="shared" si="28"/>
        <v>1.0021835416666666E-2</v>
      </c>
      <c r="S46" s="13">
        <f t="shared" si="29"/>
        <v>0.17051164052131559</v>
      </c>
      <c r="T46" s="2">
        <v>0.01</v>
      </c>
      <c r="U46" s="14">
        <f t="shared" si="30"/>
        <v>1.705116405213156E-3</v>
      </c>
      <c r="V46" s="13"/>
      <c r="W46" s="2"/>
      <c r="X46" s="14"/>
      <c r="Y46" s="2">
        <v>0.05</v>
      </c>
      <c r="Z46" s="2">
        <v>0.49</v>
      </c>
      <c r="AA46" s="2">
        <f t="shared" si="31"/>
        <v>2.4500000000000001E-2</v>
      </c>
      <c r="AB46" s="2"/>
      <c r="AC46" s="2"/>
      <c r="AD46" s="2"/>
      <c r="AE46" s="13"/>
      <c r="AF46" s="2"/>
      <c r="AG46" s="14"/>
      <c r="AH46" s="13"/>
      <c r="AI46" s="2"/>
      <c r="AJ46" s="14"/>
      <c r="AL46" s="2"/>
      <c r="AM46" s="2"/>
      <c r="AN46" s="2">
        <v>0.02</v>
      </c>
      <c r="AO46" s="2">
        <v>0.5</v>
      </c>
      <c r="AP46" s="2">
        <f t="shared" si="32"/>
        <v>0.01</v>
      </c>
      <c r="AQ46" s="1">
        <f t="shared" si="33"/>
        <v>3.6205116405213157E-2</v>
      </c>
      <c r="AR46" s="7">
        <f t="shared" si="34"/>
        <v>7.7091041666666671</v>
      </c>
      <c r="AS46" s="1">
        <f t="shared" si="35"/>
        <v>0.13</v>
      </c>
      <c r="AT46" s="1">
        <f t="shared" si="36"/>
        <v>53.42695890410959</v>
      </c>
      <c r="AU46" s="1">
        <f t="shared" si="37"/>
        <v>12988.304797493969</v>
      </c>
    </row>
    <row r="47" spans="1:48" x14ac:dyDescent="0.15">
      <c r="C47" s="6">
        <v>5</v>
      </c>
      <c r="D47" s="8">
        <v>20.265128361290301</v>
      </c>
      <c r="E47" s="9">
        <f t="shared" si="38"/>
        <v>17.2852161226667</v>
      </c>
      <c r="F47" s="6" t="s">
        <v>112</v>
      </c>
      <c r="G47" s="1">
        <v>6</v>
      </c>
      <c r="H47" s="7">
        <f t="shared" si="21"/>
        <v>20.265128361290301</v>
      </c>
      <c r="I47" s="7">
        <f t="shared" si="22"/>
        <v>293.41512836129027</v>
      </c>
      <c r="J47" s="7">
        <f t="shared" si="23"/>
        <v>0.20437310143961296</v>
      </c>
      <c r="K47" s="7">
        <f t="shared" si="24"/>
        <v>7.7091041666666671</v>
      </c>
      <c r="L47" s="7">
        <f t="shared" si="25"/>
        <v>7.7091041666666665E-2</v>
      </c>
      <c r="M47" s="1" t="s">
        <v>110</v>
      </c>
      <c r="O47" s="7">
        <f t="shared" si="39"/>
        <v>0.15435298160265315</v>
      </c>
      <c r="P47" s="7">
        <f t="shared" si="26"/>
        <v>3.1545597566585745E-2</v>
      </c>
      <c r="Q47" s="12">
        <f t="shared" si="27"/>
        <v>4.1009276836561472E-3</v>
      </c>
      <c r="R47" s="7">
        <f t="shared" si="28"/>
        <v>1.0021835416666666E-2</v>
      </c>
      <c r="S47" s="13">
        <f t="shared" si="29"/>
        <v>0.40919926472112678</v>
      </c>
      <c r="T47" s="2">
        <v>0.01</v>
      </c>
      <c r="U47" s="14">
        <f t="shared" si="30"/>
        <v>4.0919926472112681E-3</v>
      </c>
      <c r="V47" s="13"/>
      <c r="W47" s="2"/>
      <c r="X47" s="14"/>
      <c r="Y47" s="2">
        <v>0.05</v>
      </c>
      <c r="Z47" s="2">
        <v>0.49</v>
      </c>
      <c r="AA47" s="2">
        <f t="shared" si="31"/>
        <v>2.4500000000000001E-2</v>
      </c>
      <c r="AB47" s="2"/>
      <c r="AC47" s="2"/>
      <c r="AD47" s="2"/>
      <c r="AE47" s="13"/>
      <c r="AF47" s="2"/>
      <c r="AG47" s="14"/>
      <c r="AH47" s="13"/>
      <c r="AI47" s="2"/>
      <c r="AJ47" s="14"/>
      <c r="AK47" s="2"/>
      <c r="AL47" s="2"/>
      <c r="AM47" s="2"/>
      <c r="AN47" s="2">
        <v>0.02</v>
      </c>
      <c r="AO47" s="2">
        <v>0.5</v>
      </c>
      <c r="AP47" s="2">
        <f t="shared" si="32"/>
        <v>0.01</v>
      </c>
      <c r="AQ47" s="1">
        <f t="shared" si="33"/>
        <v>3.8591992647211269E-2</v>
      </c>
      <c r="AR47" s="7">
        <f t="shared" si="34"/>
        <v>7.7091041666666671</v>
      </c>
      <c r="AS47" s="1">
        <f t="shared" si="35"/>
        <v>0.13</v>
      </c>
      <c r="AT47" s="1">
        <f t="shared" si="36"/>
        <v>53.42695890410959</v>
      </c>
      <c r="AU47" s="1">
        <f t="shared" si="37"/>
        <v>13844.578142896184</v>
      </c>
    </row>
    <row r="48" spans="1:48" x14ac:dyDescent="0.15">
      <c r="C48" s="6">
        <v>6</v>
      </c>
      <c r="D48" s="8">
        <v>23.697661206999999</v>
      </c>
      <c r="E48" s="9">
        <f t="shared" si="38"/>
        <v>20.265128361290301</v>
      </c>
      <c r="F48" s="6" t="s">
        <v>110</v>
      </c>
      <c r="G48" s="1">
        <v>7</v>
      </c>
      <c r="H48" s="7">
        <f t="shared" si="21"/>
        <v>23.697661206999999</v>
      </c>
      <c r="I48" s="7">
        <f t="shared" si="22"/>
        <v>296.84766120699999</v>
      </c>
      <c r="J48" s="7">
        <f t="shared" si="23"/>
        <v>0.29996540782646969</v>
      </c>
      <c r="K48" s="7">
        <f t="shared" si="24"/>
        <v>7.7091041666666671</v>
      </c>
      <c r="L48" s="7">
        <f t="shared" si="25"/>
        <v>7.7091041666666665E-2</v>
      </c>
      <c r="M48" s="1" t="s">
        <v>110</v>
      </c>
      <c r="O48" s="7">
        <f t="shared" si="39"/>
        <v>0.19989842570273408</v>
      </c>
      <c r="P48" s="7">
        <f t="shared" si="26"/>
        <v>5.9962612789789878E-2</v>
      </c>
      <c r="Q48" s="12">
        <f t="shared" si="27"/>
        <v>7.7951396626726845E-3</v>
      </c>
      <c r="R48" s="7">
        <f t="shared" si="28"/>
        <v>1.0021835416666666E-2</v>
      </c>
      <c r="S48" s="13">
        <f t="shared" si="29"/>
        <v>0.77781557355343234</v>
      </c>
      <c r="T48" s="2">
        <v>0.01</v>
      </c>
      <c r="U48" s="14">
        <f t="shared" si="30"/>
        <v>7.7781557355343237E-3</v>
      </c>
      <c r="V48" s="13"/>
      <c r="W48" s="2"/>
      <c r="X48" s="14"/>
      <c r="Y48" s="2">
        <v>0.05</v>
      </c>
      <c r="Z48" s="2">
        <v>0.49</v>
      </c>
      <c r="AA48" s="2">
        <f t="shared" si="31"/>
        <v>2.4500000000000001E-2</v>
      </c>
      <c r="AB48" s="2"/>
      <c r="AC48" s="2"/>
      <c r="AD48" s="2"/>
      <c r="AE48" s="13"/>
      <c r="AF48" s="2"/>
      <c r="AG48" s="14"/>
      <c r="AH48" s="13"/>
      <c r="AI48" s="2"/>
      <c r="AJ48" s="14"/>
      <c r="AL48" s="2"/>
      <c r="AM48" s="2"/>
      <c r="AN48" s="2">
        <v>0.02</v>
      </c>
      <c r="AO48" s="2">
        <v>0.5</v>
      </c>
      <c r="AP48" s="2">
        <f t="shared" si="32"/>
        <v>0.01</v>
      </c>
      <c r="AQ48" s="1">
        <f t="shared" si="33"/>
        <v>4.2278155735534326E-2</v>
      </c>
      <c r="AR48" s="7">
        <f t="shared" si="34"/>
        <v>7.7091041666666671</v>
      </c>
      <c r="AS48" s="1">
        <f t="shared" si="35"/>
        <v>0.13</v>
      </c>
      <c r="AT48" s="1">
        <f t="shared" si="36"/>
        <v>53.42695890410959</v>
      </c>
      <c r="AU48" s="1">
        <f t="shared" si="37"/>
        <v>15166.960570522291</v>
      </c>
    </row>
    <row r="49" spans="1:78" x14ac:dyDescent="0.15">
      <c r="C49" s="6">
        <v>7</v>
      </c>
      <c r="D49" s="8">
        <v>27.213838927096798</v>
      </c>
      <c r="E49" s="9">
        <f t="shared" si="38"/>
        <v>23.697661206999999</v>
      </c>
      <c r="F49" s="6" t="s">
        <v>110</v>
      </c>
      <c r="G49" s="1">
        <v>8</v>
      </c>
      <c r="H49" s="7">
        <f t="shared" si="21"/>
        <v>27.213838927096798</v>
      </c>
      <c r="I49" s="7">
        <f t="shared" si="22"/>
        <v>300.36383892709677</v>
      </c>
      <c r="J49" s="7">
        <f t="shared" si="23"/>
        <v>0.44038275352507794</v>
      </c>
      <c r="K49" s="7">
        <f t="shared" si="24"/>
        <v>7.7091041666666671</v>
      </c>
      <c r="L49" s="7">
        <f t="shared" si="25"/>
        <v>7.7091041666666665E-2</v>
      </c>
      <c r="M49" s="1" t="s">
        <v>110</v>
      </c>
      <c r="O49" s="7">
        <f t="shared" si="39"/>
        <v>0.21702685457961091</v>
      </c>
      <c r="P49" s="7">
        <f t="shared" si="26"/>
        <v>9.5574883808655725E-2</v>
      </c>
      <c r="Q49" s="12">
        <f t="shared" si="27"/>
        <v>1.2424734895125245E-2</v>
      </c>
      <c r="R49" s="7">
        <f t="shared" si="28"/>
        <v>1.0021835416666666E-2</v>
      </c>
      <c r="S49" s="13">
        <f t="shared" si="29"/>
        <v>1.2397664079039326</v>
      </c>
      <c r="T49" s="2">
        <v>0.01</v>
      </c>
      <c r="U49" s="14">
        <f t="shared" si="30"/>
        <v>1.2397664079039326E-2</v>
      </c>
      <c r="V49" s="13"/>
      <c r="W49" s="2"/>
      <c r="X49" s="14"/>
      <c r="Y49" s="2">
        <v>0.05</v>
      </c>
      <c r="Z49" s="2">
        <v>0.49</v>
      </c>
      <c r="AA49" s="2">
        <f t="shared" si="31"/>
        <v>2.4500000000000001E-2</v>
      </c>
      <c r="AB49" s="2"/>
      <c r="AC49" s="2"/>
      <c r="AD49" s="2"/>
      <c r="AE49" s="13"/>
      <c r="AF49" s="2"/>
      <c r="AG49" s="14"/>
      <c r="AH49" s="13"/>
      <c r="AI49" s="2"/>
      <c r="AJ49" s="14"/>
      <c r="AK49" s="2"/>
      <c r="AL49" s="2"/>
      <c r="AM49" s="2"/>
      <c r="AN49" s="2">
        <v>0.02</v>
      </c>
      <c r="AO49" s="2">
        <v>0.5</v>
      </c>
      <c r="AP49" s="2">
        <f t="shared" si="32"/>
        <v>0.01</v>
      </c>
      <c r="AQ49" s="1">
        <f t="shared" si="33"/>
        <v>4.6897664079039329E-2</v>
      </c>
      <c r="AR49" s="7">
        <f t="shared" si="34"/>
        <v>7.7091041666666671</v>
      </c>
      <c r="AS49" s="1">
        <f t="shared" si="35"/>
        <v>0.13</v>
      </c>
      <c r="AT49" s="1">
        <f t="shared" si="36"/>
        <v>53.42695890410959</v>
      </c>
      <c r="AU49" s="1">
        <f t="shared" si="37"/>
        <v>16824.173371842553</v>
      </c>
    </row>
    <row r="50" spans="1:78" x14ac:dyDescent="0.15">
      <c r="C50" s="6">
        <v>8</v>
      </c>
      <c r="D50" s="8">
        <v>27.006383004193601</v>
      </c>
      <c r="E50" s="9">
        <f t="shared" si="38"/>
        <v>27.213838927096798</v>
      </c>
      <c r="F50" s="6" t="s">
        <v>110</v>
      </c>
      <c r="G50" s="1">
        <v>9</v>
      </c>
      <c r="H50" s="7">
        <f t="shared" si="21"/>
        <v>27.006383004193601</v>
      </c>
      <c r="I50" s="7">
        <f t="shared" si="22"/>
        <v>300.15638300419357</v>
      </c>
      <c r="J50" s="7">
        <f t="shared" si="23"/>
        <v>0.43062565793482566</v>
      </c>
      <c r="K50" s="7">
        <f t="shared" si="24"/>
        <v>7.7091041666666671</v>
      </c>
      <c r="L50" s="7">
        <f t="shared" si="25"/>
        <v>7.7091041666666665E-2</v>
      </c>
      <c r="M50" s="1" t="s">
        <v>110</v>
      </c>
      <c r="O50" s="7">
        <f t="shared" si="39"/>
        <v>0.19854301243762187</v>
      </c>
      <c r="P50" s="7">
        <f t="shared" si="26"/>
        <v>8.5497715359313192E-2</v>
      </c>
      <c r="Q50" s="12">
        <f t="shared" si="27"/>
        <v>1.1114702996710715E-2</v>
      </c>
      <c r="R50" s="7">
        <f t="shared" si="28"/>
        <v>1.0021835416666666E-2</v>
      </c>
      <c r="S50" s="13">
        <f t="shared" si="29"/>
        <v>1.109048645742732</v>
      </c>
      <c r="T50" s="2">
        <v>0.01</v>
      </c>
      <c r="U50" s="14">
        <f t="shared" si="30"/>
        <v>1.109048645742732E-2</v>
      </c>
      <c r="V50" s="13"/>
      <c r="W50" s="2"/>
      <c r="X50" s="14"/>
      <c r="Y50" s="2">
        <v>0.05</v>
      </c>
      <c r="Z50" s="2">
        <v>0.49</v>
      </c>
      <c r="AA50" s="2">
        <f t="shared" si="31"/>
        <v>2.4500000000000001E-2</v>
      </c>
      <c r="AB50" s="2"/>
      <c r="AC50" s="2"/>
      <c r="AD50" s="2"/>
      <c r="AE50" s="13"/>
      <c r="AF50" s="2"/>
      <c r="AG50" s="14"/>
      <c r="AH50" s="13"/>
      <c r="AI50" s="2"/>
      <c r="AJ50" s="14"/>
      <c r="AL50" s="2"/>
      <c r="AM50" s="2"/>
      <c r="AN50" s="2">
        <v>0.02</v>
      </c>
      <c r="AO50" s="2">
        <v>0.5</v>
      </c>
      <c r="AP50" s="2">
        <f t="shared" si="32"/>
        <v>0.01</v>
      </c>
      <c r="AQ50" s="1">
        <f t="shared" si="33"/>
        <v>4.5590486457427325E-2</v>
      </c>
      <c r="AR50" s="7">
        <f t="shared" si="34"/>
        <v>7.7091041666666671</v>
      </c>
      <c r="AS50" s="1">
        <f t="shared" si="35"/>
        <v>0.13</v>
      </c>
      <c r="AT50" s="1">
        <f t="shared" si="36"/>
        <v>53.42695890410959</v>
      </c>
      <c r="AU50" s="1">
        <f t="shared" si="37"/>
        <v>16355.233535164793</v>
      </c>
    </row>
    <row r="51" spans="1:78" x14ac:dyDescent="0.15">
      <c r="C51" s="6">
        <v>9</v>
      </c>
      <c r="D51" s="8">
        <v>22.014434937333299</v>
      </c>
      <c r="E51" s="9">
        <f t="shared" si="38"/>
        <v>27.006383004193601</v>
      </c>
      <c r="F51" s="6" t="s">
        <v>110</v>
      </c>
      <c r="G51" s="1">
        <v>10</v>
      </c>
      <c r="H51" s="7">
        <f t="shared" si="21"/>
        <v>22.014434937333299</v>
      </c>
      <c r="I51" s="7">
        <f t="shared" si="22"/>
        <v>295.16443493733328</v>
      </c>
      <c r="J51" s="7">
        <f t="shared" si="23"/>
        <v>0.24879167866418483</v>
      </c>
      <c r="K51" s="7">
        <f t="shared" si="24"/>
        <v>7.7091041666666671</v>
      </c>
      <c r="L51" s="7">
        <f t="shared" si="25"/>
        <v>7.7091041666666665E-2</v>
      </c>
      <c r="M51" s="1" t="s">
        <v>110</v>
      </c>
      <c r="O51" s="7">
        <f t="shared" si="39"/>
        <v>0.19013633874497535</v>
      </c>
      <c r="P51" s="7">
        <f t="shared" si="26"/>
        <v>4.7304338891424505E-2</v>
      </c>
      <c r="Q51" s="12">
        <f t="shared" si="27"/>
        <v>6.149564055885186E-3</v>
      </c>
      <c r="R51" s="7">
        <f t="shared" si="28"/>
        <v>1.0021835416666666E-2</v>
      </c>
      <c r="S51" s="13">
        <f t="shared" si="29"/>
        <v>0.61361654828797563</v>
      </c>
      <c r="T51" s="2">
        <v>0.01</v>
      </c>
      <c r="U51" s="14">
        <f t="shared" si="30"/>
        <v>6.136165482879756E-3</v>
      </c>
      <c r="V51" s="13"/>
      <c r="W51" s="2"/>
      <c r="X51" s="14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3"/>
      <c r="AF51" s="2"/>
      <c r="AG51" s="14"/>
      <c r="AH51" s="13"/>
      <c r="AI51" s="2"/>
      <c r="AJ51" s="14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3.3236165482879755E-2</v>
      </c>
      <c r="AR51" s="7">
        <f t="shared" si="34"/>
        <v>7.7091041666666671</v>
      </c>
      <c r="AS51" s="1">
        <f t="shared" si="35"/>
        <v>0.13</v>
      </c>
      <c r="AT51" s="1">
        <f t="shared" si="36"/>
        <v>53.42695890410959</v>
      </c>
      <c r="AU51" s="1">
        <f t="shared" si="37"/>
        <v>11923.216673581333</v>
      </c>
    </row>
    <row r="52" spans="1:78" x14ac:dyDescent="0.15">
      <c r="C52" s="6">
        <v>10</v>
      </c>
      <c r="D52" s="8">
        <v>17.664700837096799</v>
      </c>
      <c r="E52" s="9">
        <f t="shared" si="38"/>
        <v>22.014434937333299</v>
      </c>
      <c r="F52" s="6" t="s">
        <v>110</v>
      </c>
      <c r="G52" s="1">
        <v>11</v>
      </c>
      <c r="H52" s="7">
        <f t="shared" si="21"/>
        <v>17.664700837096799</v>
      </c>
      <c r="I52" s="7">
        <f t="shared" si="22"/>
        <v>290.81470083709678</v>
      </c>
      <c r="J52" s="7">
        <f t="shared" si="23"/>
        <v>0.15189919544910704</v>
      </c>
      <c r="K52" s="7">
        <f t="shared" si="24"/>
        <v>7.7091041666666671</v>
      </c>
      <c r="L52" s="7">
        <f t="shared" si="25"/>
        <v>7.7091041666666665E-2</v>
      </c>
      <c r="M52" s="1" t="s">
        <v>112</v>
      </c>
      <c r="N52" s="7">
        <f>(O51-P51)*$C$22/100</f>
        <v>0.13569039986087328</v>
      </c>
      <c r="O52" s="7">
        <f t="shared" si="39"/>
        <v>8.4232641659344243E-2</v>
      </c>
      <c r="P52" s="7">
        <f t="shared" si="26"/>
        <v>1.2794870498607327E-2</v>
      </c>
      <c r="Q52" s="12">
        <f t="shared" si="27"/>
        <v>1.6633331648189527E-3</v>
      </c>
      <c r="R52" s="7">
        <f t="shared" si="28"/>
        <v>1.0021835416666666E-2</v>
      </c>
      <c r="S52" s="13">
        <f t="shared" si="29"/>
        <v>0.1659709120799141</v>
      </c>
      <c r="T52" s="2">
        <v>0.01</v>
      </c>
      <c r="U52" s="14">
        <f t="shared" si="30"/>
        <v>1.659709120799141E-3</v>
      </c>
      <c r="V52" s="13"/>
      <c r="W52" s="2"/>
      <c r="X52" s="14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3"/>
      <c r="AF52" s="2"/>
      <c r="AG52" s="14"/>
      <c r="AH52" s="13"/>
      <c r="AI52" s="2"/>
      <c r="AJ52" s="14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2.8759709120799139E-2</v>
      </c>
      <c r="AR52" s="7">
        <f t="shared" si="34"/>
        <v>7.7091041666666671</v>
      </c>
      <c r="AS52" s="1">
        <f t="shared" si="35"/>
        <v>0.13</v>
      </c>
      <c r="AT52" s="1">
        <f t="shared" si="36"/>
        <v>53.42695890410959</v>
      </c>
      <c r="AU52" s="1">
        <f t="shared" si="37"/>
        <v>10317.322661457338</v>
      </c>
    </row>
    <row r="53" spans="1:78" x14ac:dyDescent="0.15">
      <c r="C53" s="6">
        <v>11</v>
      </c>
      <c r="D53" s="8">
        <v>11.5727211532</v>
      </c>
      <c r="E53" s="9">
        <f t="shared" si="38"/>
        <v>17.664700837096799</v>
      </c>
      <c r="F53" s="6" t="s">
        <v>112</v>
      </c>
      <c r="G53" s="1">
        <v>12</v>
      </c>
      <c r="H53" s="7">
        <f t="shared" si="21"/>
        <v>11.5727211532</v>
      </c>
      <c r="I53" s="7">
        <f t="shared" si="22"/>
        <v>284.72272115319998</v>
      </c>
      <c r="J53" s="7">
        <f t="shared" si="23"/>
        <v>7.4206359481037376E-2</v>
      </c>
      <c r="K53" s="7">
        <f t="shared" si="24"/>
        <v>7.7091041666666671</v>
      </c>
      <c r="L53" s="7">
        <f t="shared" si="25"/>
        <v>7.7091041666666665E-2</v>
      </c>
      <c r="M53" s="1" t="s">
        <v>110</v>
      </c>
      <c r="O53" s="7">
        <f t="shared" si="39"/>
        <v>0.14852881282740357</v>
      </c>
      <c r="P53" s="7">
        <f t="shared" si="26"/>
        <v>1.1021782477962025E-2</v>
      </c>
      <c r="Q53" s="12">
        <f t="shared" si="27"/>
        <v>1.4328317221350632E-3</v>
      </c>
      <c r="R53" s="7">
        <f t="shared" si="28"/>
        <v>1.0021835416666666E-2</v>
      </c>
      <c r="S53" s="13">
        <f t="shared" si="29"/>
        <v>0.14297098910167827</v>
      </c>
      <c r="T53" s="2">
        <v>0.01</v>
      </c>
      <c r="U53" s="14">
        <f t="shared" si="30"/>
        <v>1.4297098910167826E-3</v>
      </c>
      <c r="V53" s="13"/>
      <c r="W53" s="2"/>
      <c r="X53" s="14"/>
      <c r="Y53" s="2">
        <v>0.02</v>
      </c>
      <c r="Z53" s="2">
        <v>0.49</v>
      </c>
      <c r="AA53" s="2">
        <f t="shared" si="31"/>
        <v>9.7999999999999997E-3</v>
      </c>
      <c r="AB53" s="2"/>
      <c r="AC53" s="2"/>
      <c r="AD53" s="2"/>
      <c r="AE53" s="13"/>
      <c r="AF53" s="2"/>
      <c r="AG53" s="14"/>
      <c r="AH53" s="13"/>
      <c r="AI53" s="2"/>
      <c r="AJ53" s="14"/>
      <c r="AK53" s="2"/>
      <c r="AL53" s="2"/>
      <c r="AM53" s="2"/>
      <c r="AN53" s="2">
        <v>0.01</v>
      </c>
      <c r="AO53" s="2">
        <v>0.5</v>
      </c>
      <c r="AP53" s="2">
        <f t="shared" si="32"/>
        <v>5.0000000000000001E-3</v>
      </c>
      <c r="AQ53" s="1">
        <f t="shared" si="33"/>
        <v>1.6229709891016783E-2</v>
      </c>
      <c r="AR53" s="7">
        <f t="shared" si="34"/>
        <v>7.7091041666666671</v>
      </c>
      <c r="AS53" s="1">
        <f t="shared" si="35"/>
        <v>0.13</v>
      </c>
      <c r="AT53" s="1">
        <f t="shared" si="36"/>
        <v>53.42695890410959</v>
      </c>
      <c r="AU53" s="1">
        <f t="shared" si="37"/>
        <v>5822.2825879127995</v>
      </c>
      <c r="AV53" s="1">
        <f>SUM(AU42:AU53)</f>
        <v>135261.36205800326</v>
      </c>
    </row>
    <row r="54" spans="1:78" x14ac:dyDescent="0.15">
      <c r="C54" s="6">
        <v>12</v>
      </c>
      <c r="D54" s="8">
        <v>8.2829799241612907</v>
      </c>
      <c r="E54" s="9">
        <f t="shared" si="38"/>
        <v>11.5727211532</v>
      </c>
      <c r="F54" s="6" t="s">
        <v>110</v>
      </c>
    </row>
    <row r="56" spans="1:78" x14ac:dyDescent="0.15">
      <c r="S56" s="30" t="s">
        <v>80</v>
      </c>
      <c r="T56" s="30"/>
      <c r="U56" s="30"/>
      <c r="V56" s="11" t="s">
        <v>81</v>
      </c>
      <c r="W56" s="11" t="s">
        <v>82</v>
      </c>
      <c r="X56" s="11" t="s">
        <v>83</v>
      </c>
      <c r="Y56" s="11" t="s">
        <v>84</v>
      </c>
      <c r="Z56" s="11" t="s">
        <v>85</v>
      </c>
      <c r="AA56" s="11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pans="1:78" x14ac:dyDescent="0.15">
      <c r="A57" s="34" t="s">
        <v>48</v>
      </c>
      <c r="B57" s="34"/>
      <c r="C57" s="6" t="s">
        <v>88</v>
      </c>
      <c r="D57" s="6" t="s">
        <v>89</v>
      </c>
      <c r="E57" s="6" t="s">
        <v>90</v>
      </c>
      <c r="F57" s="6" t="s">
        <v>91</v>
      </c>
      <c r="G57" s="1" t="s">
        <v>88</v>
      </c>
      <c r="H57" s="1" t="s">
        <v>90</v>
      </c>
      <c r="I57" s="1" t="s">
        <v>92</v>
      </c>
      <c r="J57" s="1" t="s">
        <v>93</v>
      </c>
      <c r="K57" s="10" t="s">
        <v>94</v>
      </c>
      <c r="L57" s="10" t="s">
        <v>95</v>
      </c>
      <c r="M57" s="1" t="s">
        <v>96</v>
      </c>
      <c r="N57" s="10" t="s">
        <v>97</v>
      </c>
      <c r="O57" s="1" t="s">
        <v>98</v>
      </c>
      <c r="P57" s="1" t="s">
        <v>99</v>
      </c>
      <c r="Q57" s="10" t="s">
        <v>100</v>
      </c>
      <c r="R57" s="10" t="s">
        <v>101</v>
      </c>
      <c r="S57" s="2" t="s">
        <v>102</v>
      </c>
      <c r="T57" s="2" t="s">
        <v>103</v>
      </c>
      <c r="U57" s="2"/>
      <c r="V57" s="2" t="s">
        <v>113</v>
      </c>
      <c r="W57" s="2" t="s">
        <v>113</v>
      </c>
      <c r="X57" s="2" t="s">
        <v>113</v>
      </c>
      <c r="Y57" s="2" t="s">
        <v>113</v>
      </c>
      <c r="Z57" s="2" t="s">
        <v>113</v>
      </c>
      <c r="AA57" s="2" t="s">
        <v>113</v>
      </c>
      <c r="AB57" s="1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1" t="s">
        <v>108</v>
      </c>
      <c r="B58" s="1">
        <f>F7</f>
        <v>122.786</v>
      </c>
      <c r="C58" s="6" t="s">
        <v>109</v>
      </c>
      <c r="D58" s="6">
        <v>6</v>
      </c>
      <c r="E58" s="6"/>
      <c r="F58" s="6"/>
      <c r="G58" s="1">
        <v>1</v>
      </c>
      <c r="H58" s="7">
        <f t="shared" ref="H58:H69" si="40">E59</f>
        <v>6</v>
      </c>
      <c r="I58" s="7">
        <f t="shared" ref="I58:I69" si="41">H58+273.15</f>
        <v>279.14999999999998</v>
      </c>
      <c r="J58" s="7">
        <f t="shared" ref="J58:J69" si="42">EXP(($C$16*(I58-$C$14))/($C$17*I58*$C$14))</f>
        <v>3.7493223242691671E-2</v>
      </c>
      <c r="K58" s="7">
        <f t="shared" ref="K58:K69" si="43">$B$58/12</f>
        <v>10.232166666666666</v>
      </c>
      <c r="L58" s="7">
        <f t="shared" ref="L58:L69" si="44">K58*$B$59/100</f>
        <v>2.7626849999999994</v>
      </c>
      <c r="M58" s="1" t="s">
        <v>110</v>
      </c>
      <c r="O58" s="7">
        <f>L58</f>
        <v>2.7626849999999994</v>
      </c>
      <c r="P58" s="7">
        <f t="shared" ref="P58:P69" si="45">O58*J58</f>
        <v>0.10358196545423562</v>
      </c>
      <c r="Q58" s="12">
        <f t="shared" ref="Q58:Q69" si="46">P58*$B$60</f>
        <v>3.0038769981728327E-2</v>
      </c>
      <c r="R58" s="7">
        <f t="shared" ref="R58:R69" si="47">L58*$B$60</f>
        <v>0.80117864999999977</v>
      </c>
      <c r="S58" s="13">
        <f t="shared" ref="S58:S69" si="48">Q58/R58</f>
        <v>3.7493223242691671E-2</v>
      </c>
      <c r="T58" s="2">
        <v>0.27</v>
      </c>
      <c r="U58" s="14">
        <f t="shared" ref="U58:U69" si="49">S58*T58</f>
        <v>1.0123170275526751E-2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0.22836693198453487</v>
      </c>
      <c r="AC58" s="7">
        <f t="shared" ref="AC58:AC69" si="51">$B$58/12</f>
        <v>10.232166666666666</v>
      </c>
      <c r="AD58" s="1">
        <f t="shared" ref="AD58:AD69" si="52">$B$60</f>
        <v>0.28999999999999998</v>
      </c>
      <c r="AE58" s="15">
        <f t="shared" ref="AE58:AE69" si="53">$E$7/12</f>
        <v>203.63739213391833</v>
      </c>
      <c r="AF58" s="1">
        <f t="shared" ref="AF58:AF69" si="54">AE58*10000*AC58*AB58</f>
        <v>4758371.5424707644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2"/>
    </row>
    <row r="59" spans="1:78" x14ac:dyDescent="0.15">
      <c r="A59" s="1" t="s">
        <v>111</v>
      </c>
      <c r="B59" s="1">
        <v>27</v>
      </c>
      <c r="C59" s="6">
        <v>1</v>
      </c>
      <c r="D59" s="8">
        <v>5.0756030496451601</v>
      </c>
      <c r="E59" s="9">
        <f t="shared" ref="E59:E70" si="55">D58</f>
        <v>6</v>
      </c>
      <c r="F59" s="6" t="s">
        <v>110</v>
      </c>
      <c r="G59" s="1">
        <v>2</v>
      </c>
      <c r="H59" s="7">
        <f t="shared" si="40"/>
        <v>5.0756030496451601</v>
      </c>
      <c r="I59" s="7">
        <f t="shared" si="41"/>
        <v>278.22560304964514</v>
      </c>
      <c r="J59" s="7">
        <f t="shared" si="42"/>
        <v>3.3390516280282778E-2</v>
      </c>
      <c r="K59" s="7">
        <f t="shared" si="43"/>
        <v>10.232166666666666</v>
      </c>
      <c r="L59" s="7">
        <f t="shared" si="44"/>
        <v>2.7626849999999994</v>
      </c>
      <c r="M59" s="1" t="s">
        <v>110</v>
      </c>
      <c r="O59" s="7">
        <f t="shared" ref="O59:O69" si="56">L59+O58-P58-N59</f>
        <v>5.421788034545763</v>
      </c>
      <c r="P59" s="7">
        <f t="shared" si="45"/>
        <v>0.18103630163574266</v>
      </c>
      <c r="Q59" s="12">
        <f t="shared" si="46"/>
        <v>5.2500527474365372E-2</v>
      </c>
      <c r="R59" s="7">
        <f t="shared" si="47"/>
        <v>0.80117864999999977</v>
      </c>
      <c r="S59" s="13">
        <f t="shared" si="48"/>
        <v>6.5529114479480191E-2</v>
      </c>
      <c r="T59" s="2">
        <v>0.27</v>
      </c>
      <c r="U59" s="14">
        <f t="shared" si="49"/>
        <v>1.7692860909459651E-2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0.22983772287470802</v>
      </c>
      <c r="AC59" s="7">
        <f t="shared" si="51"/>
        <v>10.232166666666666</v>
      </c>
      <c r="AD59" s="1">
        <f t="shared" si="52"/>
        <v>0.28999999999999998</v>
      </c>
      <c r="AE59" s="15">
        <f t="shared" si="53"/>
        <v>203.63739213391833</v>
      </c>
      <c r="AF59" s="1">
        <f t="shared" si="54"/>
        <v>4789017.7023850167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73</v>
      </c>
      <c r="B60" s="1">
        <f>H7</f>
        <v>0.28999999999999998</v>
      </c>
      <c r="C60" s="6">
        <v>2</v>
      </c>
      <c r="D60" s="8">
        <v>7.4792524617586196</v>
      </c>
      <c r="E60" s="9">
        <f t="shared" si="55"/>
        <v>5.0756030496451601</v>
      </c>
      <c r="F60" s="6" t="s">
        <v>110</v>
      </c>
      <c r="G60" s="1">
        <v>3</v>
      </c>
      <c r="H60" s="7">
        <f t="shared" si="40"/>
        <v>7.4792524617586196</v>
      </c>
      <c r="I60" s="7">
        <f t="shared" si="41"/>
        <v>280.6292524617586</v>
      </c>
      <c r="J60" s="7">
        <f t="shared" si="42"/>
        <v>4.5061143133616866E-2</v>
      </c>
      <c r="K60" s="7">
        <f t="shared" si="43"/>
        <v>10.232166666666666</v>
      </c>
      <c r="L60" s="7">
        <f t="shared" si="44"/>
        <v>2.7626849999999994</v>
      </c>
      <c r="M60" s="1" t="s">
        <v>110</v>
      </c>
      <c r="O60" s="7">
        <f t="shared" si="56"/>
        <v>8.0034367329100196</v>
      </c>
      <c r="P60" s="7">
        <f t="shared" si="45"/>
        <v>0.3606440081825053</v>
      </c>
      <c r="Q60" s="12">
        <f t="shared" si="46"/>
        <v>0.10458676237292654</v>
      </c>
      <c r="R60" s="7">
        <f t="shared" si="47"/>
        <v>0.80117864999999977</v>
      </c>
      <c r="S60" s="13">
        <f t="shared" si="48"/>
        <v>0.13054112509479199</v>
      </c>
      <c r="T60" s="2">
        <v>0.27</v>
      </c>
      <c r="U60" s="14">
        <f t="shared" si="49"/>
        <v>3.524610377559384E-2</v>
      </c>
      <c r="V60" s="2">
        <v>220.1</v>
      </c>
      <c r="W60" s="2">
        <v>12.1</v>
      </c>
      <c r="X60" s="2">
        <v>4.5</v>
      </c>
      <c r="Y60" s="2">
        <v>1.5</v>
      </c>
      <c r="Z60" s="2">
        <v>6.8</v>
      </c>
      <c r="AA60" s="2">
        <v>30.2</v>
      </c>
      <c r="AB60" s="1">
        <f t="shared" si="50"/>
        <v>0.28204831796359786</v>
      </c>
      <c r="AC60" s="7">
        <f t="shared" si="51"/>
        <v>10.232166666666666</v>
      </c>
      <c r="AD60" s="1">
        <f t="shared" si="52"/>
        <v>0.28999999999999998</v>
      </c>
      <c r="AE60" s="15">
        <f t="shared" si="53"/>
        <v>203.63739213391833</v>
      </c>
      <c r="AF60" s="1">
        <f t="shared" si="54"/>
        <v>5876904.6732677426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C61" s="6">
        <v>3</v>
      </c>
      <c r="D61" s="8">
        <v>12.488147793677401</v>
      </c>
      <c r="E61" s="9">
        <f t="shared" si="55"/>
        <v>7.4792524617586196</v>
      </c>
      <c r="F61" s="6" t="s">
        <v>110</v>
      </c>
      <c r="G61" s="1">
        <v>4</v>
      </c>
      <c r="H61" s="7">
        <f t="shared" si="40"/>
        <v>12.488147793677401</v>
      </c>
      <c r="I61" s="7">
        <f t="shared" si="41"/>
        <v>285.63814779367738</v>
      </c>
      <c r="J61" s="7">
        <f t="shared" si="42"/>
        <v>8.2801604320562633E-2</v>
      </c>
      <c r="K61" s="7">
        <f t="shared" si="43"/>
        <v>10.232166666666666</v>
      </c>
      <c r="L61" s="7">
        <f t="shared" si="44"/>
        <v>2.7626849999999994</v>
      </c>
      <c r="M61" s="1" t="s">
        <v>110</v>
      </c>
      <c r="O61" s="7">
        <f t="shared" si="56"/>
        <v>10.405477724727513</v>
      </c>
      <c r="P61" s="7">
        <f t="shared" si="45"/>
        <v>0.86159024932931583</v>
      </c>
      <c r="Q61" s="12">
        <f t="shared" si="46"/>
        <v>0.24986117230550156</v>
      </c>
      <c r="R61" s="7">
        <f t="shared" si="47"/>
        <v>0.80117864999999977</v>
      </c>
      <c r="S61" s="13">
        <f t="shared" si="48"/>
        <v>0.31186698785033978</v>
      </c>
      <c r="T61" s="2">
        <v>0.27</v>
      </c>
      <c r="U61" s="14">
        <f t="shared" si="49"/>
        <v>8.4204086719591745E-2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0.29156085404961668</v>
      </c>
      <c r="AC61" s="7">
        <f t="shared" si="51"/>
        <v>10.232166666666666</v>
      </c>
      <c r="AD61" s="1">
        <f t="shared" si="52"/>
        <v>0.28999999999999998</v>
      </c>
      <c r="AE61" s="15">
        <f t="shared" si="53"/>
        <v>203.63739213391833</v>
      </c>
      <c r="AF61" s="1">
        <f t="shared" si="54"/>
        <v>6075112.7965502478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6">
        <v>4</v>
      </c>
      <c r="D62" s="8">
        <v>17.2852161226667</v>
      </c>
      <c r="E62" s="9">
        <f t="shared" si="55"/>
        <v>12.488147793677401</v>
      </c>
      <c r="F62" s="6" t="s">
        <v>110</v>
      </c>
      <c r="G62" s="1">
        <v>5</v>
      </c>
      <c r="H62" s="7">
        <f t="shared" si="40"/>
        <v>17.2852161226667</v>
      </c>
      <c r="I62" s="7">
        <f t="shared" si="41"/>
        <v>290.4352161226667</v>
      </c>
      <c r="J62" s="7">
        <f t="shared" si="42"/>
        <v>0.14539737355884816</v>
      </c>
      <c r="K62" s="7">
        <f t="shared" si="43"/>
        <v>10.232166666666666</v>
      </c>
      <c r="L62" s="7">
        <f t="shared" si="44"/>
        <v>2.7626849999999994</v>
      </c>
      <c r="M62" s="1" t="s">
        <v>112</v>
      </c>
      <c r="N62" s="7">
        <f>(O61-P61)*$C$22/100</f>
        <v>9.066693101628287</v>
      </c>
      <c r="O62" s="7">
        <f t="shared" si="56"/>
        <v>3.2398793737699094</v>
      </c>
      <c r="P62" s="7">
        <f t="shared" si="45"/>
        <v>0.47106995159363058</v>
      </c>
      <c r="Q62" s="12">
        <f t="shared" si="46"/>
        <v>0.13661028596215286</v>
      </c>
      <c r="R62" s="7">
        <f t="shared" si="47"/>
        <v>0.80117864999999977</v>
      </c>
      <c r="S62" s="13">
        <f t="shared" si="48"/>
        <v>0.17051164052131557</v>
      </c>
      <c r="T62" s="2">
        <v>0.27</v>
      </c>
      <c r="U62" s="14">
        <f t="shared" si="49"/>
        <v>4.6038142940755207E-2</v>
      </c>
      <c r="V62" s="2">
        <v>229.1</v>
      </c>
      <c r="W62" s="2">
        <v>15.1</v>
      </c>
      <c r="X62" s="2">
        <v>6</v>
      </c>
      <c r="Y62" s="2">
        <v>3</v>
      </c>
      <c r="Z62" s="2">
        <v>7</v>
      </c>
      <c r="AA62" s="2">
        <v>30.2</v>
      </c>
      <c r="AB62" s="1">
        <f t="shared" si="50"/>
        <v>0.29934521117338875</v>
      </c>
      <c r="AC62" s="7">
        <f t="shared" si="51"/>
        <v>10.232166666666666</v>
      </c>
      <c r="AD62" s="1">
        <f t="shared" si="52"/>
        <v>0.28999999999999998</v>
      </c>
      <c r="AE62" s="15">
        <f t="shared" si="53"/>
        <v>203.63739213391833</v>
      </c>
      <c r="AF62" s="1">
        <f t="shared" si="54"/>
        <v>6237311.6888867924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6">
        <v>5</v>
      </c>
      <c r="D63" s="8">
        <v>20.265128361290301</v>
      </c>
      <c r="E63" s="9">
        <f t="shared" si="55"/>
        <v>17.2852161226667</v>
      </c>
      <c r="F63" s="6" t="s">
        <v>112</v>
      </c>
      <c r="G63" s="1">
        <v>6</v>
      </c>
      <c r="H63" s="7">
        <f t="shared" si="40"/>
        <v>20.265128361290301</v>
      </c>
      <c r="I63" s="7">
        <f t="shared" si="41"/>
        <v>293.41512836129027</v>
      </c>
      <c r="J63" s="7">
        <f t="shared" si="42"/>
        <v>0.20437310143961296</v>
      </c>
      <c r="K63" s="7">
        <f t="shared" si="43"/>
        <v>10.232166666666666</v>
      </c>
      <c r="L63" s="7">
        <f t="shared" si="44"/>
        <v>2.7626849999999994</v>
      </c>
      <c r="M63" s="1" t="s">
        <v>110</v>
      </c>
      <c r="O63" s="7">
        <f t="shared" si="56"/>
        <v>5.5314944221762783</v>
      </c>
      <c r="P63" s="7">
        <f t="shared" si="45"/>
        <v>1.1304886706560857</v>
      </c>
      <c r="Q63" s="12">
        <f t="shared" si="46"/>
        <v>0.32784171449026484</v>
      </c>
      <c r="R63" s="7">
        <f t="shared" si="47"/>
        <v>0.80117864999999977</v>
      </c>
      <c r="S63" s="13">
        <f t="shared" si="48"/>
        <v>0.40919926472112672</v>
      </c>
      <c r="T63" s="2">
        <v>0.27</v>
      </c>
      <c r="U63" s="14">
        <f t="shared" si="49"/>
        <v>0.11048380147470423</v>
      </c>
      <c r="V63" s="2">
        <v>229.1</v>
      </c>
      <c r="W63" s="2">
        <v>15.1</v>
      </c>
      <c r="X63" s="2">
        <v>6</v>
      </c>
      <c r="Y63" s="2">
        <v>3</v>
      </c>
      <c r="Z63" s="2">
        <v>7</v>
      </c>
      <c r="AA63" s="2">
        <v>30.2</v>
      </c>
      <c r="AB63" s="1">
        <f t="shared" si="50"/>
        <v>0.31186700262653499</v>
      </c>
      <c r="AC63" s="7">
        <f t="shared" si="51"/>
        <v>10.232166666666666</v>
      </c>
      <c r="AD63" s="1">
        <f t="shared" si="52"/>
        <v>0.28999999999999998</v>
      </c>
      <c r="AE63" s="15">
        <f t="shared" si="53"/>
        <v>203.63739213391833</v>
      </c>
      <c r="AF63" s="1">
        <f t="shared" si="54"/>
        <v>6498222.2138634985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6">
        <v>6</v>
      </c>
      <c r="D64" s="8">
        <v>23.697661206999999</v>
      </c>
      <c r="E64" s="9">
        <f t="shared" si="55"/>
        <v>20.265128361290301</v>
      </c>
      <c r="F64" s="6" t="s">
        <v>110</v>
      </c>
      <c r="G64" s="1">
        <v>7</v>
      </c>
      <c r="H64" s="7">
        <f t="shared" si="40"/>
        <v>23.697661206999999</v>
      </c>
      <c r="I64" s="7">
        <f t="shared" si="41"/>
        <v>296.84766120699999</v>
      </c>
      <c r="J64" s="7">
        <f t="shared" si="42"/>
        <v>0.29996540782646969</v>
      </c>
      <c r="K64" s="7">
        <f t="shared" si="43"/>
        <v>10.232166666666666</v>
      </c>
      <c r="L64" s="7">
        <f t="shared" si="44"/>
        <v>2.7626849999999994</v>
      </c>
      <c r="M64" s="1" t="s">
        <v>110</v>
      </c>
      <c r="O64" s="7">
        <f t="shared" si="56"/>
        <v>7.1636907515201917</v>
      </c>
      <c r="P64" s="7">
        <f t="shared" si="45"/>
        <v>2.1488594178224636</v>
      </c>
      <c r="Q64" s="12">
        <f t="shared" si="46"/>
        <v>0.62316923116851441</v>
      </c>
      <c r="R64" s="7">
        <f t="shared" si="47"/>
        <v>0.80117864999999977</v>
      </c>
      <c r="S64" s="13">
        <f t="shared" si="48"/>
        <v>0.77781557355343234</v>
      </c>
      <c r="T64" s="2">
        <v>0.27</v>
      </c>
      <c r="U64" s="14">
        <f t="shared" si="49"/>
        <v>0.21001020485942676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0.33120498280418659</v>
      </c>
      <c r="AC64" s="7">
        <f t="shared" si="51"/>
        <v>10.232166666666666</v>
      </c>
      <c r="AD64" s="1">
        <f t="shared" si="52"/>
        <v>0.28999999999999998</v>
      </c>
      <c r="AE64" s="15">
        <f t="shared" si="53"/>
        <v>203.63739213391833</v>
      </c>
      <c r="AF64" s="1">
        <f t="shared" si="54"/>
        <v>6901158.3735191906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6">
        <v>7</v>
      </c>
      <c r="D65" s="8">
        <v>27.213838927096798</v>
      </c>
      <c r="E65" s="9">
        <f t="shared" si="55"/>
        <v>23.697661206999999</v>
      </c>
      <c r="F65" s="6" t="s">
        <v>110</v>
      </c>
      <c r="G65" s="1">
        <v>8</v>
      </c>
      <c r="H65" s="7">
        <f t="shared" si="40"/>
        <v>27.213838927096798</v>
      </c>
      <c r="I65" s="7">
        <f t="shared" si="41"/>
        <v>300.36383892709677</v>
      </c>
      <c r="J65" s="7">
        <f t="shared" si="42"/>
        <v>0.44038275352507794</v>
      </c>
      <c r="K65" s="7">
        <f t="shared" si="43"/>
        <v>10.232166666666666</v>
      </c>
      <c r="L65" s="7">
        <f t="shared" si="44"/>
        <v>2.7626849999999994</v>
      </c>
      <c r="M65" s="1" t="s">
        <v>110</v>
      </c>
      <c r="O65" s="7">
        <f t="shared" si="56"/>
        <v>7.7775163336977267</v>
      </c>
      <c r="P65" s="7">
        <f t="shared" si="45"/>
        <v>3.4250840586200737</v>
      </c>
      <c r="Q65" s="12">
        <f t="shared" si="46"/>
        <v>0.99327437699982135</v>
      </c>
      <c r="R65" s="7">
        <f t="shared" si="47"/>
        <v>0.80117864999999977</v>
      </c>
      <c r="S65" s="13">
        <f t="shared" si="48"/>
        <v>1.2397664079039321</v>
      </c>
      <c r="T65" s="2">
        <v>0.27</v>
      </c>
      <c r="U65" s="14">
        <f t="shared" si="49"/>
        <v>0.33473693013406169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0.35543938552504817</v>
      </c>
      <c r="AC65" s="7">
        <f t="shared" si="51"/>
        <v>10.232166666666666</v>
      </c>
      <c r="AD65" s="1">
        <f t="shared" si="52"/>
        <v>0.28999999999999998</v>
      </c>
      <c r="AE65" s="15">
        <f t="shared" si="53"/>
        <v>203.63739213391833</v>
      </c>
      <c r="AF65" s="1">
        <f t="shared" si="54"/>
        <v>7406118.9264924778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6">
        <v>8</v>
      </c>
      <c r="D66" s="8">
        <v>27.006383004193601</v>
      </c>
      <c r="E66" s="9">
        <f t="shared" si="55"/>
        <v>27.213838927096798</v>
      </c>
      <c r="F66" s="6" t="s">
        <v>110</v>
      </c>
      <c r="G66" s="1">
        <v>9</v>
      </c>
      <c r="H66" s="7">
        <f t="shared" si="40"/>
        <v>27.006383004193601</v>
      </c>
      <c r="I66" s="7">
        <f t="shared" si="41"/>
        <v>300.15638300419357</v>
      </c>
      <c r="J66" s="7">
        <f t="shared" si="42"/>
        <v>0.43062565793482566</v>
      </c>
      <c r="K66" s="7">
        <f t="shared" si="43"/>
        <v>10.232166666666666</v>
      </c>
      <c r="L66" s="7">
        <f t="shared" si="44"/>
        <v>2.7626849999999994</v>
      </c>
      <c r="M66" s="1" t="s">
        <v>110</v>
      </c>
      <c r="O66" s="7">
        <f t="shared" si="56"/>
        <v>7.1151172750776528</v>
      </c>
      <c r="P66" s="7">
        <f t="shared" si="45"/>
        <v>3.0639520578637582</v>
      </c>
      <c r="Q66" s="12">
        <f t="shared" si="46"/>
        <v>0.88854609678048979</v>
      </c>
      <c r="R66" s="7">
        <f t="shared" si="47"/>
        <v>0.80117864999999977</v>
      </c>
      <c r="S66" s="13">
        <f t="shared" si="48"/>
        <v>1.1090486457427318</v>
      </c>
      <c r="T66" s="2">
        <v>0.27</v>
      </c>
      <c r="U66" s="14">
        <f t="shared" si="49"/>
        <v>0.2994431343505376</v>
      </c>
      <c r="V66" s="2">
        <v>229.1</v>
      </c>
      <c r="W66" s="2">
        <v>15.1</v>
      </c>
      <c r="X66" s="2">
        <v>6</v>
      </c>
      <c r="Y66" s="2">
        <v>3</v>
      </c>
      <c r="Z66" s="2">
        <v>7</v>
      </c>
      <c r="AA66" s="2">
        <v>30.2</v>
      </c>
      <c r="AB66" s="1">
        <f t="shared" si="50"/>
        <v>0.34858180100430947</v>
      </c>
      <c r="AC66" s="7">
        <f t="shared" si="51"/>
        <v>10.232166666666666</v>
      </c>
      <c r="AD66" s="1">
        <f t="shared" si="52"/>
        <v>0.28999999999999998</v>
      </c>
      <c r="AE66" s="15">
        <f t="shared" si="53"/>
        <v>203.63739213391833</v>
      </c>
      <c r="AF66" s="1">
        <f t="shared" si="54"/>
        <v>7263230.7475866945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6">
        <v>9</v>
      </c>
      <c r="D67" s="8">
        <v>22.014434937333299</v>
      </c>
      <c r="E67" s="9">
        <f t="shared" si="55"/>
        <v>27.006383004193601</v>
      </c>
      <c r="F67" s="6" t="s">
        <v>110</v>
      </c>
      <c r="G67" s="1">
        <v>10</v>
      </c>
      <c r="H67" s="7">
        <f t="shared" si="40"/>
        <v>22.014434937333299</v>
      </c>
      <c r="I67" s="7">
        <f t="shared" si="41"/>
        <v>295.16443493733328</v>
      </c>
      <c r="J67" s="7">
        <f t="shared" si="42"/>
        <v>0.24879167866418483</v>
      </c>
      <c r="K67" s="7">
        <f t="shared" si="43"/>
        <v>10.232166666666666</v>
      </c>
      <c r="L67" s="7">
        <f t="shared" si="44"/>
        <v>2.7626849999999994</v>
      </c>
      <c r="M67" s="1" t="s">
        <v>110</v>
      </c>
      <c r="O67" s="7">
        <f t="shared" si="56"/>
        <v>6.8138502172138935</v>
      </c>
      <c r="P67" s="7">
        <f t="shared" si="45"/>
        <v>1.695229233706965</v>
      </c>
      <c r="Q67" s="12">
        <f t="shared" si="46"/>
        <v>0.49161647777501982</v>
      </c>
      <c r="R67" s="7">
        <f t="shared" si="47"/>
        <v>0.80117864999999977</v>
      </c>
      <c r="S67" s="13">
        <f t="shared" si="48"/>
        <v>0.61361654828797541</v>
      </c>
      <c r="T67" s="2">
        <v>0.27</v>
      </c>
      <c r="U67" s="14">
        <f t="shared" si="49"/>
        <v>0.16567646803775338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0"/>
        <v>0.30739093773973547</v>
      </c>
      <c r="AC67" s="7">
        <f t="shared" si="51"/>
        <v>10.232166666666666</v>
      </c>
      <c r="AD67" s="1">
        <f t="shared" si="52"/>
        <v>0.28999999999999998</v>
      </c>
      <c r="AE67" s="15">
        <f t="shared" si="53"/>
        <v>203.63739213391833</v>
      </c>
      <c r="AF67" s="1">
        <f t="shared" si="54"/>
        <v>6404956.6101506026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6">
        <v>10</v>
      </c>
      <c r="D68" s="8">
        <v>17.664700837096799</v>
      </c>
      <c r="E68" s="9">
        <f t="shared" si="55"/>
        <v>22.014434937333299</v>
      </c>
      <c r="F68" s="6" t="s">
        <v>110</v>
      </c>
      <c r="G68" s="1">
        <v>11</v>
      </c>
      <c r="H68" s="7">
        <f t="shared" si="40"/>
        <v>17.664700837096799</v>
      </c>
      <c r="I68" s="7">
        <f t="shared" si="41"/>
        <v>290.81470083709678</v>
      </c>
      <c r="J68" s="7">
        <f t="shared" si="42"/>
        <v>0.15189919544910704</v>
      </c>
      <c r="K68" s="7">
        <f t="shared" si="43"/>
        <v>10.232166666666666</v>
      </c>
      <c r="L68" s="7">
        <f t="shared" si="44"/>
        <v>2.7626849999999994</v>
      </c>
      <c r="M68" s="1" t="s">
        <v>112</v>
      </c>
      <c r="N68" s="7">
        <f>(O67-P67)*$C$22/100</f>
        <v>4.8626899343315815</v>
      </c>
      <c r="O68" s="7">
        <f t="shared" si="56"/>
        <v>3.0186160491753462</v>
      </c>
      <c r="P68" s="7">
        <f t="shared" si="45"/>
        <v>0.45852534923949723</v>
      </c>
      <c r="Q68" s="12">
        <f t="shared" si="46"/>
        <v>0.1329723512794542</v>
      </c>
      <c r="R68" s="7">
        <f t="shared" si="47"/>
        <v>0.80117864999999977</v>
      </c>
      <c r="S68" s="13">
        <f t="shared" si="48"/>
        <v>0.16597091207991405</v>
      </c>
      <c r="T68" s="2">
        <v>0.27</v>
      </c>
      <c r="U68" s="14">
        <f t="shared" si="49"/>
        <v>4.4812146261576792E-2</v>
      </c>
      <c r="V68" s="2">
        <v>220.1</v>
      </c>
      <c r="W68" s="2">
        <v>12.1</v>
      </c>
      <c r="X68" s="2">
        <v>4.5</v>
      </c>
      <c r="Y68" s="2">
        <v>1.5</v>
      </c>
      <c r="Z68" s="2">
        <v>6.8</v>
      </c>
      <c r="AA68" s="2">
        <v>30.2</v>
      </c>
      <c r="AB68" s="1">
        <f t="shared" si="50"/>
        <v>0.28390700001862434</v>
      </c>
      <c r="AC68" s="7">
        <f t="shared" si="51"/>
        <v>10.232166666666666</v>
      </c>
      <c r="AD68" s="1">
        <f t="shared" si="52"/>
        <v>0.28999999999999998</v>
      </c>
      <c r="AE68" s="15">
        <f t="shared" si="53"/>
        <v>203.63739213391833</v>
      </c>
      <c r="AF68" s="1">
        <f t="shared" si="54"/>
        <v>5915633.1341717849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6">
        <v>11</v>
      </c>
      <c r="D69" s="8">
        <v>11.5727211532</v>
      </c>
      <c r="E69" s="9">
        <f t="shared" si="55"/>
        <v>17.664700837096799</v>
      </c>
      <c r="F69" s="6" t="s">
        <v>112</v>
      </c>
      <c r="G69" s="1">
        <v>12</v>
      </c>
      <c r="H69" s="7">
        <f t="shared" si="40"/>
        <v>11.5727211532</v>
      </c>
      <c r="I69" s="7">
        <f t="shared" si="41"/>
        <v>284.72272115319998</v>
      </c>
      <c r="J69" s="7">
        <f t="shared" si="42"/>
        <v>7.4206359481037376E-2</v>
      </c>
      <c r="K69" s="7">
        <f t="shared" si="43"/>
        <v>10.232166666666666</v>
      </c>
      <c r="L69" s="7">
        <f t="shared" si="44"/>
        <v>2.7626849999999994</v>
      </c>
      <c r="M69" s="1" t="s">
        <v>110</v>
      </c>
      <c r="O69" s="7">
        <f t="shared" si="56"/>
        <v>5.322775699935848</v>
      </c>
      <c r="P69" s="7">
        <f t="shared" si="45"/>
        <v>0.39498380702636987</v>
      </c>
      <c r="Q69" s="12">
        <f t="shared" si="46"/>
        <v>0.11454530403764726</v>
      </c>
      <c r="R69" s="7">
        <f t="shared" si="47"/>
        <v>0.80117864999999977</v>
      </c>
      <c r="S69" s="13">
        <f t="shared" si="48"/>
        <v>0.14297098910167824</v>
      </c>
      <c r="T69" s="2">
        <v>0.27</v>
      </c>
      <c r="U69" s="14">
        <f t="shared" si="49"/>
        <v>3.8602167057453125E-2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0.23390040105926316</v>
      </c>
      <c r="AC69" s="7">
        <f t="shared" si="51"/>
        <v>10.232166666666666</v>
      </c>
      <c r="AD69" s="1">
        <f t="shared" si="52"/>
        <v>0.28999999999999998</v>
      </c>
      <c r="AE69" s="15">
        <f t="shared" si="53"/>
        <v>203.63739213391833</v>
      </c>
      <c r="AF69" s="1">
        <f t="shared" si="54"/>
        <v>4873669.7669007014</v>
      </c>
      <c r="AG69" s="1">
        <f>SUM(AF58:AF69)</f>
        <v>72999708.176245525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6">
        <v>12</v>
      </c>
      <c r="D70" s="8">
        <v>8.2829799241612907</v>
      </c>
      <c r="E70" s="9">
        <f t="shared" si="55"/>
        <v>11.5727211532</v>
      </c>
      <c r="F70" s="6" t="s">
        <v>110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2" spans="1:78" x14ac:dyDescent="0.15">
      <c r="S72" s="30" t="s">
        <v>80</v>
      </c>
      <c r="T72" s="30"/>
      <c r="U72" s="30"/>
      <c r="V72" s="30" t="s">
        <v>81</v>
      </c>
      <c r="W72" s="30"/>
      <c r="X72" s="30"/>
      <c r="Y72" s="30" t="s">
        <v>82</v>
      </c>
      <c r="Z72" s="30"/>
      <c r="AA72" s="30"/>
      <c r="AB72" s="30" t="s">
        <v>83</v>
      </c>
      <c r="AC72" s="30"/>
      <c r="AD72" s="30"/>
      <c r="AE72" s="30" t="s">
        <v>84</v>
      </c>
      <c r="AF72" s="30"/>
      <c r="AG72" s="30"/>
      <c r="AH72" s="30" t="s">
        <v>85</v>
      </c>
      <c r="AI72" s="30"/>
      <c r="AJ72" s="30"/>
      <c r="AK72" s="31" t="s">
        <v>115</v>
      </c>
      <c r="AL72" s="32"/>
      <c r="AM72" s="33"/>
      <c r="AN72" s="32" t="s">
        <v>116</v>
      </c>
      <c r="AO72" s="32"/>
      <c r="AP72" s="33"/>
      <c r="AQ72" s="30" t="s">
        <v>87</v>
      </c>
      <c r="AR72" s="30"/>
      <c r="AS72" s="30"/>
    </row>
    <row r="73" spans="1:78" x14ac:dyDescent="0.15">
      <c r="A73" s="34" t="s">
        <v>49</v>
      </c>
      <c r="B73" s="34"/>
      <c r="C73" s="6" t="s">
        <v>88</v>
      </c>
      <c r="D73" s="6" t="s">
        <v>89</v>
      </c>
      <c r="E73" s="6" t="s">
        <v>90</v>
      </c>
      <c r="F73" s="6" t="s">
        <v>91</v>
      </c>
      <c r="G73" s="1" t="s">
        <v>88</v>
      </c>
      <c r="H73" s="1" t="s">
        <v>90</v>
      </c>
      <c r="I73" s="1" t="s">
        <v>92</v>
      </c>
      <c r="J73" s="1" t="s">
        <v>93</v>
      </c>
      <c r="K73" s="10" t="s">
        <v>94</v>
      </c>
      <c r="L73" s="10" t="s">
        <v>95</v>
      </c>
      <c r="M73" s="1" t="s">
        <v>96</v>
      </c>
      <c r="N73" s="10" t="s">
        <v>97</v>
      </c>
      <c r="O73" s="1" t="s">
        <v>98</v>
      </c>
      <c r="P73" s="1" t="s">
        <v>99</v>
      </c>
      <c r="Q73" s="10" t="s">
        <v>100</v>
      </c>
      <c r="R73" s="10" t="s">
        <v>101</v>
      </c>
      <c r="S73" s="2" t="s">
        <v>102</v>
      </c>
      <c r="T73" s="2" t="s">
        <v>103</v>
      </c>
      <c r="U73" s="2"/>
      <c r="V73" s="2" t="s">
        <v>102</v>
      </c>
      <c r="W73" s="2" t="s">
        <v>103</v>
      </c>
      <c r="X73" s="2"/>
      <c r="Y73" s="2" t="s">
        <v>102</v>
      </c>
      <c r="Z73" s="2" t="s">
        <v>103</v>
      </c>
      <c r="AA73" s="2"/>
      <c r="AB73" s="2" t="s">
        <v>102</v>
      </c>
      <c r="AC73" s="2" t="s">
        <v>103</v>
      </c>
      <c r="AD73" s="2"/>
      <c r="AE73" s="2" t="s">
        <v>102</v>
      </c>
      <c r="AF73" s="2" t="s">
        <v>103</v>
      </c>
      <c r="AG73" s="2"/>
      <c r="AH73" s="2" t="s">
        <v>102</v>
      </c>
      <c r="AI73" s="2" t="s">
        <v>103</v>
      </c>
      <c r="AJ73" s="2"/>
      <c r="AK73" s="2" t="s">
        <v>102</v>
      </c>
      <c r="AL73" s="2" t="s">
        <v>103</v>
      </c>
      <c r="AM73" s="2"/>
      <c r="AN73" s="2" t="s">
        <v>102</v>
      </c>
      <c r="AO73" s="2" t="s">
        <v>103</v>
      </c>
      <c r="AP73" s="2"/>
      <c r="AQ73" s="16" t="s">
        <v>102</v>
      </c>
      <c r="AR73" s="16" t="s">
        <v>103</v>
      </c>
      <c r="AS73" s="16"/>
      <c r="AT73" s="1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pans="1:78" x14ac:dyDescent="0.15">
      <c r="A74" s="1" t="s">
        <v>108</v>
      </c>
      <c r="B74" s="1">
        <f>F8</f>
        <v>625.46400000000006</v>
      </c>
      <c r="C74" s="6" t="s">
        <v>109</v>
      </c>
      <c r="D74" s="6">
        <v>6</v>
      </c>
      <c r="E74" s="6"/>
      <c r="F74" s="6"/>
      <c r="G74" s="1">
        <v>1</v>
      </c>
      <c r="H74" s="7">
        <f t="shared" ref="H74:H85" si="57">E75</f>
        <v>6</v>
      </c>
      <c r="I74" s="7">
        <f t="shared" ref="I74:I85" si="58">H74+273.15</f>
        <v>279.14999999999998</v>
      </c>
      <c r="J74" s="7">
        <f t="shared" ref="J74:J85" si="59">EXP(($C$16*(I74-$C$14))/($C$17*I74*$C$14))</f>
        <v>3.7493223242691671E-2</v>
      </c>
      <c r="K74" s="7">
        <f t="shared" ref="K74:K85" si="60">$B$74/12</f>
        <v>52.122000000000007</v>
      </c>
      <c r="L74" s="7">
        <f t="shared" ref="L74:L85" si="61">K74*$B$75/100</f>
        <v>0.52122000000000002</v>
      </c>
      <c r="M74" s="1" t="s">
        <v>110</v>
      </c>
      <c r="O74" s="7">
        <f>L74</f>
        <v>0.52122000000000002</v>
      </c>
      <c r="P74" s="7">
        <f t="shared" ref="P74:P85" si="62">O74*J74</f>
        <v>1.9542217818555755E-2</v>
      </c>
      <c r="Q74" s="12">
        <f t="shared" ref="Q74:Q85" si="63">P74*$B$76</f>
        <v>5.0809766328244969E-3</v>
      </c>
      <c r="R74" s="7">
        <f t="shared" ref="R74:R85" si="64">L74*$B$76</f>
        <v>0.1355172</v>
      </c>
      <c r="S74" s="13">
        <f t="shared" ref="S74:S85" si="65">Q74/R74</f>
        <v>3.7493223242691678E-2</v>
      </c>
      <c r="T74" s="2">
        <v>0.01</v>
      </c>
      <c r="U74" s="14">
        <f t="shared" ref="U74:U85" si="66">S74*T74</f>
        <v>3.7493223242691682E-4</v>
      </c>
      <c r="V74" s="13"/>
      <c r="W74" s="2"/>
      <c r="X74" s="2"/>
      <c r="Y74" s="2"/>
      <c r="Z74" s="2"/>
      <c r="AA74" s="2"/>
      <c r="AB74" s="2"/>
      <c r="AC74" s="2"/>
      <c r="AD74" s="2"/>
      <c r="AE74" s="13">
        <v>1E-3</v>
      </c>
      <c r="AF74" s="2">
        <v>0.49</v>
      </c>
      <c r="AG74" s="14">
        <f t="shared" ref="AG74:AG85" si="67">AF74*AE74</f>
        <v>4.8999999999999998E-4</v>
      </c>
      <c r="AH74" s="17"/>
      <c r="AI74" s="2"/>
      <c r="AJ74" s="14"/>
      <c r="AK74" s="13"/>
      <c r="AL74" s="2"/>
      <c r="AM74" s="2"/>
      <c r="AN74" s="13"/>
      <c r="AO74" s="2"/>
      <c r="AP74" s="14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5.8649322324269169E-3</v>
      </c>
      <c r="AU74" s="7">
        <f t="shared" ref="AU74:AU85" si="70">$B$74/12</f>
        <v>52.122000000000007</v>
      </c>
      <c r="AV74" s="1">
        <f t="shared" ref="AV74:AV85" si="71">$B$76</f>
        <v>0.26</v>
      </c>
      <c r="AW74" s="1">
        <f t="shared" ref="AW74:AW85" si="72">$E$8</f>
        <v>1.7</v>
      </c>
      <c r="AX74" s="1">
        <f t="shared" ref="AX74:AX85" si="73">AW74*10000*AV74*0.67*AU74*AT74</f>
        <v>905.27628233987127</v>
      </c>
    </row>
    <row r="75" spans="1:78" x14ac:dyDescent="0.15">
      <c r="A75" s="1" t="s">
        <v>111</v>
      </c>
      <c r="B75" s="1">
        <v>1</v>
      </c>
      <c r="C75" s="6">
        <v>1</v>
      </c>
      <c r="D75" s="8">
        <v>5.0756030496451601</v>
      </c>
      <c r="E75" s="9">
        <f t="shared" ref="E75:E86" si="74">D74</f>
        <v>6</v>
      </c>
      <c r="F75" s="6" t="s">
        <v>110</v>
      </c>
      <c r="G75" s="1">
        <v>2</v>
      </c>
      <c r="H75" s="7">
        <f t="shared" si="57"/>
        <v>5.0756030496451601</v>
      </c>
      <c r="I75" s="7">
        <f t="shared" si="58"/>
        <v>278.22560304964514</v>
      </c>
      <c r="J75" s="7">
        <f t="shared" si="59"/>
        <v>3.3390516280282778E-2</v>
      </c>
      <c r="K75" s="7">
        <f t="shared" si="60"/>
        <v>52.122000000000007</v>
      </c>
      <c r="L75" s="7">
        <f t="shared" si="61"/>
        <v>0.52122000000000002</v>
      </c>
      <c r="M75" s="1" t="s">
        <v>110</v>
      </c>
      <c r="O75" s="7">
        <f t="shared" ref="O75:O85" si="75">L75+O74-P74-N75</f>
        <v>1.0228977821814442</v>
      </c>
      <c r="P75" s="7">
        <f t="shared" si="62"/>
        <v>3.4155085048994657E-2</v>
      </c>
      <c r="Q75" s="12">
        <f t="shared" si="63"/>
        <v>8.8803221127386114E-3</v>
      </c>
      <c r="R75" s="7">
        <f t="shared" si="64"/>
        <v>0.1355172</v>
      </c>
      <c r="S75" s="13">
        <f t="shared" si="65"/>
        <v>6.5529114479480177E-2</v>
      </c>
      <c r="T75" s="2">
        <v>0.01</v>
      </c>
      <c r="U75" s="14">
        <f t="shared" si="66"/>
        <v>6.5529114479480181E-4</v>
      </c>
      <c r="V75" s="13"/>
      <c r="W75" s="2"/>
      <c r="X75" s="2"/>
      <c r="Y75" s="2"/>
      <c r="Z75" s="2"/>
      <c r="AA75" s="2"/>
      <c r="AB75" s="2"/>
      <c r="AC75" s="2"/>
      <c r="AD75" s="2"/>
      <c r="AE75" s="13">
        <v>1E-3</v>
      </c>
      <c r="AF75" s="2">
        <v>0.49</v>
      </c>
      <c r="AG75" s="14">
        <f t="shared" si="67"/>
        <v>4.8999999999999998E-4</v>
      </c>
      <c r="AH75" s="17"/>
      <c r="AI75" s="2"/>
      <c r="AJ75" s="14"/>
      <c r="AK75" s="13"/>
      <c r="AL75" s="2"/>
      <c r="AM75" s="2"/>
      <c r="AN75" s="13"/>
      <c r="AO75" s="2"/>
      <c r="AP75" s="14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6.1452911447948018E-3</v>
      </c>
      <c r="AU75" s="7">
        <f t="shared" si="70"/>
        <v>52.122000000000007</v>
      </c>
      <c r="AV75" s="1">
        <f t="shared" si="71"/>
        <v>0.26</v>
      </c>
      <c r="AW75" s="1">
        <f t="shared" si="72"/>
        <v>1.7</v>
      </c>
      <c r="AX75" s="1">
        <f t="shared" si="73"/>
        <v>948.55082735609301</v>
      </c>
    </row>
    <row r="76" spans="1:78" x14ac:dyDescent="0.15">
      <c r="A76" s="1" t="s">
        <v>73</v>
      </c>
      <c r="B76" s="1">
        <f>H8</f>
        <v>0.26</v>
      </c>
      <c r="C76" s="6">
        <v>2</v>
      </c>
      <c r="D76" s="8">
        <v>7.4792524617586196</v>
      </c>
      <c r="E76" s="9">
        <f t="shared" si="74"/>
        <v>5.0756030496451601</v>
      </c>
      <c r="F76" s="6" t="s">
        <v>110</v>
      </c>
      <c r="G76" s="1">
        <v>3</v>
      </c>
      <c r="H76" s="7">
        <f t="shared" si="57"/>
        <v>7.4792524617586196</v>
      </c>
      <c r="I76" s="7">
        <f t="shared" si="58"/>
        <v>280.6292524617586</v>
      </c>
      <c r="J76" s="7">
        <f t="shared" si="59"/>
        <v>4.5061143133616866E-2</v>
      </c>
      <c r="K76" s="7">
        <f t="shared" si="60"/>
        <v>52.122000000000007</v>
      </c>
      <c r="L76" s="7">
        <f t="shared" si="61"/>
        <v>0.52122000000000002</v>
      </c>
      <c r="M76" s="1" t="s">
        <v>110</v>
      </c>
      <c r="O76" s="7">
        <f t="shared" si="75"/>
        <v>1.5099626971324496</v>
      </c>
      <c r="P76" s="7">
        <f t="shared" si="62"/>
        <v>6.8040645221907489E-2</v>
      </c>
      <c r="Q76" s="12">
        <f t="shared" si="63"/>
        <v>1.7690567757695948E-2</v>
      </c>
      <c r="R76" s="7">
        <f t="shared" si="64"/>
        <v>0.1355172</v>
      </c>
      <c r="S76" s="13">
        <f t="shared" si="65"/>
        <v>0.13054112509479202</v>
      </c>
      <c r="T76" s="2">
        <v>0.01</v>
      </c>
      <c r="U76" s="14">
        <f t="shared" si="66"/>
        <v>1.3054112509479202E-3</v>
      </c>
      <c r="V76" s="13"/>
      <c r="W76" s="2"/>
      <c r="X76" s="2"/>
      <c r="Y76" s="2"/>
      <c r="Z76" s="2"/>
      <c r="AA76" s="2"/>
      <c r="AB76" s="2"/>
      <c r="AC76" s="2"/>
      <c r="AD76" s="2"/>
      <c r="AE76" s="13">
        <v>5.0000000000000001E-3</v>
      </c>
      <c r="AF76" s="2">
        <v>0.49</v>
      </c>
      <c r="AG76" s="14">
        <f t="shared" si="67"/>
        <v>2.4499999999999999E-3</v>
      </c>
      <c r="AH76" s="17"/>
      <c r="AI76" s="2"/>
      <c r="AJ76" s="14"/>
      <c r="AK76" s="13"/>
      <c r="AL76" s="2"/>
      <c r="AM76" s="2"/>
      <c r="AN76" s="13"/>
      <c r="AO76" s="2"/>
      <c r="AP76" s="14"/>
      <c r="AQ76" s="2">
        <v>1.4999999999999999E-2</v>
      </c>
      <c r="AR76" s="2">
        <v>0.5</v>
      </c>
      <c r="AS76" s="2">
        <f t="shared" si="68"/>
        <v>7.4999999999999997E-3</v>
      </c>
      <c r="AT76" s="1">
        <f t="shared" si="69"/>
        <v>1.1255411250947919E-2</v>
      </c>
      <c r="AU76" s="7">
        <f t="shared" si="70"/>
        <v>52.122000000000007</v>
      </c>
      <c r="AV76" s="1">
        <f t="shared" si="71"/>
        <v>0.26</v>
      </c>
      <c r="AW76" s="1">
        <f t="shared" si="72"/>
        <v>1.7</v>
      </c>
      <c r="AX76" s="1">
        <f t="shared" si="73"/>
        <v>1737.3187702201569</v>
      </c>
    </row>
    <row r="77" spans="1:78" x14ac:dyDescent="0.15">
      <c r="C77" s="6">
        <v>3</v>
      </c>
      <c r="D77" s="8">
        <v>12.488147793677401</v>
      </c>
      <c r="E77" s="9">
        <f t="shared" si="74"/>
        <v>7.4792524617586196</v>
      </c>
      <c r="F77" s="6" t="s">
        <v>110</v>
      </c>
      <c r="G77" s="1">
        <v>4</v>
      </c>
      <c r="H77" s="7">
        <f t="shared" si="57"/>
        <v>12.488147793677401</v>
      </c>
      <c r="I77" s="7">
        <f t="shared" si="58"/>
        <v>285.63814779367738</v>
      </c>
      <c r="J77" s="7">
        <f t="shared" si="59"/>
        <v>8.2801604320562633E-2</v>
      </c>
      <c r="K77" s="7">
        <f t="shared" si="60"/>
        <v>52.122000000000007</v>
      </c>
      <c r="L77" s="7">
        <f t="shared" si="61"/>
        <v>0.52122000000000002</v>
      </c>
      <c r="M77" s="1" t="s">
        <v>110</v>
      </c>
      <c r="O77" s="7">
        <f t="shared" si="75"/>
        <v>1.9631420519105423</v>
      </c>
      <c r="P77" s="7">
        <f t="shared" si="62"/>
        <v>0.16255131140735415</v>
      </c>
      <c r="Q77" s="12">
        <f t="shared" si="63"/>
        <v>4.2263340965912083E-2</v>
      </c>
      <c r="R77" s="7">
        <f t="shared" si="64"/>
        <v>0.1355172</v>
      </c>
      <c r="S77" s="13">
        <f t="shared" si="65"/>
        <v>0.31186698785033989</v>
      </c>
      <c r="T77" s="2">
        <v>0.01</v>
      </c>
      <c r="U77" s="14">
        <f t="shared" si="66"/>
        <v>3.1186698785033991E-3</v>
      </c>
      <c r="V77" s="13"/>
      <c r="W77" s="2"/>
      <c r="X77" s="2"/>
      <c r="Y77" s="2"/>
      <c r="Z77" s="2"/>
      <c r="AA77" s="2"/>
      <c r="AB77" s="2"/>
      <c r="AC77" s="2"/>
      <c r="AD77" s="2"/>
      <c r="AE77" s="13">
        <v>5.0000000000000001E-3</v>
      </c>
      <c r="AF77" s="2">
        <v>0.49</v>
      </c>
      <c r="AG77" s="14">
        <f t="shared" si="67"/>
        <v>2.4499999999999999E-3</v>
      </c>
      <c r="AH77" s="17"/>
      <c r="AI77" s="2"/>
      <c r="AJ77" s="14"/>
      <c r="AK77" s="13"/>
      <c r="AL77" s="2"/>
      <c r="AM77" s="2"/>
      <c r="AN77" s="13"/>
      <c r="AO77" s="2"/>
      <c r="AP77" s="14"/>
      <c r="AQ77" s="2">
        <v>1.4999999999999999E-2</v>
      </c>
      <c r="AR77" s="2">
        <v>0.5</v>
      </c>
      <c r="AS77" s="2">
        <f t="shared" si="68"/>
        <v>7.4999999999999997E-3</v>
      </c>
      <c r="AT77" s="1">
        <f t="shared" si="69"/>
        <v>1.30686698785034E-2</v>
      </c>
      <c r="AU77" s="7">
        <f t="shared" si="70"/>
        <v>52.122000000000007</v>
      </c>
      <c r="AV77" s="1">
        <f t="shared" si="71"/>
        <v>0.26</v>
      </c>
      <c r="AW77" s="1">
        <f t="shared" si="72"/>
        <v>1.7</v>
      </c>
      <c r="AX77" s="1">
        <f t="shared" si="73"/>
        <v>2017.2026570617393</v>
      </c>
    </row>
    <row r="78" spans="1:78" x14ac:dyDescent="0.15">
      <c r="C78" s="6">
        <v>4</v>
      </c>
      <c r="D78" s="8">
        <v>17.2852161226667</v>
      </c>
      <c r="E78" s="9">
        <f t="shared" si="74"/>
        <v>12.488147793677401</v>
      </c>
      <c r="F78" s="6" t="s">
        <v>110</v>
      </c>
      <c r="G78" s="1">
        <v>5</v>
      </c>
      <c r="H78" s="7">
        <f t="shared" si="57"/>
        <v>17.2852161226667</v>
      </c>
      <c r="I78" s="7">
        <f t="shared" si="58"/>
        <v>290.4352161226667</v>
      </c>
      <c r="J78" s="7">
        <f t="shared" si="59"/>
        <v>0.14539737355884816</v>
      </c>
      <c r="K78" s="7">
        <f t="shared" si="60"/>
        <v>52.122000000000007</v>
      </c>
      <c r="L78" s="7">
        <f t="shared" si="61"/>
        <v>0.52122000000000002</v>
      </c>
      <c r="M78" s="1" t="s">
        <v>112</v>
      </c>
      <c r="N78" s="7">
        <f>(O77-P77)*$C$22/100</f>
        <v>1.7105612034780286</v>
      </c>
      <c r="O78" s="7">
        <f t="shared" si="75"/>
        <v>0.61124953702515961</v>
      </c>
      <c r="P78" s="7">
        <f t="shared" si="62"/>
        <v>8.8874077272520113E-2</v>
      </c>
      <c r="Q78" s="12">
        <f t="shared" si="63"/>
        <v>2.3107260090855231E-2</v>
      </c>
      <c r="R78" s="7">
        <f t="shared" si="64"/>
        <v>0.1355172</v>
      </c>
      <c r="S78" s="13">
        <f t="shared" si="65"/>
        <v>0.17051164052131559</v>
      </c>
      <c r="T78" s="2">
        <v>0.01</v>
      </c>
      <c r="U78" s="14">
        <f t="shared" si="66"/>
        <v>1.705116405213156E-3</v>
      </c>
      <c r="V78" s="13"/>
      <c r="W78" s="2"/>
      <c r="X78" s="2"/>
      <c r="Y78" s="2"/>
      <c r="Z78" s="2"/>
      <c r="AA78" s="2"/>
      <c r="AB78" s="2"/>
      <c r="AC78" s="2"/>
      <c r="AD78" s="2"/>
      <c r="AE78" s="13">
        <v>0.01</v>
      </c>
      <c r="AF78" s="2">
        <v>0.49</v>
      </c>
      <c r="AG78" s="14">
        <f t="shared" si="67"/>
        <v>4.8999999999999998E-3</v>
      </c>
      <c r="AH78" s="17"/>
      <c r="AI78" s="2"/>
      <c r="AJ78" s="14"/>
      <c r="AK78" s="13"/>
      <c r="AL78" s="2"/>
      <c r="AM78" s="2"/>
      <c r="AN78" s="13"/>
      <c r="AO78" s="2"/>
      <c r="AP78" s="14"/>
      <c r="AQ78" s="2">
        <v>0.02</v>
      </c>
      <c r="AR78" s="2">
        <v>0.5</v>
      </c>
      <c r="AS78" s="2">
        <f t="shared" si="68"/>
        <v>0.01</v>
      </c>
      <c r="AT78" s="1">
        <f t="shared" si="69"/>
        <v>1.6605116405213158E-2</v>
      </c>
      <c r="AU78" s="7">
        <f t="shared" si="70"/>
        <v>52.122000000000007</v>
      </c>
      <c r="AV78" s="1">
        <f t="shared" si="71"/>
        <v>0.26</v>
      </c>
      <c r="AW78" s="1">
        <f t="shared" si="72"/>
        <v>1.7</v>
      </c>
      <c r="AX78" s="1">
        <f t="shared" si="73"/>
        <v>2563.0676453548417</v>
      </c>
    </row>
    <row r="79" spans="1:78" x14ac:dyDescent="0.15">
      <c r="C79" s="6">
        <v>5</v>
      </c>
      <c r="D79" s="8">
        <v>20.265128361290301</v>
      </c>
      <c r="E79" s="9">
        <f t="shared" si="74"/>
        <v>17.2852161226667</v>
      </c>
      <c r="F79" s="6" t="s">
        <v>112</v>
      </c>
      <c r="G79" s="1">
        <v>6</v>
      </c>
      <c r="H79" s="7">
        <f t="shared" si="57"/>
        <v>20.265128361290301</v>
      </c>
      <c r="I79" s="7">
        <f t="shared" si="58"/>
        <v>293.41512836129027</v>
      </c>
      <c r="J79" s="7">
        <f t="shared" si="59"/>
        <v>0.20437310143961296</v>
      </c>
      <c r="K79" s="7">
        <f t="shared" si="60"/>
        <v>52.122000000000007</v>
      </c>
      <c r="L79" s="7">
        <f t="shared" si="61"/>
        <v>0.52122000000000002</v>
      </c>
      <c r="M79" s="1" t="s">
        <v>110</v>
      </c>
      <c r="O79" s="7">
        <f t="shared" si="75"/>
        <v>1.0435954597526396</v>
      </c>
      <c r="P79" s="7">
        <f t="shared" si="62"/>
        <v>0.21328284075794574</v>
      </c>
      <c r="Q79" s="12">
        <f t="shared" si="63"/>
        <v>5.5453538597065893E-2</v>
      </c>
      <c r="R79" s="7">
        <f t="shared" si="64"/>
        <v>0.1355172</v>
      </c>
      <c r="S79" s="13">
        <f t="shared" si="65"/>
        <v>0.40919926472112683</v>
      </c>
      <c r="T79" s="2">
        <v>0.01</v>
      </c>
      <c r="U79" s="14">
        <f t="shared" si="66"/>
        <v>4.0919926472112681E-3</v>
      </c>
      <c r="V79" s="13"/>
      <c r="W79" s="2"/>
      <c r="X79" s="2"/>
      <c r="Y79" s="2"/>
      <c r="Z79" s="2"/>
      <c r="AA79" s="2"/>
      <c r="AB79" s="2"/>
      <c r="AC79" s="2"/>
      <c r="AD79" s="2"/>
      <c r="AE79" s="13">
        <v>0.01</v>
      </c>
      <c r="AF79" s="2">
        <v>0.49</v>
      </c>
      <c r="AG79" s="14">
        <f t="shared" si="67"/>
        <v>4.8999999999999998E-3</v>
      </c>
      <c r="AH79" s="17"/>
      <c r="AI79" s="2"/>
      <c r="AJ79" s="14"/>
      <c r="AK79" s="13"/>
      <c r="AL79" s="2"/>
      <c r="AM79" s="2"/>
      <c r="AN79" s="13"/>
      <c r="AO79" s="2"/>
      <c r="AP79" s="14"/>
      <c r="AQ79" s="2">
        <v>0.02</v>
      </c>
      <c r="AR79" s="2">
        <v>0.5</v>
      </c>
      <c r="AS79" s="2">
        <f t="shared" si="68"/>
        <v>0.01</v>
      </c>
      <c r="AT79" s="1">
        <f t="shared" si="69"/>
        <v>1.899199264721127E-2</v>
      </c>
      <c r="AU79" s="7">
        <f t="shared" si="70"/>
        <v>52.122000000000007</v>
      </c>
      <c r="AV79" s="1">
        <f t="shared" si="71"/>
        <v>0.26</v>
      </c>
      <c r="AW79" s="1">
        <f t="shared" si="72"/>
        <v>1.7</v>
      </c>
      <c r="AX79" s="1">
        <f t="shared" si="73"/>
        <v>2931.4917575405816</v>
      </c>
    </row>
    <row r="80" spans="1:78" x14ac:dyDescent="0.15">
      <c r="C80" s="6">
        <v>6</v>
      </c>
      <c r="D80" s="8">
        <v>23.697661206999999</v>
      </c>
      <c r="E80" s="9">
        <f t="shared" si="74"/>
        <v>20.265128361290301</v>
      </c>
      <c r="F80" s="6" t="s">
        <v>110</v>
      </c>
      <c r="G80" s="1">
        <v>7</v>
      </c>
      <c r="H80" s="7">
        <f t="shared" si="57"/>
        <v>23.697661206999999</v>
      </c>
      <c r="I80" s="7">
        <f t="shared" si="58"/>
        <v>296.84766120699999</v>
      </c>
      <c r="J80" s="7">
        <f t="shared" si="59"/>
        <v>0.29996540782646969</v>
      </c>
      <c r="K80" s="7">
        <f t="shared" si="60"/>
        <v>52.122000000000007</v>
      </c>
      <c r="L80" s="7">
        <f t="shared" si="61"/>
        <v>0.52122000000000002</v>
      </c>
      <c r="M80" s="1" t="s">
        <v>110</v>
      </c>
      <c r="O80" s="7">
        <f t="shared" si="75"/>
        <v>1.3515326189946939</v>
      </c>
      <c r="P80" s="7">
        <f t="shared" si="62"/>
        <v>0.40541303324752004</v>
      </c>
      <c r="Q80" s="12">
        <f t="shared" si="63"/>
        <v>0.10540738864435521</v>
      </c>
      <c r="R80" s="7">
        <f t="shared" si="64"/>
        <v>0.1355172</v>
      </c>
      <c r="S80" s="13">
        <f t="shared" si="65"/>
        <v>0.77781557355343245</v>
      </c>
      <c r="T80" s="2">
        <v>0.01</v>
      </c>
      <c r="U80" s="14">
        <f t="shared" si="66"/>
        <v>7.7781557355343246E-3</v>
      </c>
      <c r="V80" s="13"/>
      <c r="W80" s="2"/>
      <c r="X80" s="2"/>
      <c r="Y80" s="2"/>
      <c r="Z80" s="2"/>
      <c r="AA80" s="2"/>
      <c r="AB80" s="2"/>
      <c r="AC80" s="2"/>
      <c r="AD80" s="2"/>
      <c r="AE80" s="13">
        <v>0.01</v>
      </c>
      <c r="AF80" s="2">
        <v>0.49</v>
      </c>
      <c r="AG80" s="14">
        <f t="shared" si="67"/>
        <v>4.8999999999999998E-3</v>
      </c>
      <c r="AH80" s="17"/>
      <c r="AI80" s="2"/>
      <c r="AJ80" s="14"/>
      <c r="AK80" s="13"/>
      <c r="AL80" s="2"/>
      <c r="AM80" s="2"/>
      <c r="AN80" s="13"/>
      <c r="AO80" s="2"/>
      <c r="AP80" s="14"/>
      <c r="AQ80" s="2">
        <v>0.02</v>
      </c>
      <c r="AR80" s="2">
        <v>0.5</v>
      </c>
      <c r="AS80" s="2">
        <f t="shared" si="68"/>
        <v>0.01</v>
      </c>
      <c r="AT80" s="1">
        <f t="shared" si="69"/>
        <v>2.2678155735534326E-2</v>
      </c>
      <c r="AU80" s="7">
        <f t="shared" si="70"/>
        <v>52.122000000000007</v>
      </c>
      <c r="AV80" s="1">
        <f t="shared" si="71"/>
        <v>0.26</v>
      </c>
      <c r="AW80" s="1">
        <f t="shared" si="72"/>
        <v>1.7</v>
      </c>
      <c r="AX80" s="1">
        <f t="shared" si="73"/>
        <v>3500.4661095792071</v>
      </c>
    </row>
    <row r="81" spans="1:53" x14ac:dyDescent="0.15">
      <c r="C81" s="6">
        <v>7</v>
      </c>
      <c r="D81" s="8">
        <v>27.213838927096798</v>
      </c>
      <c r="E81" s="9">
        <f t="shared" si="74"/>
        <v>23.697661206999999</v>
      </c>
      <c r="F81" s="6" t="s">
        <v>110</v>
      </c>
      <c r="G81" s="1">
        <v>8</v>
      </c>
      <c r="H81" s="7">
        <f t="shared" si="57"/>
        <v>27.213838927096798</v>
      </c>
      <c r="I81" s="7">
        <f t="shared" si="58"/>
        <v>300.36383892709677</v>
      </c>
      <c r="J81" s="7">
        <f t="shared" si="59"/>
        <v>0.44038275352507794</v>
      </c>
      <c r="K81" s="7">
        <f t="shared" si="60"/>
        <v>52.122000000000007</v>
      </c>
      <c r="L81" s="7">
        <f t="shared" si="61"/>
        <v>0.52122000000000002</v>
      </c>
      <c r="M81" s="1" t="s">
        <v>110</v>
      </c>
      <c r="O81" s="7">
        <f t="shared" si="75"/>
        <v>1.4673395857471738</v>
      </c>
      <c r="P81" s="7">
        <f t="shared" si="62"/>
        <v>0.6461910471276876</v>
      </c>
      <c r="Q81" s="12">
        <f t="shared" si="63"/>
        <v>0.16800967225319879</v>
      </c>
      <c r="R81" s="7">
        <f t="shared" si="64"/>
        <v>0.1355172</v>
      </c>
      <c r="S81" s="13">
        <f t="shared" si="65"/>
        <v>1.2397664079039323</v>
      </c>
      <c r="T81" s="2">
        <v>0.01</v>
      </c>
      <c r="U81" s="14">
        <f t="shared" si="66"/>
        <v>1.2397664079039323E-2</v>
      </c>
      <c r="V81" s="13"/>
      <c r="W81" s="2"/>
      <c r="X81" s="2"/>
      <c r="Y81" s="2"/>
      <c r="Z81" s="2"/>
      <c r="AA81" s="2"/>
      <c r="AB81" s="2"/>
      <c r="AC81" s="2"/>
      <c r="AD81" s="2"/>
      <c r="AE81" s="13">
        <v>0.01</v>
      </c>
      <c r="AF81" s="2">
        <v>0.49</v>
      </c>
      <c r="AG81" s="14">
        <f t="shared" si="67"/>
        <v>4.8999999999999998E-3</v>
      </c>
      <c r="AH81" s="17"/>
      <c r="AI81" s="2"/>
      <c r="AJ81" s="14"/>
      <c r="AK81" s="13"/>
      <c r="AL81" s="2"/>
      <c r="AM81" s="2"/>
      <c r="AN81" s="13"/>
      <c r="AO81" s="2"/>
      <c r="AP81" s="14"/>
      <c r="AQ81" s="2">
        <v>0.02</v>
      </c>
      <c r="AR81" s="2">
        <v>0.5</v>
      </c>
      <c r="AS81" s="2">
        <f t="shared" si="68"/>
        <v>0.01</v>
      </c>
      <c r="AT81" s="1">
        <f t="shared" si="69"/>
        <v>2.7297664079039323E-2</v>
      </c>
      <c r="AU81" s="7">
        <f t="shared" si="70"/>
        <v>52.122000000000007</v>
      </c>
      <c r="AV81" s="1">
        <f t="shared" si="71"/>
        <v>0.26</v>
      </c>
      <c r="AW81" s="1">
        <f t="shared" si="72"/>
        <v>1.7</v>
      </c>
      <c r="AX81" s="1">
        <f t="shared" si="73"/>
        <v>4213.5061198839348</v>
      </c>
    </row>
    <row r="82" spans="1:53" x14ac:dyDescent="0.15">
      <c r="C82" s="6">
        <v>8</v>
      </c>
      <c r="D82" s="8">
        <v>27.006383004193601</v>
      </c>
      <c r="E82" s="9">
        <f t="shared" si="74"/>
        <v>27.213838927096798</v>
      </c>
      <c r="F82" s="6" t="s">
        <v>110</v>
      </c>
      <c r="G82" s="1">
        <v>9</v>
      </c>
      <c r="H82" s="7">
        <f t="shared" si="57"/>
        <v>27.006383004193601</v>
      </c>
      <c r="I82" s="7">
        <f t="shared" si="58"/>
        <v>300.15638300419357</v>
      </c>
      <c r="J82" s="7">
        <f t="shared" si="59"/>
        <v>0.43062565793482566</v>
      </c>
      <c r="K82" s="7">
        <f t="shared" si="60"/>
        <v>52.122000000000007</v>
      </c>
      <c r="L82" s="7">
        <f t="shared" si="61"/>
        <v>0.52122000000000002</v>
      </c>
      <c r="M82" s="1" t="s">
        <v>110</v>
      </c>
      <c r="O82" s="7">
        <f t="shared" si="75"/>
        <v>1.3423685386194864</v>
      </c>
      <c r="P82" s="7">
        <f t="shared" si="62"/>
        <v>0.57805833513402671</v>
      </c>
      <c r="Q82" s="12">
        <f t="shared" si="63"/>
        <v>0.15029516713484695</v>
      </c>
      <c r="R82" s="7">
        <f t="shared" si="64"/>
        <v>0.1355172</v>
      </c>
      <c r="S82" s="13">
        <f t="shared" si="65"/>
        <v>1.1090486457427318</v>
      </c>
      <c r="T82" s="2">
        <v>0.01</v>
      </c>
      <c r="U82" s="14">
        <f t="shared" si="66"/>
        <v>1.1090486457427318E-2</v>
      </c>
      <c r="V82" s="13"/>
      <c r="W82" s="2"/>
      <c r="X82" s="2"/>
      <c r="Y82" s="2"/>
      <c r="Z82" s="2"/>
      <c r="AA82" s="2"/>
      <c r="AB82" s="2"/>
      <c r="AC82" s="2"/>
      <c r="AD82" s="2"/>
      <c r="AE82" s="13">
        <v>0.01</v>
      </c>
      <c r="AF82" s="2">
        <v>0.49</v>
      </c>
      <c r="AG82" s="14">
        <f t="shared" si="67"/>
        <v>4.8999999999999998E-3</v>
      </c>
      <c r="AH82" s="17"/>
      <c r="AI82" s="2"/>
      <c r="AJ82" s="14"/>
      <c r="AK82" s="13"/>
      <c r="AL82" s="2"/>
      <c r="AM82" s="2"/>
      <c r="AN82" s="13"/>
      <c r="AO82" s="2"/>
      <c r="AP82" s="14"/>
      <c r="AQ82" s="2">
        <v>0.02</v>
      </c>
      <c r="AR82" s="2">
        <v>0.5</v>
      </c>
      <c r="AS82" s="2">
        <f t="shared" si="68"/>
        <v>0.01</v>
      </c>
      <c r="AT82" s="1">
        <f t="shared" si="69"/>
        <v>2.5990486457427318E-2</v>
      </c>
      <c r="AU82" s="7">
        <f t="shared" si="70"/>
        <v>52.122000000000007</v>
      </c>
      <c r="AV82" s="1">
        <f t="shared" si="71"/>
        <v>0.26</v>
      </c>
      <c r="AW82" s="1">
        <f t="shared" si="72"/>
        <v>1.7</v>
      </c>
      <c r="AX82" s="1">
        <f t="shared" si="73"/>
        <v>4011.7379065859077</v>
      </c>
    </row>
    <row r="83" spans="1:53" x14ac:dyDescent="0.15">
      <c r="C83" s="6">
        <v>9</v>
      </c>
      <c r="D83" s="8">
        <v>22.014434937333299</v>
      </c>
      <c r="E83" s="9">
        <f t="shared" si="74"/>
        <v>27.006383004193601</v>
      </c>
      <c r="F83" s="6" t="s">
        <v>110</v>
      </c>
      <c r="G83" s="1">
        <v>10</v>
      </c>
      <c r="H83" s="7">
        <f t="shared" si="57"/>
        <v>22.014434937333299</v>
      </c>
      <c r="I83" s="7">
        <f t="shared" si="58"/>
        <v>295.16443493733328</v>
      </c>
      <c r="J83" s="7">
        <f t="shared" si="59"/>
        <v>0.24879167866418483</v>
      </c>
      <c r="K83" s="7">
        <f t="shared" si="60"/>
        <v>52.122000000000007</v>
      </c>
      <c r="L83" s="7">
        <f t="shared" si="61"/>
        <v>0.52122000000000002</v>
      </c>
      <c r="M83" s="1" t="s">
        <v>110</v>
      </c>
      <c r="O83" s="7">
        <f t="shared" si="75"/>
        <v>1.2855302034854597</v>
      </c>
      <c r="P83" s="7">
        <f t="shared" si="62"/>
        <v>0.3198292172986586</v>
      </c>
      <c r="Q83" s="12">
        <f t="shared" si="63"/>
        <v>8.3155596497651238E-2</v>
      </c>
      <c r="R83" s="7">
        <f t="shared" si="64"/>
        <v>0.1355172</v>
      </c>
      <c r="S83" s="13">
        <f t="shared" si="65"/>
        <v>0.61361654828797552</v>
      </c>
      <c r="T83" s="2">
        <v>0.01</v>
      </c>
      <c r="U83" s="14">
        <f t="shared" si="66"/>
        <v>6.1361654828797551E-3</v>
      </c>
      <c r="V83" s="13"/>
      <c r="W83" s="2"/>
      <c r="X83" s="2"/>
      <c r="Y83" s="2"/>
      <c r="Z83" s="2"/>
      <c r="AA83" s="2"/>
      <c r="AB83" s="2"/>
      <c r="AC83" s="2"/>
      <c r="AD83" s="2"/>
      <c r="AE83" s="13">
        <v>5.0000000000000001E-3</v>
      </c>
      <c r="AF83" s="2">
        <v>0.49</v>
      </c>
      <c r="AG83" s="14">
        <f t="shared" si="67"/>
        <v>2.4499999999999999E-3</v>
      </c>
      <c r="AH83" s="17"/>
      <c r="AI83" s="2"/>
      <c r="AJ83" s="14"/>
      <c r="AK83" s="13"/>
      <c r="AL83" s="2"/>
      <c r="AM83" s="2"/>
      <c r="AN83" s="13"/>
      <c r="AO83" s="2"/>
      <c r="AP83" s="14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1.6086165482879757E-2</v>
      </c>
      <c r="AU83" s="7">
        <f t="shared" si="70"/>
        <v>52.122000000000007</v>
      </c>
      <c r="AV83" s="1">
        <f t="shared" si="71"/>
        <v>0.26</v>
      </c>
      <c r="AW83" s="1">
        <f t="shared" si="72"/>
        <v>1.7</v>
      </c>
      <c r="AX83" s="1">
        <f t="shared" si="73"/>
        <v>2482.9654475682482</v>
      </c>
    </row>
    <row r="84" spans="1:53" x14ac:dyDescent="0.15">
      <c r="C84" s="6">
        <v>10</v>
      </c>
      <c r="D84" s="8">
        <v>17.664700837096799</v>
      </c>
      <c r="E84" s="9">
        <f t="shared" si="74"/>
        <v>22.014434937333299</v>
      </c>
      <c r="F84" s="6" t="s">
        <v>110</v>
      </c>
      <c r="G84" s="1">
        <v>11</v>
      </c>
      <c r="H84" s="7">
        <f t="shared" si="57"/>
        <v>17.664700837096799</v>
      </c>
      <c r="I84" s="7">
        <f t="shared" si="58"/>
        <v>290.81470083709678</v>
      </c>
      <c r="J84" s="7">
        <f t="shared" si="59"/>
        <v>0.15189919544910704</v>
      </c>
      <c r="K84" s="7">
        <f t="shared" si="60"/>
        <v>52.122000000000007</v>
      </c>
      <c r="L84" s="7">
        <f t="shared" si="61"/>
        <v>0.52122000000000002</v>
      </c>
      <c r="M84" s="1" t="s">
        <v>112</v>
      </c>
      <c r="N84" s="7">
        <f>(O83-P83)*$C$22/100</f>
        <v>0.91741593687746104</v>
      </c>
      <c r="O84" s="7">
        <f t="shared" si="75"/>
        <v>0.56950504930934009</v>
      </c>
      <c r="P84" s="7">
        <f t="shared" si="62"/>
        <v>8.6507358794292791E-2</v>
      </c>
      <c r="Q84" s="12">
        <f t="shared" si="63"/>
        <v>2.2491913286516126E-2</v>
      </c>
      <c r="R84" s="7">
        <f t="shared" si="64"/>
        <v>0.1355172</v>
      </c>
      <c r="S84" s="13">
        <f t="shared" si="65"/>
        <v>0.16597091207991402</v>
      </c>
      <c r="T84" s="2">
        <v>0.01</v>
      </c>
      <c r="U84" s="14">
        <f t="shared" si="66"/>
        <v>1.6597091207991403E-3</v>
      </c>
      <c r="V84" s="13"/>
      <c r="W84" s="2"/>
      <c r="X84" s="2"/>
      <c r="Y84" s="2"/>
      <c r="Z84" s="2"/>
      <c r="AA84" s="2"/>
      <c r="AB84" s="2"/>
      <c r="AC84" s="2"/>
      <c r="AD84" s="2"/>
      <c r="AE84" s="13">
        <v>5.0000000000000001E-3</v>
      </c>
      <c r="AF84" s="2">
        <v>0.49</v>
      </c>
      <c r="AG84" s="14">
        <f t="shared" si="67"/>
        <v>2.4499999999999999E-3</v>
      </c>
      <c r="AH84" s="17"/>
      <c r="AI84" s="2"/>
      <c r="AJ84" s="14"/>
      <c r="AK84" s="13"/>
      <c r="AL84" s="2"/>
      <c r="AM84" s="2"/>
      <c r="AN84" s="13"/>
      <c r="AO84" s="2"/>
      <c r="AP84" s="14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1.1609709120799141E-2</v>
      </c>
      <c r="AU84" s="7">
        <f t="shared" si="70"/>
        <v>52.122000000000007</v>
      </c>
      <c r="AV84" s="1">
        <f t="shared" si="71"/>
        <v>0.26</v>
      </c>
      <c r="AW84" s="1">
        <f t="shared" si="72"/>
        <v>1.7</v>
      </c>
      <c r="AX84" s="1">
        <f t="shared" si="73"/>
        <v>1792.0060957934193</v>
      </c>
    </row>
    <row r="85" spans="1:53" x14ac:dyDescent="0.15">
      <c r="C85" s="6">
        <v>11</v>
      </c>
      <c r="D85" s="8">
        <v>11.5727211532</v>
      </c>
      <c r="E85" s="9">
        <f t="shared" si="74"/>
        <v>17.664700837096799</v>
      </c>
      <c r="F85" s="6" t="s">
        <v>112</v>
      </c>
      <c r="G85" s="1">
        <v>12</v>
      </c>
      <c r="H85" s="7">
        <f t="shared" si="57"/>
        <v>11.5727211532</v>
      </c>
      <c r="I85" s="7">
        <f t="shared" si="58"/>
        <v>284.72272115319998</v>
      </c>
      <c r="J85" s="7">
        <f t="shared" si="59"/>
        <v>7.4206359481037376E-2</v>
      </c>
      <c r="K85" s="7">
        <f t="shared" si="60"/>
        <v>52.122000000000007</v>
      </c>
      <c r="L85" s="7">
        <f t="shared" si="61"/>
        <v>0.52122000000000002</v>
      </c>
      <c r="M85" s="1" t="s">
        <v>110</v>
      </c>
      <c r="O85" s="7">
        <f t="shared" si="75"/>
        <v>1.0042176905150473</v>
      </c>
      <c r="P85" s="7">
        <f t="shared" si="62"/>
        <v>7.451933893957674E-2</v>
      </c>
      <c r="Q85" s="12">
        <f t="shared" si="63"/>
        <v>1.9375028124289952E-2</v>
      </c>
      <c r="R85" s="7">
        <f t="shared" si="64"/>
        <v>0.1355172</v>
      </c>
      <c r="S85" s="13">
        <f t="shared" si="65"/>
        <v>0.14297098910167824</v>
      </c>
      <c r="T85" s="2">
        <v>0.01</v>
      </c>
      <c r="U85" s="14">
        <f t="shared" si="66"/>
        <v>1.4297098910167824E-3</v>
      </c>
      <c r="V85" s="13"/>
      <c r="W85" s="2"/>
      <c r="X85" s="2"/>
      <c r="Y85" s="2"/>
      <c r="Z85" s="2"/>
      <c r="AA85" s="2"/>
      <c r="AB85" s="2"/>
      <c r="AC85" s="2"/>
      <c r="AD85" s="2"/>
      <c r="AE85" s="13">
        <v>1E-3</v>
      </c>
      <c r="AF85" s="2">
        <v>0.49</v>
      </c>
      <c r="AG85" s="14">
        <f t="shared" si="67"/>
        <v>4.8999999999999998E-4</v>
      </c>
      <c r="AH85" s="17"/>
      <c r="AI85" s="2"/>
      <c r="AJ85" s="14"/>
      <c r="AK85" s="13"/>
      <c r="AL85" s="2"/>
      <c r="AM85" s="2"/>
      <c r="AN85" s="13"/>
      <c r="AO85" s="2"/>
      <c r="AP85" s="14"/>
      <c r="AQ85" s="2">
        <v>0.01</v>
      </c>
      <c r="AR85" s="2">
        <v>0.5</v>
      </c>
      <c r="AS85" s="2">
        <f t="shared" si="68"/>
        <v>5.0000000000000001E-3</v>
      </c>
      <c r="AT85" s="1">
        <f t="shared" si="69"/>
        <v>6.9197098910167825E-3</v>
      </c>
      <c r="AU85" s="7">
        <f t="shared" si="70"/>
        <v>52.122000000000007</v>
      </c>
      <c r="AV85" s="1">
        <f t="shared" si="71"/>
        <v>0.26</v>
      </c>
      <c r="AW85" s="1">
        <f t="shared" si="72"/>
        <v>1.7</v>
      </c>
      <c r="AX85" s="1">
        <f t="shared" si="73"/>
        <v>1068.0855288276628</v>
      </c>
      <c r="AY85" s="1">
        <f>SUM(AX74:AX85)</f>
        <v>28171.675148111663</v>
      </c>
    </row>
    <row r="86" spans="1:53" x14ac:dyDescent="0.15">
      <c r="C86" s="6">
        <v>12</v>
      </c>
      <c r="D86" s="8">
        <v>8.2829799241612907</v>
      </c>
      <c r="E86" s="9">
        <f t="shared" si="74"/>
        <v>11.5727211532</v>
      </c>
      <c r="F86" s="6" t="s">
        <v>110</v>
      </c>
    </row>
    <row r="88" spans="1:53" x14ac:dyDescent="0.15">
      <c r="S88" s="30" t="s">
        <v>80</v>
      </c>
      <c r="T88" s="30"/>
      <c r="U88" s="30"/>
      <c r="V88" s="30" t="s">
        <v>81</v>
      </c>
      <c r="W88" s="30"/>
      <c r="X88" s="30"/>
      <c r="Y88" s="30" t="s">
        <v>82</v>
      </c>
      <c r="Z88" s="30"/>
      <c r="AA88" s="30"/>
      <c r="AB88" s="30" t="s">
        <v>83</v>
      </c>
      <c r="AC88" s="30"/>
      <c r="AD88" s="30"/>
      <c r="AE88" s="30" t="s">
        <v>84</v>
      </c>
      <c r="AF88" s="30"/>
      <c r="AG88" s="30"/>
      <c r="AH88" s="30" t="s">
        <v>85</v>
      </c>
      <c r="AI88" s="30"/>
      <c r="AJ88" s="30"/>
      <c r="AK88" s="31" t="s">
        <v>115</v>
      </c>
      <c r="AL88" s="32"/>
      <c r="AM88" s="33"/>
      <c r="AN88" s="32" t="s">
        <v>116</v>
      </c>
      <c r="AO88" s="32"/>
      <c r="AP88" s="33"/>
      <c r="AQ88" s="30" t="s">
        <v>87</v>
      </c>
      <c r="AR88" s="30"/>
      <c r="AS88" s="30"/>
    </row>
    <row r="89" spans="1:53" x14ac:dyDescent="0.15">
      <c r="A89" s="34" t="s">
        <v>117</v>
      </c>
      <c r="B89" s="34"/>
      <c r="C89" s="6" t="s">
        <v>88</v>
      </c>
      <c r="D89" s="6" t="s">
        <v>89</v>
      </c>
      <c r="E89" s="6" t="s">
        <v>90</v>
      </c>
      <c r="F89" s="6" t="s">
        <v>91</v>
      </c>
      <c r="G89" s="1" t="s">
        <v>88</v>
      </c>
      <c r="H89" s="1" t="s">
        <v>90</v>
      </c>
      <c r="I89" s="1" t="s">
        <v>92</v>
      </c>
      <c r="J89" s="1" t="s">
        <v>93</v>
      </c>
      <c r="K89" s="10" t="s">
        <v>94</v>
      </c>
      <c r="L89" s="10" t="s">
        <v>95</v>
      </c>
      <c r="M89" s="1" t="s">
        <v>96</v>
      </c>
      <c r="N89" s="10" t="s">
        <v>97</v>
      </c>
      <c r="O89" s="1" t="s">
        <v>98</v>
      </c>
      <c r="P89" s="1" t="s">
        <v>99</v>
      </c>
      <c r="Q89" s="10" t="s">
        <v>100</v>
      </c>
      <c r="R89" s="10" t="s">
        <v>101</v>
      </c>
      <c r="S89" s="2" t="s">
        <v>102</v>
      </c>
      <c r="T89" s="2" t="s">
        <v>103</v>
      </c>
      <c r="U89" s="2"/>
      <c r="V89" s="2" t="s">
        <v>102</v>
      </c>
      <c r="W89" s="2" t="s">
        <v>103</v>
      </c>
      <c r="X89" s="2"/>
      <c r="Y89" s="2" t="s">
        <v>102</v>
      </c>
      <c r="Z89" s="2" t="s">
        <v>103</v>
      </c>
      <c r="AA89" s="2"/>
      <c r="AB89" s="2" t="s">
        <v>102</v>
      </c>
      <c r="AC89" s="2" t="s">
        <v>103</v>
      </c>
      <c r="AD89" s="2"/>
      <c r="AE89" s="2" t="s">
        <v>102</v>
      </c>
      <c r="AF89" s="2" t="s">
        <v>103</v>
      </c>
      <c r="AG89" s="2"/>
      <c r="AH89" s="2" t="s">
        <v>102</v>
      </c>
      <c r="AI89" s="2" t="s">
        <v>103</v>
      </c>
      <c r="AJ89" s="2"/>
      <c r="AK89" s="2" t="s">
        <v>102</v>
      </c>
      <c r="AL89" s="2" t="s">
        <v>103</v>
      </c>
      <c r="AM89" s="2"/>
      <c r="AN89" s="2" t="s">
        <v>102</v>
      </c>
      <c r="AO89" s="2" t="s">
        <v>103</v>
      </c>
      <c r="AP89" s="2"/>
      <c r="AQ89" s="16" t="s">
        <v>102</v>
      </c>
      <c r="AR89" s="16" t="s">
        <v>103</v>
      </c>
      <c r="AS89" s="16"/>
      <c r="AT89" s="1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pans="1:53" x14ac:dyDescent="0.15">
      <c r="A90" s="1" t="s">
        <v>108</v>
      </c>
      <c r="B90" s="1">
        <f>F9</f>
        <v>341.64</v>
      </c>
      <c r="C90" s="6" t="s">
        <v>109</v>
      </c>
      <c r="D90" s="6">
        <v>6</v>
      </c>
      <c r="E90" s="6"/>
      <c r="F90" s="6"/>
      <c r="G90" s="1">
        <v>1</v>
      </c>
      <c r="H90" s="7">
        <f t="shared" ref="H90:H101" si="76">E91</f>
        <v>6</v>
      </c>
      <c r="I90" s="7">
        <f t="shared" ref="I90:I101" si="77">H90+273.15</f>
        <v>279.14999999999998</v>
      </c>
      <c r="J90" s="7">
        <f t="shared" ref="J90:J101" si="78">EXP(($C$16*(I90-$C$14))/($C$17*I90*$C$14))</f>
        <v>3.7493223242691671E-2</v>
      </c>
      <c r="K90" s="7">
        <f t="shared" ref="K90:K101" si="79">$B$90/12</f>
        <v>28.47</v>
      </c>
      <c r="L90" s="7">
        <f t="shared" ref="L90:L101" si="80">K90*$B$75/100</f>
        <v>0.28470000000000001</v>
      </c>
      <c r="M90" s="1" t="s">
        <v>110</v>
      </c>
      <c r="O90" s="7">
        <f>L90</f>
        <v>0.28470000000000001</v>
      </c>
      <c r="P90" s="7">
        <f t="shared" ref="P90:P101" si="81">O90*J90</f>
        <v>1.0674320657194319E-2</v>
      </c>
      <c r="Q90" s="12">
        <f t="shared" ref="Q90:Q101" si="82">P90*$B$76</f>
        <v>2.7753233708705232E-3</v>
      </c>
      <c r="R90" s="7">
        <f t="shared" ref="R90:R101" si="83">L90*$B$76</f>
        <v>7.4022000000000004E-2</v>
      </c>
      <c r="S90" s="13">
        <f t="shared" ref="S90:S101" si="84">Q90/R90</f>
        <v>3.7493223242691671E-2</v>
      </c>
      <c r="T90" s="2">
        <v>0.01</v>
      </c>
      <c r="U90" s="14">
        <f t="shared" ref="U90:U101" si="85">S90*T90</f>
        <v>3.7493223242691671E-4</v>
      </c>
      <c r="V90" s="13"/>
      <c r="W90" s="2"/>
      <c r="X90" s="2"/>
      <c r="Y90" s="2"/>
      <c r="Z90" s="2"/>
      <c r="AA90" s="2"/>
      <c r="AB90" s="2"/>
      <c r="AC90" s="2"/>
      <c r="AD90" s="2"/>
      <c r="AE90" s="13">
        <v>1E-3</v>
      </c>
      <c r="AF90" s="2">
        <v>0.49</v>
      </c>
      <c r="AG90" s="14">
        <f t="shared" ref="AG90:AG101" si="86">AF90*AE90</f>
        <v>4.8999999999999998E-4</v>
      </c>
      <c r="AH90" s="17"/>
      <c r="AI90" s="2"/>
      <c r="AJ90" s="14"/>
      <c r="AK90" s="13"/>
      <c r="AL90" s="2"/>
      <c r="AM90" s="2"/>
      <c r="AN90" s="13"/>
      <c r="AO90" s="2"/>
      <c r="AP90" s="14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5.8649322324269169E-3</v>
      </c>
      <c r="AU90" s="7">
        <f t="shared" ref="AU90:AU101" si="89">$B$90/12</f>
        <v>28.47</v>
      </c>
      <c r="AV90" s="1">
        <f t="shared" ref="AV90:AV101" si="90">$B$76</f>
        <v>0.26</v>
      </c>
      <c r="AW90" s="1">
        <f t="shared" ref="AW90:AW101" si="91">$E$9</f>
        <v>0.26</v>
      </c>
      <c r="AX90" s="1">
        <f t="shared" ref="AX90:AX101" si="92">AW90*10000*AV90*0.67*AU90*AT90</f>
        <v>75.626145188056455</v>
      </c>
      <c r="AZ90" s="1">
        <f t="shared" ref="AZ90:AZ101" si="93">$E$10</f>
        <v>0.69</v>
      </c>
      <c r="BA90" s="1">
        <f t="shared" ref="BA90:BA101" si="94">AZ90*10000*AV90*0.67*AU90*AT90</f>
        <v>200.70015453753444</v>
      </c>
    </row>
    <row r="91" spans="1:53" x14ac:dyDescent="0.15">
      <c r="A91" s="1" t="s">
        <v>111</v>
      </c>
      <c r="B91" s="1">
        <v>1</v>
      </c>
      <c r="C91" s="6">
        <v>1</v>
      </c>
      <c r="D91" s="8">
        <v>5.0756030496451601</v>
      </c>
      <c r="E91" s="9">
        <f t="shared" ref="E91:E102" si="95">D90</f>
        <v>6</v>
      </c>
      <c r="F91" s="6" t="s">
        <v>110</v>
      </c>
      <c r="G91" s="1">
        <v>2</v>
      </c>
      <c r="H91" s="7">
        <f t="shared" si="76"/>
        <v>5.0756030496451601</v>
      </c>
      <c r="I91" s="7">
        <f t="shared" si="77"/>
        <v>278.22560304964514</v>
      </c>
      <c r="J91" s="7">
        <f t="shared" si="78"/>
        <v>3.3390516280282778E-2</v>
      </c>
      <c r="K91" s="7">
        <f t="shared" si="79"/>
        <v>28.47</v>
      </c>
      <c r="L91" s="7">
        <f t="shared" si="80"/>
        <v>0.28470000000000001</v>
      </c>
      <c r="M91" s="1" t="s">
        <v>110</v>
      </c>
      <c r="O91" s="7">
        <f t="shared" ref="O91:O101" si="96">L91+O90-P90-N91</f>
        <v>0.5587256793428057</v>
      </c>
      <c r="P91" s="7">
        <f t="shared" si="81"/>
        <v>1.8656138892308008E-2</v>
      </c>
      <c r="Q91" s="12">
        <f t="shared" si="82"/>
        <v>4.8505961120000824E-3</v>
      </c>
      <c r="R91" s="7">
        <f t="shared" si="83"/>
        <v>7.4022000000000004E-2</v>
      </c>
      <c r="S91" s="13">
        <f t="shared" si="84"/>
        <v>6.5529114479480177E-2</v>
      </c>
      <c r="T91" s="2">
        <v>0.01</v>
      </c>
      <c r="U91" s="14">
        <f t="shared" si="85"/>
        <v>6.5529114479480181E-4</v>
      </c>
      <c r="V91" s="13"/>
      <c r="W91" s="2"/>
      <c r="X91" s="2"/>
      <c r="Y91" s="2"/>
      <c r="Z91" s="2"/>
      <c r="AA91" s="2"/>
      <c r="AB91" s="2"/>
      <c r="AC91" s="2"/>
      <c r="AD91" s="2"/>
      <c r="AE91" s="13">
        <v>1E-3</v>
      </c>
      <c r="AF91" s="2">
        <v>0.49</v>
      </c>
      <c r="AG91" s="14">
        <f t="shared" si="86"/>
        <v>4.8999999999999998E-4</v>
      </c>
      <c r="AH91" s="17"/>
      <c r="AI91" s="2"/>
      <c r="AJ91" s="14"/>
      <c r="AK91" s="13"/>
      <c r="AL91" s="2"/>
      <c r="AM91" s="2"/>
      <c r="AN91" s="13"/>
      <c r="AO91" s="2"/>
      <c r="AP91" s="14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6.1452911447948018E-3</v>
      </c>
      <c r="AU91" s="7">
        <f t="shared" si="89"/>
        <v>28.47</v>
      </c>
      <c r="AV91" s="1">
        <f t="shared" si="90"/>
        <v>0.26</v>
      </c>
      <c r="AW91" s="1">
        <f t="shared" si="91"/>
        <v>0.26</v>
      </c>
      <c r="AX91" s="1">
        <f t="shared" si="92"/>
        <v>79.241270303104145</v>
      </c>
      <c r="AZ91" s="1">
        <f t="shared" si="93"/>
        <v>0.69</v>
      </c>
      <c r="BA91" s="1">
        <f t="shared" si="94"/>
        <v>210.2941404197764</v>
      </c>
    </row>
    <row r="92" spans="1:53" x14ac:dyDescent="0.15">
      <c r="A92" s="1" t="s">
        <v>73</v>
      </c>
      <c r="B92" s="1">
        <f>H9</f>
        <v>0.26</v>
      </c>
      <c r="C92" s="6">
        <v>2</v>
      </c>
      <c r="D92" s="8">
        <v>7.4792524617586196</v>
      </c>
      <c r="E92" s="9">
        <f t="shared" si="95"/>
        <v>5.0756030496451601</v>
      </c>
      <c r="F92" s="6" t="s">
        <v>110</v>
      </c>
      <c r="G92" s="1">
        <v>3</v>
      </c>
      <c r="H92" s="7">
        <f t="shared" si="76"/>
        <v>7.4792524617586196</v>
      </c>
      <c r="I92" s="7">
        <f t="shared" si="77"/>
        <v>280.6292524617586</v>
      </c>
      <c r="J92" s="7">
        <f t="shared" si="78"/>
        <v>4.5061143133616866E-2</v>
      </c>
      <c r="K92" s="7">
        <f t="shared" si="79"/>
        <v>28.47</v>
      </c>
      <c r="L92" s="7">
        <f t="shared" si="80"/>
        <v>0.28470000000000001</v>
      </c>
      <c r="M92" s="1" t="s">
        <v>110</v>
      </c>
      <c r="O92" s="7">
        <f t="shared" si="96"/>
        <v>0.82476954045049766</v>
      </c>
      <c r="P92" s="7">
        <f t="shared" si="81"/>
        <v>3.7165058314487277E-2</v>
      </c>
      <c r="Q92" s="12">
        <f t="shared" si="82"/>
        <v>9.6629151617666931E-3</v>
      </c>
      <c r="R92" s="7">
        <f t="shared" si="83"/>
        <v>7.4022000000000004E-2</v>
      </c>
      <c r="S92" s="13">
        <f t="shared" si="84"/>
        <v>0.13054112509479199</v>
      </c>
      <c r="T92" s="2">
        <v>0.01</v>
      </c>
      <c r="U92" s="14">
        <f t="shared" si="85"/>
        <v>1.3054112509479198E-3</v>
      </c>
      <c r="V92" s="13"/>
      <c r="W92" s="2"/>
      <c r="X92" s="2"/>
      <c r="Y92" s="2"/>
      <c r="Z92" s="2"/>
      <c r="AA92" s="2"/>
      <c r="AB92" s="2"/>
      <c r="AC92" s="2"/>
      <c r="AD92" s="2"/>
      <c r="AE92" s="13">
        <v>5.0000000000000001E-3</v>
      </c>
      <c r="AF92" s="2">
        <v>0.49</v>
      </c>
      <c r="AG92" s="14">
        <f t="shared" si="86"/>
        <v>2.4499999999999999E-3</v>
      </c>
      <c r="AH92" s="17"/>
      <c r="AI92" s="2"/>
      <c r="AJ92" s="14"/>
      <c r="AK92" s="13"/>
      <c r="AL92" s="2"/>
      <c r="AM92" s="2"/>
      <c r="AN92" s="13"/>
      <c r="AO92" s="2"/>
      <c r="AP92" s="14"/>
      <c r="AQ92" s="2">
        <v>1.4999999999999999E-2</v>
      </c>
      <c r="AR92" s="2">
        <v>0.5</v>
      </c>
      <c r="AS92" s="2">
        <f t="shared" si="87"/>
        <v>7.4999999999999997E-3</v>
      </c>
      <c r="AT92" s="1">
        <f t="shared" si="88"/>
        <v>1.1255411250947919E-2</v>
      </c>
      <c r="AU92" s="7">
        <f t="shared" si="89"/>
        <v>28.47</v>
      </c>
      <c r="AV92" s="1">
        <f t="shared" si="90"/>
        <v>0.26</v>
      </c>
      <c r="AW92" s="1">
        <f t="shared" si="91"/>
        <v>0.26</v>
      </c>
      <c r="AX92" s="1">
        <f t="shared" si="92"/>
        <v>145.13439059179757</v>
      </c>
      <c r="AZ92" s="1">
        <f t="shared" si="93"/>
        <v>0.69</v>
      </c>
      <c r="BA92" s="1">
        <f t="shared" si="94"/>
        <v>385.16434426284741</v>
      </c>
    </row>
    <row r="93" spans="1:53" x14ac:dyDescent="0.15">
      <c r="C93" s="6">
        <v>3</v>
      </c>
      <c r="D93" s="8">
        <v>12.488147793677401</v>
      </c>
      <c r="E93" s="9">
        <f t="shared" si="95"/>
        <v>7.4792524617586196</v>
      </c>
      <c r="F93" s="6" t="s">
        <v>110</v>
      </c>
      <c r="G93" s="1">
        <v>4</v>
      </c>
      <c r="H93" s="7">
        <f t="shared" si="76"/>
        <v>12.488147793677401</v>
      </c>
      <c r="I93" s="7">
        <f t="shared" si="77"/>
        <v>285.63814779367738</v>
      </c>
      <c r="J93" s="7">
        <f t="shared" si="78"/>
        <v>8.2801604320562633E-2</v>
      </c>
      <c r="K93" s="7">
        <f t="shared" si="79"/>
        <v>28.47</v>
      </c>
      <c r="L93" s="7">
        <f t="shared" si="80"/>
        <v>0.28470000000000001</v>
      </c>
      <c r="M93" s="1" t="s">
        <v>110</v>
      </c>
      <c r="O93" s="7">
        <f t="shared" si="96"/>
        <v>1.0723044821360104</v>
      </c>
      <c r="P93" s="7">
        <f t="shared" si="81"/>
        <v>8.8788531440991747E-2</v>
      </c>
      <c r="Q93" s="12">
        <f t="shared" si="82"/>
        <v>2.3085018174657856E-2</v>
      </c>
      <c r="R93" s="7">
        <f t="shared" si="83"/>
        <v>7.4022000000000004E-2</v>
      </c>
      <c r="S93" s="13">
        <f t="shared" si="84"/>
        <v>0.31186698785033984</v>
      </c>
      <c r="T93" s="2">
        <v>0.01</v>
      </c>
      <c r="U93" s="14">
        <f t="shared" si="85"/>
        <v>3.1186698785033986E-3</v>
      </c>
      <c r="V93" s="13"/>
      <c r="W93" s="2"/>
      <c r="X93" s="2"/>
      <c r="Y93" s="2"/>
      <c r="Z93" s="2"/>
      <c r="AA93" s="2"/>
      <c r="AB93" s="2"/>
      <c r="AC93" s="2"/>
      <c r="AD93" s="2"/>
      <c r="AE93" s="13">
        <v>5.0000000000000001E-3</v>
      </c>
      <c r="AF93" s="2">
        <v>0.49</v>
      </c>
      <c r="AG93" s="14">
        <f t="shared" si="86"/>
        <v>2.4499999999999999E-3</v>
      </c>
      <c r="AH93" s="17"/>
      <c r="AI93" s="2"/>
      <c r="AJ93" s="14"/>
      <c r="AK93" s="13"/>
      <c r="AL93" s="2"/>
      <c r="AM93" s="2"/>
      <c r="AN93" s="13"/>
      <c r="AO93" s="2"/>
      <c r="AP93" s="14"/>
      <c r="AQ93" s="2">
        <v>1.4999999999999999E-2</v>
      </c>
      <c r="AR93" s="2">
        <v>0.5</v>
      </c>
      <c r="AS93" s="2">
        <f t="shared" si="87"/>
        <v>7.4999999999999997E-3</v>
      </c>
      <c r="AT93" s="1">
        <f t="shared" si="88"/>
        <v>1.30686698785034E-2</v>
      </c>
      <c r="AU93" s="7">
        <f t="shared" si="89"/>
        <v>28.47</v>
      </c>
      <c r="AV93" s="1">
        <f t="shared" si="90"/>
        <v>0.26</v>
      </c>
      <c r="AW93" s="1">
        <f t="shared" si="91"/>
        <v>0.26</v>
      </c>
      <c r="AX93" s="1">
        <f t="shared" si="92"/>
        <v>168.515694040254</v>
      </c>
      <c r="AZ93" s="1">
        <f t="shared" si="93"/>
        <v>0.69</v>
      </c>
      <c r="BA93" s="1">
        <f t="shared" si="94"/>
        <v>447.21472649144334</v>
      </c>
    </row>
    <row r="94" spans="1:53" x14ac:dyDescent="0.15">
      <c r="C94" s="6">
        <v>4</v>
      </c>
      <c r="D94" s="8">
        <v>17.2852161226667</v>
      </c>
      <c r="E94" s="9">
        <f t="shared" si="95"/>
        <v>12.488147793677401</v>
      </c>
      <c r="F94" s="6" t="s">
        <v>110</v>
      </c>
      <c r="G94" s="1">
        <v>5</v>
      </c>
      <c r="H94" s="7">
        <f t="shared" si="76"/>
        <v>17.2852161226667</v>
      </c>
      <c r="I94" s="7">
        <f t="shared" si="77"/>
        <v>290.4352161226667</v>
      </c>
      <c r="J94" s="7">
        <f t="shared" si="78"/>
        <v>0.14539737355884816</v>
      </c>
      <c r="K94" s="7">
        <f t="shared" si="79"/>
        <v>28.47</v>
      </c>
      <c r="L94" s="7">
        <f t="shared" si="80"/>
        <v>0.28470000000000001</v>
      </c>
      <c r="M94" s="1" t="s">
        <v>112</v>
      </c>
      <c r="N94" s="7">
        <f>(O93-P93)*$C$22/100</f>
        <v>0.93434015316026775</v>
      </c>
      <c r="O94" s="7">
        <f t="shared" si="96"/>
        <v>0.33387579753475083</v>
      </c>
      <c r="P94" s="7">
        <f t="shared" si="81"/>
        <v>4.8544664056418524E-2</v>
      </c>
      <c r="Q94" s="12">
        <f t="shared" si="82"/>
        <v>1.2621612654668816E-2</v>
      </c>
      <c r="R94" s="7">
        <f t="shared" si="83"/>
        <v>7.4022000000000004E-2</v>
      </c>
      <c r="S94" s="13">
        <f t="shared" si="84"/>
        <v>0.17051164052131551</v>
      </c>
      <c r="T94" s="2">
        <v>0.01</v>
      </c>
      <c r="U94" s="14">
        <f t="shared" si="85"/>
        <v>1.7051164052131551E-3</v>
      </c>
      <c r="V94" s="13"/>
      <c r="W94" s="2"/>
      <c r="X94" s="2"/>
      <c r="Y94" s="2"/>
      <c r="Z94" s="2"/>
      <c r="AA94" s="2"/>
      <c r="AB94" s="2"/>
      <c r="AC94" s="2"/>
      <c r="AD94" s="2"/>
      <c r="AE94" s="13">
        <v>0.01</v>
      </c>
      <c r="AF94" s="2">
        <v>0.49</v>
      </c>
      <c r="AG94" s="14">
        <f t="shared" si="86"/>
        <v>4.8999999999999998E-3</v>
      </c>
      <c r="AH94" s="17"/>
      <c r="AI94" s="2"/>
      <c r="AJ94" s="14"/>
      <c r="AK94" s="13"/>
      <c r="AL94" s="2"/>
      <c r="AM94" s="2"/>
      <c r="AN94" s="13"/>
      <c r="AO94" s="2"/>
      <c r="AP94" s="14"/>
      <c r="AQ94" s="2">
        <v>0.02</v>
      </c>
      <c r="AR94" s="2">
        <v>0.5</v>
      </c>
      <c r="AS94" s="2">
        <f t="shared" si="87"/>
        <v>0.01</v>
      </c>
      <c r="AT94" s="1">
        <f t="shared" si="88"/>
        <v>1.6605116405213158E-2</v>
      </c>
      <c r="AU94" s="7">
        <f t="shared" si="89"/>
        <v>28.47</v>
      </c>
      <c r="AV94" s="1">
        <f t="shared" si="90"/>
        <v>0.26</v>
      </c>
      <c r="AW94" s="1">
        <f t="shared" si="91"/>
        <v>0.26</v>
      </c>
      <c r="AX94" s="1">
        <f t="shared" si="92"/>
        <v>214.11687200443313</v>
      </c>
      <c r="AZ94" s="1">
        <f t="shared" si="93"/>
        <v>0.69</v>
      </c>
      <c r="BA94" s="1">
        <f t="shared" si="94"/>
        <v>568.23323724253407</v>
      </c>
    </row>
    <row r="95" spans="1:53" x14ac:dyDescent="0.15">
      <c r="C95" s="6">
        <v>5</v>
      </c>
      <c r="D95" s="8">
        <v>20.265128361290301</v>
      </c>
      <c r="E95" s="9">
        <f t="shared" si="95"/>
        <v>17.2852161226667</v>
      </c>
      <c r="F95" s="6" t="s">
        <v>112</v>
      </c>
      <c r="G95" s="1">
        <v>6</v>
      </c>
      <c r="H95" s="7">
        <f t="shared" si="76"/>
        <v>20.265128361290301</v>
      </c>
      <c r="I95" s="7">
        <f t="shared" si="77"/>
        <v>293.41512836129027</v>
      </c>
      <c r="J95" s="7">
        <f t="shared" si="78"/>
        <v>0.20437310143961296</v>
      </c>
      <c r="K95" s="7">
        <f t="shared" si="79"/>
        <v>28.47</v>
      </c>
      <c r="L95" s="7">
        <f t="shared" si="80"/>
        <v>0.28470000000000001</v>
      </c>
      <c r="M95" s="1" t="s">
        <v>110</v>
      </c>
      <c r="O95" s="7">
        <f t="shared" si="96"/>
        <v>0.57003113347833223</v>
      </c>
      <c r="P95" s="7">
        <f t="shared" si="81"/>
        <v>0.11649903066610474</v>
      </c>
      <c r="Q95" s="12">
        <f t="shared" si="82"/>
        <v>3.0289747973187234E-2</v>
      </c>
      <c r="R95" s="7">
        <f t="shared" si="83"/>
        <v>7.4022000000000004E-2</v>
      </c>
      <c r="S95" s="13">
        <f t="shared" si="84"/>
        <v>0.40919926472112661</v>
      </c>
      <c r="T95" s="2">
        <v>0.01</v>
      </c>
      <c r="U95" s="14">
        <f t="shared" si="85"/>
        <v>4.0919926472112664E-3</v>
      </c>
      <c r="V95" s="13"/>
      <c r="W95" s="2"/>
      <c r="X95" s="2"/>
      <c r="Y95" s="2"/>
      <c r="Z95" s="2"/>
      <c r="AA95" s="2"/>
      <c r="AB95" s="2"/>
      <c r="AC95" s="2"/>
      <c r="AD95" s="2"/>
      <c r="AE95" s="13">
        <v>0.01</v>
      </c>
      <c r="AF95" s="2">
        <v>0.49</v>
      </c>
      <c r="AG95" s="14">
        <f t="shared" si="86"/>
        <v>4.8999999999999998E-3</v>
      </c>
      <c r="AH95" s="17"/>
      <c r="AI95" s="2"/>
      <c r="AJ95" s="14"/>
      <c r="AK95" s="13"/>
      <c r="AL95" s="2"/>
      <c r="AM95" s="2"/>
      <c r="AN95" s="13"/>
      <c r="AO95" s="2"/>
      <c r="AP95" s="14"/>
      <c r="AQ95" s="2">
        <v>0.02</v>
      </c>
      <c r="AR95" s="2">
        <v>0.5</v>
      </c>
      <c r="AS95" s="2">
        <f t="shared" si="87"/>
        <v>0.01</v>
      </c>
      <c r="AT95" s="1">
        <f t="shared" si="88"/>
        <v>1.8991992647211266E-2</v>
      </c>
      <c r="AU95" s="7">
        <f t="shared" si="89"/>
        <v>28.47</v>
      </c>
      <c r="AV95" s="1">
        <f t="shared" si="90"/>
        <v>0.26</v>
      </c>
      <c r="AW95" s="1">
        <f t="shared" si="91"/>
        <v>0.26</v>
      </c>
      <c r="AX95" s="1">
        <f t="shared" si="92"/>
        <v>244.89476372929218</v>
      </c>
      <c r="AZ95" s="1">
        <f t="shared" si="93"/>
        <v>0.69</v>
      </c>
      <c r="BA95" s="1">
        <f t="shared" si="94"/>
        <v>649.91302682004459</v>
      </c>
    </row>
    <row r="96" spans="1:53" x14ac:dyDescent="0.15">
      <c r="C96" s="6">
        <v>6</v>
      </c>
      <c r="D96" s="8">
        <v>23.697661206999999</v>
      </c>
      <c r="E96" s="9">
        <f t="shared" si="95"/>
        <v>20.265128361290301</v>
      </c>
      <c r="F96" s="6" t="s">
        <v>110</v>
      </c>
      <c r="G96" s="1">
        <v>7</v>
      </c>
      <c r="H96" s="7">
        <f t="shared" si="76"/>
        <v>23.697661206999999</v>
      </c>
      <c r="I96" s="7">
        <f t="shared" si="77"/>
        <v>296.84766120699999</v>
      </c>
      <c r="J96" s="7">
        <f t="shared" si="78"/>
        <v>0.29996540782646969</v>
      </c>
      <c r="K96" s="7">
        <f t="shared" si="79"/>
        <v>28.47</v>
      </c>
      <c r="L96" s="7">
        <f t="shared" si="80"/>
        <v>0.28470000000000001</v>
      </c>
      <c r="M96" s="1" t="s">
        <v>110</v>
      </c>
      <c r="O96" s="7">
        <f t="shared" si="96"/>
        <v>0.73823210281222751</v>
      </c>
      <c r="P96" s="7">
        <f t="shared" si="81"/>
        <v>0.22144409379066213</v>
      </c>
      <c r="Q96" s="12">
        <f t="shared" si="82"/>
        <v>5.7575464385572157E-2</v>
      </c>
      <c r="R96" s="7">
        <f t="shared" si="83"/>
        <v>7.4022000000000004E-2</v>
      </c>
      <c r="S96" s="13">
        <f t="shared" si="84"/>
        <v>0.77781557355343212</v>
      </c>
      <c r="T96" s="2">
        <v>0.01</v>
      </c>
      <c r="U96" s="14">
        <f t="shared" si="85"/>
        <v>7.7781557355343211E-3</v>
      </c>
      <c r="V96" s="13"/>
      <c r="W96" s="2"/>
      <c r="X96" s="2"/>
      <c r="Y96" s="2"/>
      <c r="Z96" s="2"/>
      <c r="AA96" s="2"/>
      <c r="AB96" s="2"/>
      <c r="AC96" s="2"/>
      <c r="AD96" s="2"/>
      <c r="AE96" s="13">
        <v>0.01</v>
      </c>
      <c r="AF96" s="2">
        <v>0.49</v>
      </c>
      <c r="AG96" s="14">
        <f t="shared" si="86"/>
        <v>4.8999999999999998E-3</v>
      </c>
      <c r="AH96" s="17"/>
      <c r="AI96" s="2"/>
      <c r="AJ96" s="14"/>
      <c r="AK96" s="13"/>
      <c r="AL96" s="2"/>
      <c r="AM96" s="2"/>
      <c r="AN96" s="13"/>
      <c r="AO96" s="2"/>
      <c r="AP96" s="14"/>
      <c r="AQ96" s="2">
        <v>0.02</v>
      </c>
      <c r="AR96" s="2">
        <v>0.5</v>
      </c>
      <c r="AS96" s="2">
        <f t="shared" si="87"/>
        <v>0.01</v>
      </c>
      <c r="AT96" s="1">
        <f t="shared" si="88"/>
        <v>2.2678155735534319E-2</v>
      </c>
      <c r="AU96" s="7">
        <f t="shared" si="89"/>
        <v>28.47</v>
      </c>
      <c r="AV96" s="1">
        <f t="shared" si="90"/>
        <v>0.26</v>
      </c>
      <c r="AW96" s="1">
        <f t="shared" si="91"/>
        <v>0.26</v>
      </c>
      <c r="AX96" s="1">
        <f t="shared" si="92"/>
        <v>292.4264817196667</v>
      </c>
      <c r="AZ96" s="1">
        <f t="shared" si="93"/>
        <v>0.69</v>
      </c>
      <c r="BA96" s="1">
        <f t="shared" si="94"/>
        <v>776.0548937945</v>
      </c>
    </row>
    <row r="97" spans="3:54" x14ac:dyDescent="0.15">
      <c r="C97" s="6">
        <v>7</v>
      </c>
      <c r="D97" s="8">
        <v>27.213838927096798</v>
      </c>
      <c r="E97" s="9">
        <f t="shared" si="95"/>
        <v>23.697661206999999</v>
      </c>
      <c r="F97" s="6" t="s">
        <v>110</v>
      </c>
      <c r="G97" s="1">
        <v>8</v>
      </c>
      <c r="H97" s="7">
        <f t="shared" si="76"/>
        <v>27.213838927096798</v>
      </c>
      <c r="I97" s="7">
        <f t="shared" si="77"/>
        <v>300.36383892709677</v>
      </c>
      <c r="J97" s="7">
        <f t="shared" si="78"/>
        <v>0.44038275352507794</v>
      </c>
      <c r="K97" s="7">
        <f t="shared" si="79"/>
        <v>28.47</v>
      </c>
      <c r="L97" s="7">
        <f t="shared" si="80"/>
        <v>0.28470000000000001</v>
      </c>
      <c r="M97" s="1" t="s">
        <v>110</v>
      </c>
      <c r="O97" s="7">
        <f t="shared" si="96"/>
        <v>0.80148800902156547</v>
      </c>
      <c r="P97" s="7">
        <f t="shared" si="81"/>
        <v>0.35296149633024954</v>
      </c>
      <c r="Q97" s="12">
        <f t="shared" si="82"/>
        <v>9.1769989045864878E-2</v>
      </c>
      <c r="R97" s="7">
        <f t="shared" si="83"/>
        <v>7.4022000000000004E-2</v>
      </c>
      <c r="S97" s="13">
        <f t="shared" si="84"/>
        <v>1.2397664079039323</v>
      </c>
      <c r="T97" s="2">
        <v>0.01</v>
      </c>
      <c r="U97" s="14">
        <f t="shared" si="85"/>
        <v>1.2397664079039323E-2</v>
      </c>
      <c r="V97" s="13"/>
      <c r="W97" s="2"/>
      <c r="X97" s="2"/>
      <c r="Y97" s="2"/>
      <c r="Z97" s="2"/>
      <c r="AA97" s="2"/>
      <c r="AB97" s="2"/>
      <c r="AC97" s="2"/>
      <c r="AD97" s="2"/>
      <c r="AE97" s="13">
        <v>0.01</v>
      </c>
      <c r="AF97" s="2">
        <v>0.49</v>
      </c>
      <c r="AG97" s="14">
        <f t="shared" si="86"/>
        <v>4.8999999999999998E-3</v>
      </c>
      <c r="AH97" s="17"/>
      <c r="AI97" s="2"/>
      <c r="AJ97" s="14"/>
      <c r="AK97" s="13"/>
      <c r="AL97" s="2"/>
      <c r="AM97" s="2"/>
      <c r="AN97" s="13"/>
      <c r="AO97" s="2"/>
      <c r="AP97" s="14"/>
      <c r="AQ97" s="2">
        <v>0.02</v>
      </c>
      <c r="AR97" s="2">
        <v>0.5</v>
      </c>
      <c r="AS97" s="2">
        <f t="shared" si="87"/>
        <v>0.01</v>
      </c>
      <c r="AT97" s="1">
        <f t="shared" si="88"/>
        <v>2.7297664079039323E-2</v>
      </c>
      <c r="AU97" s="7">
        <f t="shared" si="89"/>
        <v>28.47</v>
      </c>
      <c r="AV97" s="1">
        <f t="shared" si="90"/>
        <v>0.26</v>
      </c>
      <c r="AW97" s="1">
        <f t="shared" si="91"/>
        <v>0.26</v>
      </c>
      <c r="AX97" s="1">
        <f t="shared" si="92"/>
        <v>351.99334367789663</v>
      </c>
      <c r="AZ97" s="1">
        <f t="shared" si="93"/>
        <v>0.69</v>
      </c>
      <c r="BA97" s="1">
        <f t="shared" si="94"/>
        <v>934.13618129903341</v>
      </c>
    </row>
    <row r="98" spans="3:54" x14ac:dyDescent="0.15">
      <c r="C98" s="6">
        <v>8</v>
      </c>
      <c r="D98" s="8">
        <v>27.006383004193601</v>
      </c>
      <c r="E98" s="9">
        <f t="shared" si="95"/>
        <v>27.213838927096798</v>
      </c>
      <c r="F98" s="6" t="s">
        <v>110</v>
      </c>
      <c r="G98" s="1">
        <v>9</v>
      </c>
      <c r="H98" s="7">
        <f t="shared" si="76"/>
        <v>27.006383004193601</v>
      </c>
      <c r="I98" s="7">
        <f t="shared" si="77"/>
        <v>300.15638300419357</v>
      </c>
      <c r="J98" s="7">
        <f t="shared" si="78"/>
        <v>0.43062565793482566</v>
      </c>
      <c r="K98" s="7">
        <f t="shared" si="79"/>
        <v>28.47</v>
      </c>
      <c r="L98" s="7">
        <f t="shared" si="80"/>
        <v>0.28470000000000001</v>
      </c>
      <c r="M98" s="1" t="s">
        <v>110</v>
      </c>
      <c r="O98" s="7">
        <f t="shared" si="96"/>
        <v>0.73322651269131589</v>
      </c>
      <c r="P98" s="7">
        <f t="shared" si="81"/>
        <v>0.3157461494429557</v>
      </c>
      <c r="Q98" s="12">
        <f t="shared" si="82"/>
        <v>8.2093998855168479E-2</v>
      </c>
      <c r="R98" s="7">
        <f t="shared" si="83"/>
        <v>7.4022000000000004E-2</v>
      </c>
      <c r="S98" s="13">
        <f t="shared" si="84"/>
        <v>1.1090486457427315</v>
      </c>
      <c r="T98" s="2">
        <v>0.01</v>
      </c>
      <c r="U98" s="14">
        <f t="shared" si="85"/>
        <v>1.1090486457427315E-2</v>
      </c>
      <c r="V98" s="13"/>
      <c r="W98" s="2"/>
      <c r="X98" s="2"/>
      <c r="Y98" s="2"/>
      <c r="Z98" s="2"/>
      <c r="AA98" s="2"/>
      <c r="AB98" s="2"/>
      <c r="AC98" s="2"/>
      <c r="AD98" s="2"/>
      <c r="AE98" s="13">
        <v>0.01</v>
      </c>
      <c r="AF98" s="2">
        <v>0.49</v>
      </c>
      <c r="AG98" s="14">
        <f t="shared" si="86"/>
        <v>4.8999999999999998E-3</v>
      </c>
      <c r="AH98" s="17"/>
      <c r="AI98" s="2"/>
      <c r="AJ98" s="14"/>
      <c r="AK98" s="13"/>
      <c r="AL98" s="2"/>
      <c r="AM98" s="2"/>
      <c r="AN98" s="13"/>
      <c r="AO98" s="2"/>
      <c r="AP98" s="14"/>
      <c r="AQ98" s="2">
        <v>0.02</v>
      </c>
      <c r="AR98" s="2">
        <v>0.5</v>
      </c>
      <c r="AS98" s="2">
        <f t="shared" si="87"/>
        <v>0.01</v>
      </c>
      <c r="AT98" s="1">
        <f t="shared" si="88"/>
        <v>2.5990486457427318E-2</v>
      </c>
      <c r="AU98" s="7">
        <f t="shared" si="89"/>
        <v>28.47</v>
      </c>
      <c r="AV98" s="1">
        <f t="shared" si="90"/>
        <v>0.26</v>
      </c>
      <c r="AW98" s="1">
        <f t="shared" si="91"/>
        <v>0.26</v>
      </c>
      <c r="AX98" s="1">
        <f t="shared" si="92"/>
        <v>335.13776876570353</v>
      </c>
      <c r="AZ98" s="1">
        <f t="shared" si="93"/>
        <v>0.69</v>
      </c>
      <c r="BA98" s="1">
        <f t="shared" si="94"/>
        <v>889.40407864744407</v>
      </c>
    </row>
    <row r="99" spans="3:54" x14ac:dyDescent="0.15">
      <c r="C99" s="6">
        <v>9</v>
      </c>
      <c r="D99" s="8">
        <v>22.014434937333299</v>
      </c>
      <c r="E99" s="9">
        <f t="shared" si="95"/>
        <v>27.006383004193601</v>
      </c>
      <c r="F99" s="6" t="s">
        <v>110</v>
      </c>
      <c r="G99" s="1">
        <v>10</v>
      </c>
      <c r="H99" s="7">
        <f t="shared" si="76"/>
        <v>22.014434937333299</v>
      </c>
      <c r="I99" s="7">
        <f t="shared" si="77"/>
        <v>295.16443493733328</v>
      </c>
      <c r="J99" s="7">
        <f t="shared" si="78"/>
        <v>0.24879167866418483</v>
      </c>
      <c r="K99" s="7">
        <f t="shared" si="79"/>
        <v>28.47</v>
      </c>
      <c r="L99" s="7">
        <f t="shared" si="80"/>
        <v>0.28470000000000001</v>
      </c>
      <c r="M99" s="1" t="s">
        <v>110</v>
      </c>
      <c r="O99" s="7">
        <f t="shared" si="96"/>
        <v>0.70218036324836031</v>
      </c>
      <c r="P99" s="7">
        <f t="shared" si="81"/>
        <v>0.17469663129758664</v>
      </c>
      <c r="Q99" s="12">
        <f t="shared" si="82"/>
        <v>4.542112413737253E-2</v>
      </c>
      <c r="R99" s="7">
        <f t="shared" si="83"/>
        <v>7.4022000000000004E-2</v>
      </c>
      <c r="S99" s="13">
        <f t="shared" si="84"/>
        <v>0.61361654828797552</v>
      </c>
      <c r="T99" s="2">
        <v>0.01</v>
      </c>
      <c r="U99" s="14">
        <f t="shared" si="85"/>
        <v>6.1361654828797551E-3</v>
      </c>
      <c r="V99" s="13"/>
      <c r="W99" s="2"/>
      <c r="X99" s="2"/>
      <c r="Y99" s="2"/>
      <c r="Z99" s="2"/>
      <c r="AA99" s="2"/>
      <c r="AB99" s="2"/>
      <c r="AC99" s="2"/>
      <c r="AD99" s="2"/>
      <c r="AE99" s="13">
        <v>5.0000000000000001E-3</v>
      </c>
      <c r="AF99" s="2">
        <v>0.49</v>
      </c>
      <c r="AG99" s="14">
        <f t="shared" si="86"/>
        <v>2.4499999999999999E-3</v>
      </c>
      <c r="AH99" s="17"/>
      <c r="AI99" s="2"/>
      <c r="AJ99" s="14"/>
      <c r="AK99" s="13"/>
      <c r="AL99" s="2"/>
      <c r="AM99" s="2"/>
      <c r="AN99" s="13"/>
      <c r="AO99" s="2"/>
      <c r="AP99" s="14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1.6086165482879757E-2</v>
      </c>
      <c r="AU99" s="7">
        <f t="shared" si="89"/>
        <v>28.47</v>
      </c>
      <c r="AV99" s="1">
        <f t="shared" si="90"/>
        <v>0.26</v>
      </c>
      <c r="AW99" s="1">
        <f t="shared" si="91"/>
        <v>0.26</v>
      </c>
      <c r="AX99" s="1">
        <f t="shared" si="92"/>
        <v>207.42519062730295</v>
      </c>
      <c r="AZ99" s="1">
        <f t="shared" si="93"/>
        <v>0.69</v>
      </c>
      <c r="BA99" s="1">
        <f t="shared" si="94"/>
        <v>550.47454435707323</v>
      </c>
    </row>
    <row r="100" spans="3:54" x14ac:dyDescent="0.15">
      <c r="C100" s="6">
        <v>10</v>
      </c>
      <c r="D100" s="8">
        <v>17.664700837096799</v>
      </c>
      <c r="E100" s="9">
        <f t="shared" si="95"/>
        <v>22.014434937333299</v>
      </c>
      <c r="F100" s="6" t="s">
        <v>110</v>
      </c>
      <c r="G100" s="1">
        <v>11</v>
      </c>
      <c r="H100" s="7">
        <f t="shared" si="76"/>
        <v>17.664700837096799</v>
      </c>
      <c r="I100" s="7">
        <f t="shared" si="77"/>
        <v>290.81470083709678</v>
      </c>
      <c r="J100" s="7">
        <f t="shared" si="78"/>
        <v>0.15189919544910704</v>
      </c>
      <c r="K100" s="7">
        <f t="shared" si="79"/>
        <v>28.47</v>
      </c>
      <c r="L100" s="7">
        <f t="shared" si="80"/>
        <v>0.28470000000000001</v>
      </c>
      <c r="M100" s="1" t="s">
        <v>112</v>
      </c>
      <c r="N100" s="7">
        <f>(O99-P99)*$C$22/100</f>
        <v>0.50110954535323504</v>
      </c>
      <c r="O100" s="7">
        <f t="shared" si="96"/>
        <v>0.3110741865975386</v>
      </c>
      <c r="P100" s="7">
        <f t="shared" si="81"/>
        <v>4.7251918669151509E-2</v>
      </c>
      <c r="Q100" s="12">
        <f t="shared" si="82"/>
        <v>1.2285498853979393E-2</v>
      </c>
      <c r="R100" s="7">
        <f t="shared" si="83"/>
        <v>7.4022000000000004E-2</v>
      </c>
      <c r="S100" s="13">
        <f t="shared" si="84"/>
        <v>0.16597091207991396</v>
      </c>
      <c r="T100" s="2">
        <v>0.01</v>
      </c>
      <c r="U100" s="14">
        <f t="shared" si="85"/>
        <v>1.6597091207991397E-3</v>
      </c>
      <c r="V100" s="13"/>
      <c r="W100" s="2"/>
      <c r="X100" s="2"/>
      <c r="Y100" s="2"/>
      <c r="Z100" s="2"/>
      <c r="AA100" s="2"/>
      <c r="AB100" s="2"/>
      <c r="AC100" s="2"/>
      <c r="AD100" s="2"/>
      <c r="AE100" s="13">
        <v>5.0000000000000001E-3</v>
      </c>
      <c r="AF100" s="2">
        <v>0.49</v>
      </c>
      <c r="AG100" s="14">
        <f t="shared" si="86"/>
        <v>2.4499999999999999E-3</v>
      </c>
      <c r="AH100" s="17"/>
      <c r="AI100" s="2"/>
      <c r="AJ100" s="14"/>
      <c r="AK100" s="13"/>
      <c r="AL100" s="2"/>
      <c r="AM100" s="2"/>
      <c r="AN100" s="13"/>
      <c r="AO100" s="2"/>
      <c r="AP100" s="14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1.1609709120799141E-2</v>
      </c>
      <c r="AU100" s="7">
        <f t="shared" si="89"/>
        <v>28.47</v>
      </c>
      <c r="AV100" s="1">
        <f t="shared" si="90"/>
        <v>0.26</v>
      </c>
      <c r="AW100" s="1">
        <f t="shared" si="91"/>
        <v>0.26</v>
      </c>
      <c r="AX100" s="1">
        <f t="shared" si="92"/>
        <v>149.70293138363212</v>
      </c>
      <c r="AZ100" s="1">
        <f t="shared" si="93"/>
        <v>0.69</v>
      </c>
      <c r="BA100" s="1">
        <f t="shared" si="94"/>
        <v>397.28854867194678</v>
      </c>
    </row>
    <row r="101" spans="3:54" x14ac:dyDescent="0.15">
      <c r="C101" s="6">
        <v>11</v>
      </c>
      <c r="D101" s="8">
        <v>11.5727211532</v>
      </c>
      <c r="E101" s="9">
        <f t="shared" si="95"/>
        <v>17.664700837096799</v>
      </c>
      <c r="F101" s="6" t="s">
        <v>112</v>
      </c>
      <c r="G101" s="1">
        <v>12</v>
      </c>
      <c r="H101" s="7">
        <f t="shared" si="76"/>
        <v>11.5727211532</v>
      </c>
      <c r="I101" s="7">
        <f t="shared" si="77"/>
        <v>284.72272115319998</v>
      </c>
      <c r="J101" s="7">
        <f t="shared" si="78"/>
        <v>7.4206359481037376E-2</v>
      </c>
      <c r="K101" s="7">
        <f t="shared" si="79"/>
        <v>28.47</v>
      </c>
      <c r="L101" s="7">
        <f t="shared" si="80"/>
        <v>0.28470000000000001</v>
      </c>
      <c r="M101" s="1" t="s">
        <v>110</v>
      </c>
      <c r="O101" s="7">
        <f t="shared" si="96"/>
        <v>0.5485222679283871</v>
      </c>
      <c r="P101" s="7">
        <f t="shared" si="81"/>
        <v>4.0703840597247791E-2</v>
      </c>
      <c r="Q101" s="12">
        <f t="shared" si="82"/>
        <v>1.0582998555284426E-2</v>
      </c>
      <c r="R101" s="7">
        <f t="shared" si="83"/>
        <v>7.4022000000000004E-2</v>
      </c>
      <c r="S101" s="13">
        <f t="shared" si="84"/>
        <v>0.14297098910167821</v>
      </c>
      <c r="T101" s="2">
        <v>0.01</v>
      </c>
      <c r="U101" s="14">
        <f t="shared" si="85"/>
        <v>1.4297098910167822E-3</v>
      </c>
      <c r="V101" s="13"/>
      <c r="W101" s="2"/>
      <c r="X101" s="2"/>
      <c r="Y101" s="2"/>
      <c r="Z101" s="2"/>
      <c r="AA101" s="2"/>
      <c r="AB101" s="2"/>
      <c r="AC101" s="2"/>
      <c r="AD101" s="2"/>
      <c r="AE101" s="13">
        <v>1E-3</v>
      </c>
      <c r="AF101" s="2">
        <v>0.49</v>
      </c>
      <c r="AG101" s="14">
        <f t="shared" si="86"/>
        <v>4.8999999999999998E-4</v>
      </c>
      <c r="AH101" s="17"/>
      <c r="AI101" s="2"/>
      <c r="AJ101" s="14"/>
      <c r="AK101" s="13"/>
      <c r="AL101" s="2"/>
      <c r="AM101" s="2"/>
      <c r="AN101" s="13"/>
      <c r="AO101" s="2"/>
      <c r="AP101" s="14"/>
      <c r="AQ101" s="2">
        <v>0.01</v>
      </c>
      <c r="AR101" s="2">
        <v>0.5</v>
      </c>
      <c r="AS101" s="2">
        <f t="shared" si="87"/>
        <v>5.0000000000000001E-3</v>
      </c>
      <c r="AT101" s="1">
        <f t="shared" si="88"/>
        <v>6.9197098910167825E-3</v>
      </c>
      <c r="AU101" s="7">
        <f t="shared" si="89"/>
        <v>28.47</v>
      </c>
      <c r="AV101" s="1">
        <f t="shared" si="90"/>
        <v>0.26</v>
      </c>
      <c r="AW101" s="1">
        <f t="shared" si="91"/>
        <v>0.26</v>
      </c>
      <c r="AX101" s="1">
        <f t="shared" si="92"/>
        <v>89.227115359305472</v>
      </c>
      <c r="AY101" s="1">
        <f>SUM(AX90:AX101)</f>
        <v>2353.4419673904449</v>
      </c>
      <c r="AZ101" s="1">
        <f t="shared" si="93"/>
        <v>0.69</v>
      </c>
      <c r="BA101" s="1">
        <f t="shared" si="94"/>
        <v>236.79503691507992</v>
      </c>
      <c r="BB101" s="1">
        <f>SUM(BA90:BA101)</f>
        <v>6245.6729134592579</v>
      </c>
    </row>
    <row r="102" spans="3:54" x14ac:dyDescent="0.15">
      <c r="C102" s="6">
        <v>12</v>
      </c>
      <c r="D102" s="8">
        <v>8.2829799241612907</v>
      </c>
      <c r="E102" s="9">
        <f t="shared" si="95"/>
        <v>11.5727211532</v>
      </c>
      <c r="F102" s="6" t="s">
        <v>110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Z102"/>
  <sheetViews>
    <sheetView workbookViewId="0">
      <pane xSplit="4" topLeftCell="E1" activePane="topRight" state="frozen"/>
      <selection activeCell="K16" sqref="K16"/>
      <selection pane="topRight"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10" style="1"/>
    <col min="32" max="32" width="23.125" style="1" customWidth="1"/>
    <col min="33" max="33" width="14.37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73</v>
      </c>
    </row>
    <row r="2" spans="1:12" x14ac:dyDescent="0.15">
      <c r="A2" s="28" t="s">
        <v>41</v>
      </c>
      <c r="B2" s="3" t="s">
        <v>42</v>
      </c>
      <c r="C2" s="2"/>
      <c r="D2" s="2"/>
      <c r="E2" s="35">
        <v>1117.57516214262</v>
      </c>
      <c r="F2" s="2">
        <v>734.67200000000003</v>
      </c>
      <c r="G2" s="39">
        <f>(F2+F3+F4)/3</f>
        <v>1194.134</v>
      </c>
      <c r="H2" s="2">
        <v>0.18</v>
      </c>
      <c r="I2" s="28">
        <f>(H2+H3+H4)/3</f>
        <v>0.13666666666666669</v>
      </c>
    </row>
    <row r="3" spans="1:12" x14ac:dyDescent="0.15">
      <c r="A3" s="28"/>
      <c r="B3" s="3" t="s">
        <v>43</v>
      </c>
      <c r="C3" s="2"/>
      <c r="D3" s="2"/>
      <c r="E3" s="36"/>
      <c r="F3" s="2">
        <v>1192.0899999999999</v>
      </c>
      <c r="G3" s="40"/>
      <c r="H3" s="2">
        <v>0.13</v>
      </c>
      <c r="I3" s="28"/>
    </row>
    <row r="4" spans="1:12" x14ac:dyDescent="0.15">
      <c r="A4" s="28"/>
      <c r="B4" s="3" t="s">
        <v>44</v>
      </c>
      <c r="C4" s="2"/>
      <c r="D4" s="2"/>
      <c r="E4" s="37"/>
      <c r="F4" s="2">
        <v>1655.64</v>
      </c>
      <c r="G4" s="41"/>
      <c r="H4" s="2">
        <v>0.1</v>
      </c>
      <c r="I4" s="28"/>
    </row>
    <row r="5" spans="1:12" x14ac:dyDescent="0.15">
      <c r="A5" s="28" t="s">
        <v>45</v>
      </c>
      <c r="B5" s="3" t="s">
        <v>46</v>
      </c>
      <c r="C5" s="2"/>
      <c r="D5" s="2"/>
      <c r="E5" s="35">
        <v>2834.0376986301399</v>
      </c>
      <c r="F5" s="2">
        <v>91.103999999999999</v>
      </c>
      <c r="G5" s="39">
        <f>(F5+F6)/2</f>
        <v>92.509250000000009</v>
      </c>
      <c r="H5" s="2">
        <v>0.18</v>
      </c>
      <c r="I5" s="28">
        <f>(H5+H6)/2</f>
        <v>0.155</v>
      </c>
    </row>
    <row r="6" spans="1:12" x14ac:dyDescent="0.15">
      <c r="A6" s="28"/>
      <c r="B6" s="3" t="s">
        <v>47</v>
      </c>
      <c r="C6" s="2"/>
      <c r="D6" s="2"/>
      <c r="E6" s="37"/>
      <c r="F6" s="2">
        <v>93.914500000000004</v>
      </c>
      <c r="G6" s="41"/>
      <c r="H6" s="2">
        <v>0.13</v>
      </c>
      <c r="I6" s="28"/>
    </row>
    <row r="7" spans="1:12" x14ac:dyDescent="0.15">
      <c r="A7" s="28" t="s">
        <v>48</v>
      </c>
      <c r="B7" s="29"/>
      <c r="C7" s="2"/>
      <c r="D7" s="2"/>
      <c r="E7" s="4">
        <v>8966.9836046128803</v>
      </c>
      <c r="F7" s="2">
        <v>108.2955</v>
      </c>
      <c r="G7" s="2"/>
      <c r="H7" s="2">
        <v>0.45</v>
      </c>
    </row>
    <row r="8" spans="1:12" x14ac:dyDescent="0.15">
      <c r="A8" s="28" t="s">
        <v>49</v>
      </c>
      <c r="B8" s="29"/>
      <c r="C8" s="2"/>
      <c r="D8" s="2"/>
      <c r="E8" s="4">
        <v>76.310613151279796</v>
      </c>
      <c r="F8" s="2">
        <v>625.46400000000006</v>
      </c>
      <c r="G8" s="2"/>
      <c r="H8" s="2">
        <v>0.3</v>
      </c>
    </row>
    <row r="9" spans="1:12" x14ac:dyDescent="0.15">
      <c r="A9" s="28" t="s">
        <v>50</v>
      </c>
      <c r="B9" s="29"/>
      <c r="C9" s="2"/>
      <c r="D9" s="2"/>
      <c r="E9" s="4">
        <v>10.258800000000001</v>
      </c>
      <c r="F9" s="2">
        <v>341.64</v>
      </c>
      <c r="G9" s="2"/>
      <c r="H9" s="2">
        <v>0.26</v>
      </c>
    </row>
    <row r="10" spans="1:12" x14ac:dyDescent="0.15">
      <c r="A10" s="28" t="s">
        <v>51</v>
      </c>
      <c r="B10" s="29"/>
      <c r="C10" s="2"/>
      <c r="D10" s="2"/>
      <c r="E10" s="2">
        <v>9.83</v>
      </c>
      <c r="F10" s="2">
        <v>341.64</v>
      </c>
      <c r="G10" s="2"/>
      <c r="H10" s="2">
        <v>0.26</v>
      </c>
    </row>
    <row r="11" spans="1:12" x14ac:dyDescent="0.15">
      <c r="A11" s="28" t="s">
        <v>52</v>
      </c>
      <c r="B11" s="29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55</v>
      </c>
      <c r="B14" s="2" t="s">
        <v>56</v>
      </c>
      <c r="C14" s="2">
        <v>308.16000000000003</v>
      </c>
      <c r="G14" s="38" t="s">
        <v>57</v>
      </c>
      <c r="H14" s="5" t="s">
        <v>58</v>
      </c>
      <c r="I14" s="5">
        <f>(AV38+AV53+AY85+AY101+BB101+AG69)</f>
        <v>209090203.41055182</v>
      </c>
      <c r="J14" s="5" t="s">
        <v>35</v>
      </c>
      <c r="K14" s="5">
        <f>I14/(10000*1000)</f>
        <v>20.909020341055182</v>
      </c>
      <c r="L14" s="5" t="s">
        <v>59</v>
      </c>
    </row>
    <row r="15" spans="1:12" x14ac:dyDescent="0.15">
      <c r="A15" s="2" t="s">
        <v>60</v>
      </c>
      <c r="B15" s="2" t="s">
        <v>56</v>
      </c>
      <c r="C15" s="2"/>
      <c r="G15" s="38"/>
      <c r="H15" s="5" t="s">
        <v>61</v>
      </c>
      <c r="I15" s="5">
        <v>172972074.669893</v>
      </c>
      <c r="J15" s="5" t="s">
        <v>35</v>
      </c>
      <c r="K15" s="5">
        <f>I15/(10000*1000)</f>
        <v>17.297207466989299</v>
      </c>
      <c r="L15" s="5" t="s">
        <v>59</v>
      </c>
    </row>
    <row r="16" spans="1:12" x14ac:dyDescent="0.15">
      <c r="A16" s="2" t="s">
        <v>62</v>
      </c>
      <c r="B16" s="2" t="s">
        <v>63</v>
      </c>
      <c r="C16" s="2">
        <v>19347</v>
      </c>
      <c r="K16" s="1">
        <v>20.909020341055182</v>
      </c>
    </row>
    <row r="17" spans="1:47" x14ac:dyDescent="0.15">
      <c r="A17" s="2" t="s">
        <v>64</v>
      </c>
      <c r="B17" s="2" t="s">
        <v>65</v>
      </c>
      <c r="C17" s="2">
        <v>1.9870000000000001</v>
      </c>
      <c r="AF17" s="1" t="s">
        <v>122</v>
      </c>
    </row>
    <row r="18" spans="1:47" x14ac:dyDescent="0.15">
      <c r="A18" s="2" t="s">
        <v>67</v>
      </c>
      <c r="B18" s="2" t="s">
        <v>68</v>
      </c>
      <c r="C18" s="2">
        <v>1</v>
      </c>
    </row>
    <row r="19" spans="1:47" x14ac:dyDescent="0.15">
      <c r="A19" s="2" t="s">
        <v>70</v>
      </c>
      <c r="B19" s="2" t="s">
        <v>68</v>
      </c>
      <c r="C19" s="2">
        <v>3</v>
      </c>
    </row>
    <row r="20" spans="1:47" x14ac:dyDescent="0.15">
      <c r="A20" s="2" t="s">
        <v>73</v>
      </c>
      <c r="B20" s="2" t="s">
        <v>74</v>
      </c>
      <c r="C20" s="2">
        <v>0.13</v>
      </c>
    </row>
    <row r="21" spans="1:47" x14ac:dyDescent="0.15">
      <c r="A21" s="2" t="s">
        <v>75</v>
      </c>
      <c r="B21" s="2" t="s">
        <v>76</v>
      </c>
      <c r="C21" s="2">
        <v>1</v>
      </c>
    </row>
    <row r="22" spans="1:47" x14ac:dyDescent="0.15">
      <c r="A22" s="2" t="s">
        <v>77</v>
      </c>
      <c r="B22" s="2" t="s">
        <v>72</v>
      </c>
      <c r="C22" s="2">
        <v>95</v>
      </c>
    </row>
    <row r="23" spans="1:47" x14ac:dyDescent="0.15">
      <c r="A23" s="2" t="s">
        <v>78</v>
      </c>
      <c r="B23" s="2" t="s">
        <v>79</v>
      </c>
      <c r="C23" s="2">
        <v>0.66200000000000003</v>
      </c>
    </row>
    <row r="25" spans="1:47" x14ac:dyDescent="0.15">
      <c r="S25" s="30" t="s">
        <v>80</v>
      </c>
      <c r="T25" s="30"/>
      <c r="U25" s="30"/>
      <c r="V25" s="30" t="s">
        <v>81</v>
      </c>
      <c r="W25" s="30"/>
      <c r="X25" s="30"/>
      <c r="Y25" s="30" t="s">
        <v>82</v>
      </c>
      <c r="Z25" s="30"/>
      <c r="AA25" s="30"/>
      <c r="AB25" s="30" t="s">
        <v>83</v>
      </c>
      <c r="AC25" s="30"/>
      <c r="AD25" s="30"/>
      <c r="AE25" s="30" t="s">
        <v>84</v>
      </c>
      <c r="AF25" s="30"/>
      <c r="AG25" s="30"/>
      <c r="AH25" s="30" t="s">
        <v>85</v>
      </c>
      <c r="AI25" s="30"/>
      <c r="AJ25" s="30"/>
      <c r="AK25" s="31" t="s">
        <v>86</v>
      </c>
      <c r="AL25" s="32"/>
      <c r="AM25" s="33"/>
      <c r="AN25" s="30" t="s">
        <v>87</v>
      </c>
      <c r="AO25" s="30"/>
      <c r="AP25" s="30"/>
    </row>
    <row r="26" spans="1:47" x14ac:dyDescent="0.15">
      <c r="A26" s="34" t="s">
        <v>41</v>
      </c>
      <c r="B26" s="34"/>
      <c r="C26" s="6" t="s">
        <v>88</v>
      </c>
      <c r="D26" s="6" t="s">
        <v>89</v>
      </c>
      <c r="E26" s="6" t="s">
        <v>90</v>
      </c>
      <c r="F26" s="6" t="s">
        <v>91</v>
      </c>
      <c r="G26" s="1" t="s">
        <v>88</v>
      </c>
      <c r="H26" s="1" t="s">
        <v>90</v>
      </c>
      <c r="I26" s="1" t="s">
        <v>92</v>
      </c>
      <c r="J26" s="1" t="s">
        <v>93</v>
      </c>
      <c r="K26" s="10" t="s">
        <v>94</v>
      </c>
      <c r="L26" s="10" t="s">
        <v>95</v>
      </c>
      <c r="M26" s="1" t="s">
        <v>96</v>
      </c>
      <c r="N26" s="10" t="s">
        <v>97</v>
      </c>
      <c r="O26" s="1" t="s">
        <v>98</v>
      </c>
      <c r="P26" s="1" t="s">
        <v>99</v>
      </c>
      <c r="Q26" s="10" t="s">
        <v>100</v>
      </c>
      <c r="R26" s="10" t="s">
        <v>101</v>
      </c>
      <c r="S26" s="2" t="s">
        <v>102</v>
      </c>
      <c r="T26" s="2" t="s">
        <v>103</v>
      </c>
      <c r="U26" s="2"/>
      <c r="V26" s="2" t="s">
        <v>102</v>
      </c>
      <c r="W26" s="2" t="s">
        <v>103</v>
      </c>
      <c r="X26" s="2"/>
      <c r="Y26" s="2" t="s">
        <v>102</v>
      </c>
      <c r="Z26" s="2" t="s">
        <v>103</v>
      </c>
      <c r="AA26" s="2"/>
      <c r="AB26" s="2" t="s">
        <v>102</v>
      </c>
      <c r="AC26" s="2" t="s">
        <v>103</v>
      </c>
      <c r="AD26" s="2"/>
      <c r="AE26" s="2" t="s">
        <v>102</v>
      </c>
      <c r="AF26" s="2" t="s">
        <v>103</v>
      </c>
      <c r="AG26" s="2"/>
      <c r="AH26" s="2" t="s">
        <v>102</v>
      </c>
      <c r="AI26" s="2" t="s">
        <v>103</v>
      </c>
      <c r="AJ26" s="2"/>
      <c r="AK26" s="2" t="s">
        <v>102</v>
      </c>
      <c r="AL26" s="2" t="s">
        <v>103</v>
      </c>
      <c r="AM26" s="2"/>
      <c r="AN26" s="16" t="s">
        <v>102</v>
      </c>
      <c r="AO26" s="16" t="s">
        <v>103</v>
      </c>
      <c r="AP26" s="16"/>
      <c r="AQ26" s="1" t="s">
        <v>104</v>
      </c>
      <c r="AR26" s="1" t="s">
        <v>105</v>
      </c>
      <c r="AS26" s="1" t="s">
        <v>73</v>
      </c>
      <c r="AT26" s="1" t="s">
        <v>106</v>
      </c>
      <c r="AU26" s="1" t="s">
        <v>107</v>
      </c>
    </row>
    <row r="27" spans="1:47" x14ac:dyDescent="0.15">
      <c r="A27" s="1" t="s">
        <v>108</v>
      </c>
      <c r="B27" s="1">
        <f>G2</f>
        <v>1194.134</v>
      </c>
      <c r="C27" s="6" t="s">
        <v>109</v>
      </c>
      <c r="D27" s="6">
        <v>-4</v>
      </c>
      <c r="E27" s="6"/>
      <c r="F27" s="6"/>
      <c r="G27" s="1">
        <v>1</v>
      </c>
      <c r="H27" s="7">
        <f t="shared" ref="H27:H38" si="0">E28</f>
        <v>-4</v>
      </c>
      <c r="I27" s="7">
        <f t="shared" ref="I27:I38" si="1">H27+273.15</f>
        <v>269.14999999999998</v>
      </c>
      <c r="J27" s="7">
        <f t="shared" ref="J27:J38" si="2">EXP(($C$16*(I27-$C$14))/($C$17*I27*$C$14))</f>
        <v>1.0259700257866751E-2</v>
      </c>
      <c r="K27" s="7">
        <f t="shared" ref="K27:K38" si="3">$B$27/12</f>
        <v>99.511166666666668</v>
      </c>
      <c r="L27" s="7">
        <f t="shared" ref="L27:L38" si="4">K27*$B$28/100</f>
        <v>0.99511166666666673</v>
      </c>
      <c r="M27" s="1" t="s">
        <v>110</v>
      </c>
      <c r="O27" s="7">
        <f>L27</f>
        <v>0.99511166666666673</v>
      </c>
      <c r="P27" s="7">
        <f t="shared" ref="P27:P38" si="5">O27*J27</f>
        <v>1.0209547423106213E-2</v>
      </c>
      <c r="Q27" s="12">
        <f t="shared" ref="Q27:Q38" si="6">P27*$B$29</f>
        <v>1.3953048144911826E-3</v>
      </c>
      <c r="R27" s="7">
        <f t="shared" ref="R27:R38" si="7">L27*$B$29</f>
        <v>0.13599859444444448</v>
      </c>
      <c r="S27" s="13">
        <f t="shared" ref="S27:S38" si="8">Q27/R27</f>
        <v>1.0259700257866751E-2</v>
      </c>
      <c r="T27" s="2">
        <v>0.01</v>
      </c>
      <c r="U27" s="14">
        <f t="shared" ref="U27:U38" si="9">S27*T27</f>
        <v>1.0259700257866751E-4</v>
      </c>
      <c r="V27" s="13"/>
      <c r="W27" s="2"/>
      <c r="X27" s="14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3"/>
      <c r="AF27" s="2"/>
      <c r="AG27" s="14"/>
      <c r="AH27" s="13"/>
      <c r="AI27" s="2"/>
      <c r="AJ27" s="14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2.2002597002578665E-2</v>
      </c>
      <c r="AR27" s="7">
        <f t="shared" ref="AR27:AR38" si="15">$B$27/12</f>
        <v>99.511166666666668</v>
      </c>
      <c r="AS27" s="1">
        <f t="shared" ref="AS27:AS38" si="16">$B$29</f>
        <v>0.13666666666666669</v>
      </c>
      <c r="AT27" s="1">
        <f>$E$2/12</f>
        <v>93.131263511884995</v>
      </c>
      <c r="AU27" s="1">
        <f t="shared" ref="AU27:AU38" si="17">AT27*10000*AS27*0.67*AR27*AQ27</f>
        <v>186714.76485295049</v>
      </c>
    </row>
    <row r="28" spans="1:47" x14ac:dyDescent="0.15">
      <c r="A28" s="1" t="s">
        <v>111</v>
      </c>
      <c r="B28" s="1">
        <v>1</v>
      </c>
      <c r="C28" s="6">
        <v>1</v>
      </c>
      <c r="D28" s="8">
        <v>-5.2611157059677396</v>
      </c>
      <c r="E28" s="9">
        <f t="shared" ref="E28:E39" si="18">D27</f>
        <v>-4</v>
      </c>
      <c r="F28" s="6" t="s">
        <v>110</v>
      </c>
      <c r="G28" s="1">
        <v>2</v>
      </c>
      <c r="H28" s="7">
        <f t="shared" si="0"/>
        <v>-5.2611157059677396</v>
      </c>
      <c r="I28" s="7">
        <f t="shared" si="1"/>
        <v>267.88888429403221</v>
      </c>
      <c r="J28" s="7">
        <f t="shared" si="2"/>
        <v>8.6531281394394768E-3</v>
      </c>
      <c r="K28" s="7">
        <f t="shared" si="3"/>
        <v>99.511166666666668</v>
      </c>
      <c r="L28" s="7">
        <f t="shared" si="4"/>
        <v>0.99511166666666673</v>
      </c>
      <c r="M28" s="1" t="s">
        <v>110</v>
      </c>
      <c r="O28" s="7">
        <f t="shared" ref="O28:O38" si="19">L28+O27-P27-N28</f>
        <v>1.9800137859102271</v>
      </c>
      <c r="P28" s="7">
        <f t="shared" si="5"/>
        <v>1.7133313007337878E-2</v>
      </c>
      <c r="Q28" s="12">
        <f t="shared" si="6"/>
        <v>2.3415527776695102E-3</v>
      </c>
      <c r="R28" s="7">
        <f t="shared" si="7"/>
        <v>0.13599859444444448</v>
      </c>
      <c r="S28" s="13">
        <f t="shared" si="8"/>
        <v>1.7217477777875387E-2</v>
      </c>
      <c r="T28" s="2">
        <v>0.01</v>
      </c>
      <c r="U28" s="14">
        <f t="shared" si="9"/>
        <v>1.7217477777875387E-4</v>
      </c>
      <c r="V28" s="13"/>
      <c r="W28" s="2"/>
      <c r="X28" s="14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3"/>
      <c r="AF28" s="2"/>
      <c r="AG28" s="14"/>
      <c r="AH28" s="13"/>
      <c r="AI28" s="2"/>
      <c r="AJ28" s="14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2.2072174777778755E-2</v>
      </c>
      <c r="AR28" s="7">
        <f t="shared" si="15"/>
        <v>99.511166666666668</v>
      </c>
      <c r="AS28" s="1">
        <f t="shared" si="16"/>
        <v>0.13666666666666669</v>
      </c>
      <c r="AT28" s="1">
        <f t="shared" ref="AT28:AT38" si="20">$E$2/12</f>
        <v>93.131263511884995</v>
      </c>
      <c r="AU28" s="1">
        <f t="shared" si="17"/>
        <v>187305.20415127304</v>
      </c>
    </row>
    <row r="29" spans="1:47" x14ac:dyDescent="0.15">
      <c r="A29" s="1" t="s">
        <v>73</v>
      </c>
      <c r="B29" s="1">
        <f>I2</f>
        <v>0.13666666666666669</v>
      </c>
      <c r="C29" s="6">
        <v>2</v>
      </c>
      <c r="D29" s="8">
        <v>-2.3226948048620701</v>
      </c>
      <c r="E29" s="9">
        <f t="shared" si="18"/>
        <v>-5.2611157059677396</v>
      </c>
      <c r="F29" s="6" t="s">
        <v>110</v>
      </c>
      <c r="G29" s="1">
        <v>3</v>
      </c>
      <c r="H29" s="7">
        <f t="shared" si="0"/>
        <v>-2.3226948048620701</v>
      </c>
      <c r="I29" s="7">
        <f t="shared" si="1"/>
        <v>270.82730519513791</v>
      </c>
      <c r="J29" s="7">
        <f t="shared" si="2"/>
        <v>1.2836229471287295E-2</v>
      </c>
      <c r="K29" s="7">
        <f t="shared" si="3"/>
        <v>99.511166666666668</v>
      </c>
      <c r="L29" s="7">
        <f t="shared" si="4"/>
        <v>0.99511166666666673</v>
      </c>
      <c r="M29" s="1" t="s">
        <v>110</v>
      </c>
      <c r="O29" s="7">
        <f t="shared" si="19"/>
        <v>2.9579921395695563</v>
      </c>
      <c r="P29" s="7">
        <f t="shared" si="5"/>
        <v>3.7969465877778899E-2</v>
      </c>
      <c r="Q29" s="12">
        <f t="shared" si="6"/>
        <v>5.1891603366297839E-3</v>
      </c>
      <c r="R29" s="7">
        <f t="shared" si="7"/>
        <v>0.13599859444444448</v>
      </c>
      <c r="S29" s="13">
        <f t="shared" si="8"/>
        <v>3.8155985051371688E-2</v>
      </c>
      <c r="T29" s="2">
        <v>0.01</v>
      </c>
      <c r="U29" s="14">
        <f t="shared" si="9"/>
        <v>3.8155985051371687E-4</v>
      </c>
      <c r="V29" s="13"/>
      <c r="W29" s="2"/>
      <c r="X29" s="14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3"/>
      <c r="AF29" s="2"/>
      <c r="AG29" s="14"/>
      <c r="AH29" s="13"/>
      <c r="AI29" s="2"/>
      <c r="AJ29" s="14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2.2281559850513718E-2</v>
      </c>
      <c r="AR29" s="7">
        <f t="shared" si="15"/>
        <v>99.511166666666668</v>
      </c>
      <c r="AS29" s="1">
        <f t="shared" si="16"/>
        <v>0.13666666666666669</v>
      </c>
      <c r="AT29" s="1">
        <f t="shared" si="20"/>
        <v>93.131263511884995</v>
      </c>
      <c r="AU29" s="1">
        <f t="shared" si="17"/>
        <v>189082.05279395118</v>
      </c>
    </row>
    <row r="30" spans="1:47" x14ac:dyDescent="0.15">
      <c r="C30" s="6">
        <v>3</v>
      </c>
      <c r="D30" s="8">
        <v>2.8342254285806501</v>
      </c>
      <c r="E30" s="9">
        <f t="shared" si="18"/>
        <v>-2.3226948048620701</v>
      </c>
      <c r="F30" s="6" t="s">
        <v>110</v>
      </c>
      <c r="G30" s="1">
        <v>4</v>
      </c>
      <c r="H30" s="7">
        <f t="shared" si="0"/>
        <v>2.8342254285806501</v>
      </c>
      <c r="I30" s="7">
        <f t="shared" si="1"/>
        <v>275.9842254285806</v>
      </c>
      <c r="J30" s="7">
        <f t="shared" si="2"/>
        <v>2.5129823127461356E-2</v>
      </c>
      <c r="K30" s="7">
        <f t="shared" si="3"/>
        <v>99.511166666666668</v>
      </c>
      <c r="L30" s="7">
        <f t="shared" si="4"/>
        <v>0.99511166666666673</v>
      </c>
      <c r="M30" s="1" t="s">
        <v>110</v>
      </c>
      <c r="O30" s="7">
        <f t="shared" si="19"/>
        <v>3.9151343403584442</v>
      </c>
      <c r="P30" s="7">
        <f t="shared" si="5"/>
        <v>9.838663349345779E-2</v>
      </c>
      <c r="Q30" s="12">
        <f t="shared" si="6"/>
        <v>1.3446173244105899E-2</v>
      </c>
      <c r="R30" s="7">
        <f t="shared" si="7"/>
        <v>0.13599859444444448</v>
      </c>
      <c r="S30" s="13">
        <f t="shared" si="8"/>
        <v>9.8869942730170426E-2</v>
      </c>
      <c r="T30" s="2">
        <v>0.01</v>
      </c>
      <c r="U30" s="14">
        <f t="shared" si="9"/>
        <v>9.8869942730170422E-4</v>
      </c>
      <c r="V30" s="13"/>
      <c r="W30" s="2"/>
      <c r="X30" s="14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3"/>
      <c r="AF30" s="2"/>
      <c r="AG30" s="14"/>
      <c r="AH30" s="13"/>
      <c r="AI30" s="2"/>
      <c r="AJ30" s="14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2.2888699427301703E-2</v>
      </c>
      <c r="AR30" s="7">
        <f t="shared" si="15"/>
        <v>99.511166666666668</v>
      </c>
      <c r="AS30" s="1">
        <f t="shared" si="16"/>
        <v>0.13666666666666669</v>
      </c>
      <c r="AT30" s="1">
        <f t="shared" si="20"/>
        <v>93.131263511884995</v>
      </c>
      <c r="AU30" s="1">
        <f t="shared" si="17"/>
        <v>194234.25929482936</v>
      </c>
    </row>
    <row r="31" spans="1:47" x14ac:dyDescent="0.15">
      <c r="C31" s="6">
        <v>4</v>
      </c>
      <c r="D31" s="8">
        <v>7.9320972751333301</v>
      </c>
      <c r="E31" s="9">
        <f t="shared" si="18"/>
        <v>2.8342254285806501</v>
      </c>
      <c r="F31" s="6" t="s">
        <v>110</v>
      </c>
      <c r="G31" s="1">
        <v>5</v>
      </c>
      <c r="H31" s="7">
        <f t="shared" si="0"/>
        <v>7.9320972751333301</v>
      </c>
      <c r="I31" s="7">
        <f t="shared" si="1"/>
        <v>281.08209727513332</v>
      </c>
      <c r="J31" s="7">
        <f t="shared" si="2"/>
        <v>4.765171686279928E-2</v>
      </c>
      <c r="K31" s="7">
        <f t="shared" si="3"/>
        <v>99.511166666666668</v>
      </c>
      <c r="L31" s="7">
        <f t="shared" si="4"/>
        <v>0.99511166666666673</v>
      </c>
      <c r="M31" s="1" t="s">
        <v>112</v>
      </c>
      <c r="N31" s="7">
        <f>(O30-P30)*C22/100</f>
        <v>3.6259103215217374</v>
      </c>
      <c r="O31" s="7">
        <f t="shared" si="19"/>
        <v>1.1859490520099154</v>
      </c>
      <c r="P31" s="7">
        <f t="shared" si="5"/>
        <v>5.6512508440081703E-2</v>
      </c>
      <c r="Q31" s="12">
        <f t="shared" si="6"/>
        <v>7.7233761534778343E-3</v>
      </c>
      <c r="R31" s="7">
        <f t="shared" si="7"/>
        <v>0.13599859444444448</v>
      </c>
      <c r="S31" s="13">
        <f t="shared" si="8"/>
        <v>5.6790117464286284E-2</v>
      </c>
      <c r="T31" s="2">
        <v>0.01</v>
      </c>
      <c r="U31" s="14">
        <f t="shared" si="9"/>
        <v>5.6790117464286288E-4</v>
      </c>
      <c r="V31" s="13"/>
      <c r="W31" s="2"/>
      <c r="X31" s="14"/>
      <c r="Y31" s="2">
        <v>0.02</v>
      </c>
      <c r="Z31" s="2">
        <v>0.21</v>
      </c>
      <c r="AA31" s="2">
        <f t="shared" si="10"/>
        <v>4.1999999999999997E-3</v>
      </c>
      <c r="AB31" s="2">
        <v>0.01</v>
      </c>
      <c r="AC31" s="2">
        <v>0.28999999999999998</v>
      </c>
      <c r="AD31" s="2">
        <f t="shared" si="11"/>
        <v>2.8999999999999998E-3</v>
      </c>
      <c r="AE31" s="13"/>
      <c r="AF31" s="2"/>
      <c r="AG31" s="14"/>
      <c r="AH31" s="13"/>
      <c r="AI31" s="2"/>
      <c r="AJ31" s="14"/>
      <c r="AK31" s="1">
        <v>0.1</v>
      </c>
      <c r="AL31" s="2">
        <v>0.11</v>
      </c>
      <c r="AM31" s="2">
        <f t="shared" si="12"/>
        <v>1.1000000000000001E-2</v>
      </c>
      <c r="AN31" s="2">
        <v>0.01</v>
      </c>
      <c r="AO31" s="2">
        <v>0.38</v>
      </c>
      <c r="AP31" s="2">
        <f t="shared" si="13"/>
        <v>3.8E-3</v>
      </c>
      <c r="AQ31" s="1">
        <f t="shared" si="14"/>
        <v>2.2467901174642861E-2</v>
      </c>
      <c r="AR31" s="7">
        <f t="shared" si="15"/>
        <v>99.511166666666668</v>
      </c>
      <c r="AS31" s="1">
        <f t="shared" si="16"/>
        <v>0.13666666666666669</v>
      </c>
      <c r="AT31" s="1">
        <f t="shared" si="20"/>
        <v>93.131263511884995</v>
      </c>
      <c r="AU31" s="1">
        <f t="shared" si="17"/>
        <v>190663.35142488475</v>
      </c>
    </row>
    <row r="32" spans="1:47" x14ac:dyDescent="0.15">
      <c r="C32" s="6">
        <v>5</v>
      </c>
      <c r="D32" s="8">
        <v>12.1614925472258</v>
      </c>
      <c r="E32" s="9">
        <f t="shared" si="18"/>
        <v>7.9320972751333301</v>
      </c>
      <c r="F32" s="6" t="s">
        <v>112</v>
      </c>
      <c r="G32" s="1">
        <v>6</v>
      </c>
      <c r="H32" s="7">
        <f t="shared" si="0"/>
        <v>12.1614925472258</v>
      </c>
      <c r="I32" s="7">
        <f t="shared" si="1"/>
        <v>285.31149254722578</v>
      </c>
      <c r="J32" s="7">
        <f t="shared" si="2"/>
        <v>7.9632317508261802E-2</v>
      </c>
      <c r="K32" s="7">
        <f t="shared" si="3"/>
        <v>99.511166666666668</v>
      </c>
      <c r="L32" s="7">
        <f t="shared" si="4"/>
        <v>0.99511166666666673</v>
      </c>
      <c r="M32" s="1" t="s">
        <v>110</v>
      </c>
      <c r="O32" s="7">
        <f t="shared" si="19"/>
        <v>2.1245482102365005</v>
      </c>
      <c r="P32" s="7">
        <f t="shared" si="5"/>
        <v>0.16918269763916235</v>
      </c>
      <c r="Q32" s="12">
        <f t="shared" si="6"/>
        <v>2.312163534401886E-2</v>
      </c>
      <c r="R32" s="7">
        <f t="shared" si="7"/>
        <v>0.13599859444444448</v>
      </c>
      <c r="S32" s="13">
        <f t="shared" si="8"/>
        <v>0.17001378167525152</v>
      </c>
      <c r="T32" s="2">
        <v>0.01</v>
      </c>
      <c r="U32" s="14">
        <f t="shared" si="9"/>
        <v>1.7001378167525152E-3</v>
      </c>
      <c r="V32" s="13"/>
      <c r="W32" s="2"/>
      <c r="X32" s="14"/>
      <c r="Y32" s="2">
        <v>0.02</v>
      </c>
      <c r="Z32" s="2">
        <v>0.21</v>
      </c>
      <c r="AA32" s="2">
        <f t="shared" si="10"/>
        <v>4.1999999999999997E-3</v>
      </c>
      <c r="AB32" s="2">
        <v>0.01</v>
      </c>
      <c r="AC32" s="2">
        <v>0.28999999999999998</v>
      </c>
      <c r="AD32" s="2">
        <f t="shared" si="11"/>
        <v>2.8999999999999998E-3</v>
      </c>
      <c r="AE32" s="13"/>
      <c r="AF32" s="2"/>
      <c r="AG32" s="14"/>
      <c r="AH32" s="13"/>
      <c r="AI32" s="2"/>
      <c r="AJ32" s="14"/>
      <c r="AK32" s="2">
        <v>0.1</v>
      </c>
      <c r="AL32" s="2">
        <v>0.11</v>
      </c>
      <c r="AM32" s="2">
        <f t="shared" si="12"/>
        <v>1.1000000000000001E-2</v>
      </c>
      <c r="AN32" s="2">
        <v>0.01</v>
      </c>
      <c r="AO32" s="2">
        <v>0.38</v>
      </c>
      <c r="AP32" s="2">
        <f t="shared" si="13"/>
        <v>3.8E-3</v>
      </c>
      <c r="AQ32" s="1">
        <f t="shared" si="14"/>
        <v>2.3600137816752513E-2</v>
      </c>
      <c r="AR32" s="7">
        <f t="shared" si="15"/>
        <v>99.511166666666668</v>
      </c>
      <c r="AS32" s="1">
        <f t="shared" si="16"/>
        <v>0.13666666666666669</v>
      </c>
      <c r="AT32" s="1">
        <f t="shared" si="20"/>
        <v>93.131263511884995</v>
      </c>
      <c r="AU32" s="1">
        <f t="shared" si="17"/>
        <v>200271.54896468524</v>
      </c>
    </row>
    <row r="33" spans="1:48" x14ac:dyDescent="0.15">
      <c r="C33" s="6">
        <v>6</v>
      </c>
      <c r="D33" s="8">
        <v>15.5238279843333</v>
      </c>
      <c r="E33" s="9">
        <f t="shared" si="18"/>
        <v>12.1614925472258</v>
      </c>
      <c r="F33" s="6" t="s">
        <v>110</v>
      </c>
      <c r="G33" s="1">
        <v>7</v>
      </c>
      <c r="H33" s="7">
        <f t="shared" si="0"/>
        <v>15.5238279843333</v>
      </c>
      <c r="I33" s="7">
        <f t="shared" si="1"/>
        <v>288.67382798433329</v>
      </c>
      <c r="J33" s="7">
        <f t="shared" si="2"/>
        <v>0.11850007523829181</v>
      </c>
      <c r="K33" s="7">
        <f t="shared" si="3"/>
        <v>99.511166666666668</v>
      </c>
      <c r="L33" s="7">
        <f t="shared" si="4"/>
        <v>0.99511166666666673</v>
      </c>
      <c r="M33" s="1" t="s">
        <v>110</v>
      </c>
      <c r="O33" s="7">
        <f t="shared" si="19"/>
        <v>2.9504771792640052</v>
      </c>
      <c r="P33" s="7">
        <f t="shared" si="5"/>
        <v>0.34963176773164761</v>
      </c>
      <c r="Q33" s="12">
        <f t="shared" si="6"/>
        <v>4.7783008256658516E-2</v>
      </c>
      <c r="R33" s="7">
        <f t="shared" si="7"/>
        <v>0.13599859444444448</v>
      </c>
      <c r="S33" s="13">
        <f t="shared" si="8"/>
        <v>0.35134928012934652</v>
      </c>
      <c r="T33" s="2">
        <v>0.01</v>
      </c>
      <c r="U33" s="14">
        <f t="shared" si="9"/>
        <v>3.5134928012934652E-3</v>
      </c>
      <c r="V33" s="13"/>
      <c r="W33" s="2"/>
      <c r="X33" s="14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3"/>
      <c r="AF33" s="2"/>
      <c r="AG33" s="14"/>
      <c r="AH33" s="13"/>
      <c r="AI33" s="2"/>
      <c r="AJ33" s="14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3.2963492801293459E-2</v>
      </c>
      <c r="AR33" s="7">
        <f t="shared" si="15"/>
        <v>99.511166666666668</v>
      </c>
      <c r="AS33" s="1">
        <f t="shared" si="16"/>
        <v>0.13666666666666669</v>
      </c>
      <c r="AT33" s="1">
        <f t="shared" si="20"/>
        <v>93.131263511884995</v>
      </c>
      <c r="AU33" s="1">
        <f t="shared" si="17"/>
        <v>279729.28861098108</v>
      </c>
    </row>
    <row r="34" spans="1:48" x14ac:dyDescent="0.15">
      <c r="C34" s="6">
        <v>7</v>
      </c>
      <c r="D34" s="8">
        <v>17.3010072190323</v>
      </c>
      <c r="E34" s="9">
        <f t="shared" si="18"/>
        <v>15.5238279843333</v>
      </c>
      <c r="F34" s="6" t="s">
        <v>110</v>
      </c>
      <c r="G34" s="1">
        <v>8</v>
      </c>
      <c r="H34" s="7">
        <f t="shared" si="0"/>
        <v>17.3010072190323</v>
      </c>
      <c r="I34" s="7">
        <f t="shared" si="1"/>
        <v>290.45100721903225</v>
      </c>
      <c r="J34" s="7">
        <f t="shared" si="2"/>
        <v>0.1456626253311096</v>
      </c>
      <c r="K34" s="7">
        <f t="shared" si="3"/>
        <v>99.511166666666668</v>
      </c>
      <c r="L34" s="7">
        <f t="shared" si="4"/>
        <v>0.99511166666666673</v>
      </c>
      <c r="M34" s="1" t="s">
        <v>110</v>
      </c>
      <c r="O34" s="7">
        <f t="shared" si="19"/>
        <v>3.5959570781990244</v>
      </c>
      <c r="P34" s="7">
        <f t="shared" si="5"/>
        <v>0.52379654858845603</v>
      </c>
      <c r="Q34" s="12">
        <f t="shared" si="6"/>
        <v>7.1585528307089002E-2</v>
      </c>
      <c r="R34" s="7">
        <f t="shared" si="7"/>
        <v>0.13599859444444448</v>
      </c>
      <c r="S34" s="13">
        <f t="shared" si="8"/>
        <v>0.52636961874140353</v>
      </c>
      <c r="T34" s="2">
        <v>0.01</v>
      </c>
      <c r="U34" s="14">
        <f t="shared" si="9"/>
        <v>5.2636961874140357E-3</v>
      </c>
      <c r="V34" s="13"/>
      <c r="W34" s="2"/>
      <c r="X34" s="14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3"/>
      <c r="AF34" s="2"/>
      <c r="AG34" s="14"/>
      <c r="AH34" s="13"/>
      <c r="AI34" s="2"/>
      <c r="AJ34" s="14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3.4713696187414031E-2</v>
      </c>
      <c r="AR34" s="7">
        <f t="shared" si="15"/>
        <v>99.511166666666668</v>
      </c>
      <c r="AS34" s="1">
        <f t="shared" si="16"/>
        <v>0.13666666666666669</v>
      </c>
      <c r="AT34" s="1">
        <f t="shared" si="20"/>
        <v>93.131263511884995</v>
      </c>
      <c r="AU34" s="1">
        <f t="shared" si="17"/>
        <v>294581.57235030696</v>
      </c>
    </row>
    <row r="35" spans="1:48" x14ac:dyDescent="0.15">
      <c r="C35" s="6">
        <v>8</v>
      </c>
      <c r="D35" s="8">
        <v>17.912453811290298</v>
      </c>
      <c r="E35" s="9">
        <f t="shared" si="18"/>
        <v>17.3010072190323</v>
      </c>
      <c r="F35" s="6" t="s">
        <v>110</v>
      </c>
      <c r="G35" s="1">
        <v>9</v>
      </c>
      <c r="H35" s="7">
        <f t="shared" si="0"/>
        <v>17.912453811290298</v>
      </c>
      <c r="I35" s="7">
        <f t="shared" si="1"/>
        <v>291.06245381129025</v>
      </c>
      <c r="J35" s="7">
        <f t="shared" si="2"/>
        <v>0.15629047194939658</v>
      </c>
      <c r="K35" s="7">
        <f t="shared" si="3"/>
        <v>99.511166666666668</v>
      </c>
      <c r="L35" s="7">
        <f t="shared" si="4"/>
        <v>0.99511166666666673</v>
      </c>
      <c r="M35" s="1" t="s">
        <v>110</v>
      </c>
      <c r="O35" s="7">
        <f t="shared" si="19"/>
        <v>4.0672721962772345</v>
      </c>
      <c r="P35" s="7">
        <f t="shared" si="5"/>
        <v>0.63567589110282774</v>
      </c>
      <c r="Q35" s="12">
        <f t="shared" si="6"/>
        <v>8.6875705117386473E-2</v>
      </c>
      <c r="R35" s="7">
        <f t="shared" si="7"/>
        <v>0.13599859444444448</v>
      </c>
      <c r="S35" s="13">
        <f t="shared" si="8"/>
        <v>0.63879855135469987</v>
      </c>
      <c r="T35" s="2">
        <v>0.01</v>
      </c>
      <c r="U35" s="14">
        <f t="shared" si="9"/>
        <v>6.3879855135469989E-3</v>
      </c>
      <c r="V35" s="13"/>
      <c r="W35" s="2"/>
      <c r="X35" s="14"/>
      <c r="Y35" s="2">
        <v>0.02</v>
      </c>
      <c r="Z35" s="2">
        <v>0.21</v>
      </c>
      <c r="AA35" s="2">
        <f t="shared" si="10"/>
        <v>4.1999999999999997E-3</v>
      </c>
      <c r="AB35" s="2">
        <v>0.01</v>
      </c>
      <c r="AC35" s="2">
        <v>0.28999999999999998</v>
      </c>
      <c r="AD35" s="2">
        <f t="shared" si="11"/>
        <v>2.8999999999999998E-3</v>
      </c>
      <c r="AE35" s="13"/>
      <c r="AF35" s="2"/>
      <c r="AG35" s="14"/>
      <c r="AH35" s="13"/>
      <c r="AI35" s="2"/>
      <c r="AJ35" s="14"/>
      <c r="AK35" s="1">
        <v>0.1</v>
      </c>
      <c r="AL35" s="2">
        <v>0.11</v>
      </c>
      <c r="AM35" s="2">
        <f t="shared" si="12"/>
        <v>1.1000000000000001E-2</v>
      </c>
      <c r="AN35" s="2">
        <v>0.01</v>
      </c>
      <c r="AO35" s="2">
        <v>0.38</v>
      </c>
      <c r="AP35" s="2">
        <f t="shared" si="13"/>
        <v>3.8E-3</v>
      </c>
      <c r="AQ35" s="1">
        <f t="shared" si="14"/>
        <v>2.8287985513546998E-2</v>
      </c>
      <c r="AR35" s="7">
        <f t="shared" si="15"/>
        <v>99.511166666666668</v>
      </c>
      <c r="AS35" s="1">
        <f t="shared" si="16"/>
        <v>0.13666666666666669</v>
      </c>
      <c r="AT35" s="1">
        <f t="shared" si="20"/>
        <v>93.131263511884995</v>
      </c>
      <c r="AU35" s="1">
        <f t="shared" si="17"/>
        <v>240052.77934720987</v>
      </c>
    </row>
    <row r="36" spans="1:48" x14ac:dyDescent="0.15">
      <c r="C36" s="6">
        <v>9</v>
      </c>
      <c r="D36" s="8">
        <v>13.0204657115667</v>
      </c>
      <c r="E36" s="9">
        <f t="shared" si="18"/>
        <v>17.912453811290298</v>
      </c>
      <c r="F36" s="6" t="s">
        <v>110</v>
      </c>
      <c r="G36" s="1">
        <v>10</v>
      </c>
      <c r="H36" s="7">
        <f t="shared" si="0"/>
        <v>13.0204657115667</v>
      </c>
      <c r="I36" s="7">
        <f t="shared" si="1"/>
        <v>286.17046571156669</v>
      </c>
      <c r="J36" s="7">
        <f t="shared" si="2"/>
        <v>8.822194100769104E-2</v>
      </c>
      <c r="K36" s="7">
        <f t="shared" si="3"/>
        <v>99.511166666666668</v>
      </c>
      <c r="L36" s="7">
        <f t="shared" si="4"/>
        <v>0.99511166666666673</v>
      </c>
      <c r="M36" s="1" t="s">
        <v>110</v>
      </c>
      <c r="O36" s="7">
        <f t="shared" si="19"/>
        <v>4.4267079718410729</v>
      </c>
      <c r="P36" s="7">
        <f t="shared" si="5"/>
        <v>0.39053276955003879</v>
      </c>
      <c r="Q36" s="12">
        <f t="shared" si="6"/>
        <v>5.3372811838505313E-2</v>
      </c>
      <c r="R36" s="7">
        <f t="shared" si="7"/>
        <v>0.13599859444444448</v>
      </c>
      <c r="S36" s="13">
        <f t="shared" si="8"/>
        <v>0.39245120184170834</v>
      </c>
      <c r="T36" s="2">
        <v>0.01</v>
      </c>
      <c r="U36" s="14">
        <f t="shared" si="9"/>
        <v>3.9245120184170836E-3</v>
      </c>
      <c r="V36" s="13"/>
      <c r="W36" s="2"/>
      <c r="X36" s="14"/>
      <c r="Y36" s="2">
        <v>0.02</v>
      </c>
      <c r="Z36" s="2">
        <v>0.21</v>
      </c>
      <c r="AA36" s="2">
        <f t="shared" si="10"/>
        <v>4.1999999999999997E-3</v>
      </c>
      <c r="AB36" s="2">
        <v>0.01</v>
      </c>
      <c r="AC36" s="2">
        <v>0.28999999999999998</v>
      </c>
      <c r="AD36" s="2">
        <f t="shared" si="11"/>
        <v>2.8999999999999998E-3</v>
      </c>
      <c r="AE36" s="13"/>
      <c r="AF36" s="2"/>
      <c r="AG36" s="14"/>
      <c r="AH36" s="13"/>
      <c r="AI36" s="2"/>
      <c r="AJ36" s="14"/>
      <c r="AK36" s="2">
        <v>0.1</v>
      </c>
      <c r="AL36" s="2">
        <v>0.11</v>
      </c>
      <c r="AM36" s="2">
        <f t="shared" si="12"/>
        <v>1.1000000000000001E-2</v>
      </c>
      <c r="AN36" s="2">
        <v>0.01</v>
      </c>
      <c r="AO36" s="2">
        <v>0.38</v>
      </c>
      <c r="AP36" s="2">
        <f t="shared" si="13"/>
        <v>3.8E-3</v>
      </c>
      <c r="AQ36" s="1">
        <f t="shared" si="14"/>
        <v>2.5824512018417081E-2</v>
      </c>
      <c r="AR36" s="7">
        <f t="shared" si="15"/>
        <v>99.511166666666668</v>
      </c>
      <c r="AS36" s="1">
        <f t="shared" si="16"/>
        <v>0.13666666666666669</v>
      </c>
      <c r="AT36" s="1">
        <f t="shared" si="20"/>
        <v>93.131263511884995</v>
      </c>
      <c r="AU36" s="1">
        <f t="shared" si="17"/>
        <v>219147.66190535738</v>
      </c>
    </row>
    <row r="37" spans="1:48" x14ac:dyDescent="0.15">
      <c r="C37" s="6">
        <v>10</v>
      </c>
      <c r="D37" s="8">
        <v>9.5794769660967702</v>
      </c>
      <c r="E37" s="9">
        <f t="shared" si="18"/>
        <v>13.0204657115667</v>
      </c>
      <c r="F37" s="6" t="s">
        <v>110</v>
      </c>
      <c r="G37" s="1">
        <v>11</v>
      </c>
      <c r="H37" s="7">
        <f t="shared" si="0"/>
        <v>9.5794769660967702</v>
      </c>
      <c r="I37" s="7">
        <f t="shared" si="1"/>
        <v>282.72947696609674</v>
      </c>
      <c r="J37" s="7">
        <f t="shared" si="2"/>
        <v>5.8309073265185737E-2</v>
      </c>
      <c r="K37" s="7">
        <f t="shared" si="3"/>
        <v>99.511166666666668</v>
      </c>
      <c r="L37" s="7">
        <f t="shared" si="4"/>
        <v>0.99511166666666673</v>
      </c>
      <c r="M37" s="1" t="s">
        <v>112</v>
      </c>
      <c r="N37" s="7">
        <f>(O36-P36)*C22/100</f>
        <v>3.8343664421764823</v>
      </c>
      <c r="O37" s="7">
        <f t="shared" si="19"/>
        <v>1.1969204267812179</v>
      </c>
      <c r="P37" s="7">
        <f t="shared" si="5"/>
        <v>6.9791320857783418E-2</v>
      </c>
      <c r="Q37" s="12">
        <f t="shared" si="6"/>
        <v>9.538147183897068E-3</v>
      </c>
      <c r="R37" s="7">
        <f t="shared" si="7"/>
        <v>0.13599859444444448</v>
      </c>
      <c r="S37" s="13">
        <f t="shared" si="8"/>
        <v>7.013416000996546E-2</v>
      </c>
      <c r="T37" s="2">
        <v>0.01</v>
      </c>
      <c r="U37" s="14">
        <f t="shared" si="9"/>
        <v>7.0134160009965461E-4</v>
      </c>
      <c r="V37" s="13"/>
      <c r="W37" s="2"/>
      <c r="X37" s="14"/>
      <c r="Y37" s="2">
        <v>0.02</v>
      </c>
      <c r="Z37" s="2">
        <v>0.21</v>
      </c>
      <c r="AA37" s="2">
        <f t="shared" si="10"/>
        <v>4.1999999999999997E-3</v>
      </c>
      <c r="AB37" s="2">
        <v>0.01</v>
      </c>
      <c r="AC37" s="2">
        <v>0.28999999999999998</v>
      </c>
      <c r="AD37" s="2">
        <f t="shared" si="11"/>
        <v>2.8999999999999998E-3</v>
      </c>
      <c r="AE37" s="13"/>
      <c r="AF37" s="2"/>
      <c r="AG37" s="14"/>
      <c r="AH37" s="13"/>
      <c r="AI37" s="2"/>
      <c r="AJ37" s="14"/>
      <c r="AK37" s="1">
        <v>0.1</v>
      </c>
      <c r="AL37" s="2">
        <v>0.11</v>
      </c>
      <c r="AM37" s="2">
        <f t="shared" si="12"/>
        <v>1.1000000000000001E-2</v>
      </c>
      <c r="AN37" s="2">
        <v>0.01</v>
      </c>
      <c r="AO37" s="2">
        <v>0.38</v>
      </c>
      <c r="AP37" s="2">
        <f t="shared" si="13"/>
        <v>3.8E-3</v>
      </c>
      <c r="AQ37" s="1">
        <f t="shared" si="14"/>
        <v>2.2601341600099654E-2</v>
      </c>
      <c r="AR37" s="7">
        <f t="shared" si="15"/>
        <v>99.511166666666668</v>
      </c>
      <c r="AS37" s="1">
        <f t="shared" si="16"/>
        <v>0.13666666666666669</v>
      </c>
      <c r="AT37" s="1">
        <f t="shared" si="20"/>
        <v>93.131263511884995</v>
      </c>
      <c r="AU37" s="1">
        <f t="shared" si="17"/>
        <v>191795.73128250442</v>
      </c>
    </row>
    <row r="38" spans="1:48" x14ac:dyDescent="0.15">
      <c r="C38" s="6">
        <v>11</v>
      </c>
      <c r="D38" s="8">
        <v>3.8585371393000001</v>
      </c>
      <c r="E38" s="9">
        <f t="shared" si="18"/>
        <v>9.5794769660967702</v>
      </c>
      <c r="F38" s="6" t="s">
        <v>112</v>
      </c>
      <c r="G38" s="1">
        <v>12</v>
      </c>
      <c r="H38" s="7">
        <f t="shared" si="0"/>
        <v>3.8585371393000001</v>
      </c>
      <c r="I38" s="7">
        <f t="shared" si="1"/>
        <v>277.00853713929996</v>
      </c>
      <c r="J38" s="7">
        <f t="shared" si="2"/>
        <v>2.8631664192396378E-2</v>
      </c>
      <c r="K38" s="7">
        <f t="shared" si="3"/>
        <v>99.511166666666668</v>
      </c>
      <c r="L38" s="7">
        <f t="shared" si="4"/>
        <v>0.99511166666666673</v>
      </c>
      <c r="M38" s="1" t="s">
        <v>110</v>
      </c>
      <c r="O38" s="7">
        <f t="shared" si="19"/>
        <v>2.1222407725901014</v>
      </c>
      <c r="P38" s="7">
        <f t="shared" si="5"/>
        <v>6.0763285136211632E-2</v>
      </c>
      <c r="Q38" s="12">
        <f t="shared" si="6"/>
        <v>8.304315635282257E-3</v>
      </c>
      <c r="R38" s="7">
        <f t="shared" si="7"/>
        <v>0.13599859444444448</v>
      </c>
      <c r="S38" s="13">
        <f t="shared" si="8"/>
        <v>6.1061775448529178E-2</v>
      </c>
      <c r="T38" s="2">
        <v>0.01</v>
      </c>
      <c r="U38" s="14">
        <f t="shared" si="9"/>
        <v>6.1061775448529177E-4</v>
      </c>
      <c r="V38" s="13"/>
      <c r="W38" s="2"/>
      <c r="X38" s="14"/>
      <c r="Y38" s="2">
        <v>0.02</v>
      </c>
      <c r="Z38" s="2">
        <v>0.21</v>
      </c>
      <c r="AA38" s="2">
        <f t="shared" si="10"/>
        <v>4.1999999999999997E-3</v>
      </c>
      <c r="AB38" s="2">
        <v>0.01</v>
      </c>
      <c r="AC38" s="2">
        <v>0.28999999999999998</v>
      </c>
      <c r="AD38" s="2">
        <f t="shared" si="11"/>
        <v>2.8999999999999998E-3</v>
      </c>
      <c r="AE38" s="13"/>
      <c r="AF38" s="2"/>
      <c r="AG38" s="14"/>
      <c r="AH38" s="13"/>
      <c r="AI38" s="2"/>
      <c r="AJ38" s="14"/>
      <c r="AK38" s="2">
        <v>0.1</v>
      </c>
      <c r="AL38" s="2">
        <v>0.11</v>
      </c>
      <c r="AM38" s="2">
        <f t="shared" si="12"/>
        <v>1.1000000000000001E-2</v>
      </c>
      <c r="AN38" s="2">
        <v>0.01</v>
      </c>
      <c r="AO38" s="2">
        <v>0.38</v>
      </c>
      <c r="AP38" s="2">
        <f t="shared" si="13"/>
        <v>3.8E-3</v>
      </c>
      <c r="AQ38" s="1">
        <f t="shared" si="14"/>
        <v>2.251061775448529E-2</v>
      </c>
      <c r="AR38" s="7">
        <f t="shared" si="15"/>
        <v>99.511166666666668</v>
      </c>
      <c r="AS38" s="1">
        <f t="shared" si="16"/>
        <v>0.13666666666666669</v>
      </c>
      <c r="AT38" s="1">
        <f t="shared" si="20"/>
        <v>93.131263511884995</v>
      </c>
      <c r="AU38" s="1">
        <f t="shared" si="17"/>
        <v>191025.84573224615</v>
      </c>
      <c r="AV38" s="1">
        <f>SUM(AU27:AU38)</f>
        <v>2564604.0607111794</v>
      </c>
    </row>
    <row r="39" spans="1:48" x14ac:dyDescent="0.15">
      <c r="C39" s="6">
        <v>12</v>
      </c>
      <c r="D39" s="8">
        <v>-0.32716352900000001</v>
      </c>
      <c r="E39" s="9">
        <f t="shared" si="18"/>
        <v>3.8585371393000001</v>
      </c>
      <c r="F39" s="6" t="s">
        <v>110</v>
      </c>
    </row>
    <row r="40" spans="1:48" x14ac:dyDescent="0.15">
      <c r="S40" s="30" t="s">
        <v>80</v>
      </c>
      <c r="T40" s="30"/>
      <c r="U40" s="30"/>
      <c r="V40" s="30" t="s">
        <v>81</v>
      </c>
      <c r="W40" s="30"/>
      <c r="X40" s="30"/>
      <c r="Y40" s="30" t="s">
        <v>82</v>
      </c>
      <c r="Z40" s="30"/>
      <c r="AA40" s="30"/>
      <c r="AB40" s="30" t="s">
        <v>83</v>
      </c>
      <c r="AC40" s="30"/>
      <c r="AD40" s="30"/>
      <c r="AE40" s="30" t="s">
        <v>84</v>
      </c>
      <c r="AF40" s="30"/>
      <c r="AG40" s="30"/>
      <c r="AH40" s="30" t="s">
        <v>85</v>
      </c>
      <c r="AI40" s="30"/>
      <c r="AJ40" s="30"/>
      <c r="AK40" s="31" t="s">
        <v>86</v>
      </c>
      <c r="AL40" s="32"/>
      <c r="AM40" s="33"/>
      <c r="AN40" s="30" t="s">
        <v>87</v>
      </c>
      <c r="AO40" s="30"/>
      <c r="AP40" s="30"/>
    </row>
    <row r="41" spans="1:48" x14ac:dyDescent="0.15">
      <c r="A41" s="34" t="s">
        <v>45</v>
      </c>
      <c r="B41" s="34"/>
      <c r="C41" s="6" t="s">
        <v>88</v>
      </c>
      <c r="D41" s="6" t="s">
        <v>89</v>
      </c>
      <c r="E41" s="6" t="s">
        <v>90</v>
      </c>
      <c r="F41" s="6" t="s">
        <v>91</v>
      </c>
      <c r="G41" s="1" t="s">
        <v>88</v>
      </c>
      <c r="H41" s="1" t="s">
        <v>90</v>
      </c>
      <c r="I41" s="1" t="s">
        <v>92</v>
      </c>
      <c r="J41" s="1" t="s">
        <v>93</v>
      </c>
      <c r="K41" s="10" t="s">
        <v>94</v>
      </c>
      <c r="L41" s="10" t="s">
        <v>95</v>
      </c>
      <c r="M41" s="1" t="s">
        <v>96</v>
      </c>
      <c r="N41" s="10" t="s">
        <v>97</v>
      </c>
      <c r="O41" s="1" t="s">
        <v>98</v>
      </c>
      <c r="P41" s="1" t="s">
        <v>99</v>
      </c>
      <c r="Q41" s="10" t="s">
        <v>100</v>
      </c>
      <c r="R41" s="10" t="s">
        <v>101</v>
      </c>
      <c r="S41" s="2" t="s">
        <v>102</v>
      </c>
      <c r="T41" s="2" t="s">
        <v>103</v>
      </c>
      <c r="U41" s="2"/>
      <c r="V41" s="2" t="s">
        <v>102</v>
      </c>
      <c r="W41" s="2" t="s">
        <v>103</v>
      </c>
      <c r="X41" s="2"/>
      <c r="Y41" s="2" t="s">
        <v>102</v>
      </c>
      <c r="Z41" s="2" t="s">
        <v>103</v>
      </c>
      <c r="AA41" s="2"/>
      <c r="AB41" s="2" t="s">
        <v>102</v>
      </c>
      <c r="AC41" s="2" t="s">
        <v>103</v>
      </c>
      <c r="AD41" s="2"/>
      <c r="AE41" s="2" t="s">
        <v>102</v>
      </c>
      <c r="AF41" s="2" t="s">
        <v>103</v>
      </c>
      <c r="AG41" s="2"/>
      <c r="AH41" s="2" t="s">
        <v>102</v>
      </c>
      <c r="AI41" s="2" t="s">
        <v>103</v>
      </c>
      <c r="AJ41" s="2"/>
      <c r="AK41" s="2" t="s">
        <v>102</v>
      </c>
      <c r="AL41" s="2" t="s">
        <v>103</v>
      </c>
      <c r="AM41" s="2"/>
      <c r="AN41" s="16" t="s">
        <v>102</v>
      </c>
      <c r="AO41" s="16" t="s">
        <v>103</v>
      </c>
      <c r="AP41" s="16"/>
      <c r="AQ41" s="1" t="s">
        <v>104</v>
      </c>
      <c r="AR41" s="1" t="s">
        <v>105</v>
      </c>
      <c r="AS41" s="1" t="s">
        <v>73</v>
      </c>
      <c r="AT41" s="1" t="s">
        <v>106</v>
      </c>
      <c r="AU41" s="1" t="s">
        <v>107</v>
      </c>
    </row>
    <row r="42" spans="1:48" x14ac:dyDescent="0.15">
      <c r="A42" s="1" t="s">
        <v>108</v>
      </c>
      <c r="B42" s="1">
        <f>G5</f>
        <v>92.509250000000009</v>
      </c>
      <c r="C42" s="6" t="s">
        <v>109</v>
      </c>
      <c r="D42" s="6">
        <v>-4</v>
      </c>
      <c r="E42" s="6"/>
      <c r="F42" s="6"/>
      <c r="G42" s="1">
        <v>1</v>
      </c>
      <c r="H42" s="7">
        <f t="shared" ref="H42:H53" si="21">E43</f>
        <v>-4</v>
      </c>
      <c r="I42" s="7">
        <f t="shared" ref="I42:I53" si="22">H42+273.15</f>
        <v>269.14999999999998</v>
      </c>
      <c r="J42" s="7">
        <f t="shared" ref="J42:J53" si="23">EXP(($C$16*(I42-$C$14))/($C$17*I42*$C$14))</f>
        <v>1.0259700257866751E-2</v>
      </c>
      <c r="K42" s="7">
        <f t="shared" ref="K42:K53" si="24">$B$42/12</f>
        <v>7.7091041666666671</v>
      </c>
      <c r="L42" s="7">
        <f t="shared" ref="L42:L53" si="25">K42*$B$43/100</f>
        <v>7.7091041666666665E-2</v>
      </c>
      <c r="M42" s="1" t="s">
        <v>110</v>
      </c>
      <c r="O42" s="7">
        <f>L42</f>
        <v>7.7091041666666665E-2</v>
      </c>
      <c r="P42" s="7">
        <f t="shared" ref="P42:P53" si="26">O42*J42</f>
        <v>7.9093098006671639E-4</v>
      </c>
      <c r="Q42" s="12">
        <f t="shared" ref="Q42:Q53" si="27">P42*$B$44</f>
        <v>1.2259430191034103E-4</v>
      </c>
      <c r="R42" s="7">
        <f t="shared" ref="R42:R53" si="28">L42*$B$44</f>
        <v>1.1949111458333333E-2</v>
      </c>
      <c r="S42" s="13">
        <f t="shared" ref="S42:S53" si="29">Q42/R42</f>
        <v>1.0259700257866749E-2</v>
      </c>
      <c r="T42" s="2">
        <v>0.01</v>
      </c>
      <c r="U42" s="14">
        <f t="shared" ref="U42:U53" si="30">S42*T42</f>
        <v>1.0259700257866748E-4</v>
      </c>
      <c r="V42" s="13"/>
      <c r="W42" s="2"/>
      <c r="X42" s="14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3"/>
      <c r="AF42" s="2"/>
      <c r="AG42" s="14"/>
      <c r="AH42" s="13"/>
      <c r="AI42" s="2"/>
      <c r="AJ42" s="14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1.4902597002578668E-2</v>
      </c>
      <c r="AR42" s="7">
        <f t="shared" ref="AR42:AR53" si="34">$B$42/12</f>
        <v>7.7091041666666671</v>
      </c>
      <c r="AS42" s="1">
        <f t="shared" ref="AS42:AS53" si="35">$B$44</f>
        <v>0.155</v>
      </c>
      <c r="AT42" s="1">
        <f t="shared" ref="AT42:AT53" si="36">$E$5/12</f>
        <v>236.16980821917832</v>
      </c>
      <c r="AU42" s="1">
        <f t="shared" ref="AU42:AU53" si="37">AT42*10000*AS42*0.67*AR42*AQ42</f>
        <v>28177.129576240572</v>
      </c>
    </row>
    <row r="43" spans="1:48" x14ac:dyDescent="0.15">
      <c r="A43" s="1" t="s">
        <v>111</v>
      </c>
      <c r="B43" s="1">
        <v>1</v>
      </c>
      <c r="C43" s="6">
        <v>1</v>
      </c>
      <c r="D43" s="8">
        <v>-5.2611157059677396</v>
      </c>
      <c r="E43" s="9">
        <f t="shared" ref="E43:E54" si="38">D42</f>
        <v>-4</v>
      </c>
      <c r="F43" s="6" t="s">
        <v>110</v>
      </c>
      <c r="G43" s="1">
        <v>2</v>
      </c>
      <c r="H43" s="7">
        <f t="shared" si="21"/>
        <v>-5.2611157059677396</v>
      </c>
      <c r="I43" s="7">
        <f t="shared" si="22"/>
        <v>267.88888429403221</v>
      </c>
      <c r="J43" s="7">
        <f t="shared" si="23"/>
        <v>8.6531281394394768E-3</v>
      </c>
      <c r="K43" s="7">
        <f t="shared" si="24"/>
        <v>7.7091041666666671</v>
      </c>
      <c r="L43" s="7">
        <f t="shared" si="25"/>
        <v>7.7091041666666665E-2</v>
      </c>
      <c r="M43" s="1" t="s">
        <v>110</v>
      </c>
      <c r="O43" s="7">
        <f t="shared" ref="O43:O53" si="39">L43+O42-P42-N43</f>
        <v>0.15339115235326661</v>
      </c>
      <c r="P43" s="7">
        <f t="shared" si="26"/>
        <v>1.3273132967690992E-3</v>
      </c>
      <c r="Q43" s="12">
        <f t="shared" si="27"/>
        <v>2.0573356099921037E-4</v>
      </c>
      <c r="R43" s="7">
        <f t="shared" si="28"/>
        <v>1.1949111458333333E-2</v>
      </c>
      <c r="S43" s="13">
        <f t="shared" si="29"/>
        <v>1.7217477777875391E-2</v>
      </c>
      <c r="T43" s="2">
        <v>0.01</v>
      </c>
      <c r="U43" s="14">
        <f t="shared" si="30"/>
        <v>1.721747777787539E-4</v>
      </c>
      <c r="V43" s="13"/>
      <c r="W43" s="2"/>
      <c r="X43" s="14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3"/>
      <c r="AF43" s="2"/>
      <c r="AG43" s="14"/>
      <c r="AH43" s="13"/>
      <c r="AI43" s="2"/>
      <c r="AJ43" s="14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1.4972174777778754E-2</v>
      </c>
      <c r="AR43" s="7">
        <f t="shared" si="34"/>
        <v>7.7091041666666671</v>
      </c>
      <c r="AS43" s="1">
        <f t="shared" si="35"/>
        <v>0.155</v>
      </c>
      <c r="AT43" s="1">
        <f t="shared" si="36"/>
        <v>236.16980821917832</v>
      </c>
      <c r="AU43" s="1">
        <f t="shared" si="37"/>
        <v>28308.683961499741</v>
      </c>
    </row>
    <row r="44" spans="1:48" x14ac:dyDescent="0.15">
      <c r="A44" s="1" t="s">
        <v>73</v>
      </c>
      <c r="B44" s="1">
        <f>I5</f>
        <v>0.155</v>
      </c>
      <c r="C44" s="6">
        <v>2</v>
      </c>
      <c r="D44" s="8">
        <v>-2.3226948048620701</v>
      </c>
      <c r="E44" s="9">
        <f t="shared" si="38"/>
        <v>-5.2611157059677396</v>
      </c>
      <c r="F44" s="6" t="s">
        <v>110</v>
      </c>
      <c r="G44" s="1">
        <v>3</v>
      </c>
      <c r="H44" s="7">
        <f t="shared" si="21"/>
        <v>-2.3226948048620701</v>
      </c>
      <c r="I44" s="7">
        <f t="shared" si="22"/>
        <v>270.82730519513791</v>
      </c>
      <c r="J44" s="7">
        <f t="shared" si="23"/>
        <v>1.2836229471287295E-2</v>
      </c>
      <c r="K44" s="7">
        <f t="shared" si="24"/>
        <v>7.7091041666666671</v>
      </c>
      <c r="L44" s="7">
        <f t="shared" si="25"/>
        <v>7.7091041666666665E-2</v>
      </c>
      <c r="M44" s="1" t="s">
        <v>110</v>
      </c>
      <c r="O44" s="7">
        <f t="shared" si="39"/>
        <v>0.22915488072316417</v>
      </c>
      <c r="P44" s="7">
        <f t="shared" si="26"/>
        <v>2.9414846334280048E-3</v>
      </c>
      <c r="Q44" s="12">
        <f t="shared" si="27"/>
        <v>4.5593011818134075E-4</v>
      </c>
      <c r="R44" s="7">
        <f t="shared" si="28"/>
        <v>1.1949111458333333E-2</v>
      </c>
      <c r="S44" s="13">
        <f t="shared" si="29"/>
        <v>3.8155985051371681E-2</v>
      </c>
      <c r="T44" s="2">
        <v>0.01</v>
      </c>
      <c r="U44" s="14">
        <f t="shared" si="30"/>
        <v>3.8155985051371681E-4</v>
      </c>
      <c r="V44" s="13"/>
      <c r="W44" s="2"/>
      <c r="X44" s="14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3"/>
      <c r="AF44" s="2"/>
      <c r="AG44" s="14"/>
      <c r="AH44" s="13"/>
      <c r="AI44" s="2"/>
      <c r="AJ44" s="14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1.5181559850513717E-2</v>
      </c>
      <c r="AR44" s="7">
        <f t="shared" si="34"/>
        <v>7.7091041666666671</v>
      </c>
      <c r="AS44" s="1">
        <f t="shared" si="35"/>
        <v>0.155</v>
      </c>
      <c r="AT44" s="1">
        <f t="shared" si="36"/>
        <v>236.16980821917832</v>
      </c>
      <c r="AU44" s="1">
        <f t="shared" si="37"/>
        <v>28704.579410109316</v>
      </c>
    </row>
    <row r="45" spans="1:48" x14ac:dyDescent="0.15">
      <c r="C45" s="6">
        <v>3</v>
      </c>
      <c r="D45" s="8">
        <v>2.8342254285806501</v>
      </c>
      <c r="E45" s="9">
        <f t="shared" si="38"/>
        <v>-2.3226948048620701</v>
      </c>
      <c r="F45" s="6" t="s">
        <v>110</v>
      </c>
      <c r="G45" s="1">
        <v>4</v>
      </c>
      <c r="H45" s="7">
        <f t="shared" si="21"/>
        <v>2.8342254285806501</v>
      </c>
      <c r="I45" s="7">
        <f t="shared" si="22"/>
        <v>275.9842254285806</v>
      </c>
      <c r="J45" s="7">
        <f t="shared" si="23"/>
        <v>2.5129823127461356E-2</v>
      </c>
      <c r="K45" s="7">
        <f t="shared" si="24"/>
        <v>7.7091041666666671</v>
      </c>
      <c r="L45" s="7">
        <f t="shared" si="25"/>
        <v>7.7091041666666665E-2</v>
      </c>
      <c r="M45" s="1" t="s">
        <v>110</v>
      </c>
      <c r="O45" s="7">
        <f t="shared" si="39"/>
        <v>0.30330443775640281</v>
      </c>
      <c r="P45" s="7">
        <f t="shared" si="26"/>
        <v>7.6219868745925146E-3</v>
      </c>
      <c r="Q45" s="12">
        <f t="shared" si="27"/>
        <v>1.1814079655618397E-3</v>
      </c>
      <c r="R45" s="7">
        <f t="shared" si="28"/>
        <v>1.1949111458333333E-2</v>
      </c>
      <c r="S45" s="13">
        <f t="shared" si="29"/>
        <v>9.8869942730170413E-2</v>
      </c>
      <c r="T45" s="2">
        <v>0.01</v>
      </c>
      <c r="U45" s="14">
        <f t="shared" si="30"/>
        <v>9.8869942730170422E-4</v>
      </c>
      <c r="V45" s="13"/>
      <c r="W45" s="2"/>
      <c r="X45" s="14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3"/>
      <c r="AF45" s="2"/>
      <c r="AG45" s="14"/>
      <c r="AH45" s="13"/>
      <c r="AI45" s="2"/>
      <c r="AJ45" s="14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1.5788699427301704E-2</v>
      </c>
      <c r="AR45" s="7">
        <f t="shared" si="34"/>
        <v>7.7091041666666671</v>
      </c>
      <c r="AS45" s="1">
        <f t="shared" si="35"/>
        <v>0.155</v>
      </c>
      <c r="AT45" s="1">
        <f t="shared" si="36"/>
        <v>236.16980821917832</v>
      </c>
      <c r="AU45" s="1">
        <f t="shared" si="37"/>
        <v>29852.530369466185</v>
      </c>
    </row>
    <row r="46" spans="1:48" x14ac:dyDescent="0.15">
      <c r="C46" s="6">
        <v>4</v>
      </c>
      <c r="D46" s="8">
        <v>7.9320972751333301</v>
      </c>
      <c r="E46" s="9">
        <f t="shared" si="38"/>
        <v>2.8342254285806501</v>
      </c>
      <c r="F46" s="6" t="s">
        <v>110</v>
      </c>
      <c r="G46" s="1">
        <v>5</v>
      </c>
      <c r="H46" s="7">
        <f t="shared" si="21"/>
        <v>7.9320972751333301</v>
      </c>
      <c r="I46" s="7">
        <f t="shared" si="22"/>
        <v>281.08209727513332</v>
      </c>
      <c r="J46" s="7">
        <f t="shared" si="23"/>
        <v>4.765171686279928E-2</v>
      </c>
      <c r="K46" s="7">
        <f t="shared" si="24"/>
        <v>7.7091041666666671</v>
      </c>
      <c r="L46" s="7">
        <f t="shared" si="25"/>
        <v>7.7091041666666665E-2</v>
      </c>
      <c r="M46" s="1" t="s">
        <v>112</v>
      </c>
      <c r="N46" s="7">
        <f>(O45-P45)*$C$22/100</f>
        <v>0.28089832833771977</v>
      </c>
      <c r="O46" s="7">
        <f t="shared" si="39"/>
        <v>9.1875164210757199E-2</v>
      </c>
      <c r="P46" s="7">
        <f t="shared" si="26"/>
        <v>4.3780093116941917E-3</v>
      </c>
      <c r="Q46" s="12">
        <f t="shared" si="27"/>
        <v>6.7859144331259972E-4</v>
      </c>
      <c r="R46" s="7">
        <f t="shared" si="28"/>
        <v>1.1949111458333333E-2</v>
      </c>
      <c r="S46" s="13">
        <f t="shared" si="29"/>
        <v>5.6790117464286333E-2</v>
      </c>
      <c r="T46" s="2">
        <v>0.01</v>
      </c>
      <c r="U46" s="14">
        <f t="shared" si="30"/>
        <v>5.6790117464286332E-4</v>
      </c>
      <c r="V46" s="13"/>
      <c r="W46" s="2"/>
      <c r="X46" s="14"/>
      <c r="Y46" s="2">
        <v>0.02</v>
      </c>
      <c r="Z46" s="2">
        <v>0.49</v>
      </c>
      <c r="AA46" s="2">
        <f t="shared" si="31"/>
        <v>9.7999999999999997E-3</v>
      </c>
      <c r="AB46" s="2"/>
      <c r="AC46" s="2"/>
      <c r="AD46" s="2"/>
      <c r="AE46" s="13"/>
      <c r="AF46" s="2"/>
      <c r="AG46" s="14"/>
      <c r="AH46" s="13"/>
      <c r="AI46" s="2"/>
      <c r="AJ46" s="14"/>
      <c r="AL46" s="2"/>
      <c r="AM46" s="2"/>
      <c r="AN46" s="2">
        <v>0.01</v>
      </c>
      <c r="AO46" s="2">
        <v>0.5</v>
      </c>
      <c r="AP46" s="2">
        <f t="shared" si="32"/>
        <v>5.0000000000000001E-3</v>
      </c>
      <c r="AQ46" s="1">
        <f t="shared" si="33"/>
        <v>1.5367901174642864E-2</v>
      </c>
      <c r="AR46" s="7">
        <f t="shared" si="34"/>
        <v>7.7091041666666671</v>
      </c>
      <c r="AS46" s="1">
        <f t="shared" si="35"/>
        <v>0.155</v>
      </c>
      <c r="AT46" s="1">
        <f t="shared" si="36"/>
        <v>236.16980821917832</v>
      </c>
      <c r="AU46" s="1">
        <f t="shared" si="37"/>
        <v>29056.904822551638</v>
      </c>
    </row>
    <row r="47" spans="1:48" x14ac:dyDescent="0.15">
      <c r="C47" s="6">
        <v>5</v>
      </c>
      <c r="D47" s="8">
        <v>12.1614925472258</v>
      </c>
      <c r="E47" s="9">
        <f t="shared" si="38"/>
        <v>7.9320972751333301</v>
      </c>
      <c r="F47" s="6" t="s">
        <v>112</v>
      </c>
      <c r="G47" s="1">
        <v>6</v>
      </c>
      <c r="H47" s="7">
        <f t="shared" si="21"/>
        <v>12.1614925472258</v>
      </c>
      <c r="I47" s="7">
        <f t="shared" si="22"/>
        <v>285.31149254722578</v>
      </c>
      <c r="J47" s="7">
        <f t="shared" si="23"/>
        <v>7.9632317508261802E-2</v>
      </c>
      <c r="K47" s="7">
        <f t="shared" si="24"/>
        <v>7.7091041666666671</v>
      </c>
      <c r="L47" s="7">
        <f t="shared" si="25"/>
        <v>7.7091041666666665E-2</v>
      </c>
      <c r="M47" s="1" t="s">
        <v>110</v>
      </c>
      <c r="O47" s="7">
        <f t="shared" si="39"/>
        <v>0.16458819656572968</v>
      </c>
      <c r="P47" s="7">
        <f t="shared" si="26"/>
        <v>1.310653952703439E-2</v>
      </c>
      <c r="Q47" s="12">
        <f t="shared" si="27"/>
        <v>2.0315136266903307E-3</v>
      </c>
      <c r="R47" s="7">
        <f t="shared" si="28"/>
        <v>1.1949111458333333E-2</v>
      </c>
      <c r="S47" s="13">
        <f t="shared" si="29"/>
        <v>0.17001378167525161</v>
      </c>
      <c r="T47" s="2">
        <v>0.01</v>
      </c>
      <c r="U47" s="14">
        <f t="shared" si="30"/>
        <v>1.7001378167525161E-3</v>
      </c>
      <c r="V47" s="13"/>
      <c r="W47" s="2"/>
      <c r="X47" s="14"/>
      <c r="Y47" s="2">
        <v>0.02</v>
      </c>
      <c r="Z47" s="2">
        <v>0.49</v>
      </c>
      <c r="AA47" s="2">
        <f t="shared" si="31"/>
        <v>9.7999999999999997E-3</v>
      </c>
      <c r="AB47" s="2"/>
      <c r="AC47" s="2"/>
      <c r="AD47" s="2"/>
      <c r="AE47" s="13"/>
      <c r="AF47" s="2"/>
      <c r="AG47" s="14"/>
      <c r="AH47" s="13"/>
      <c r="AI47" s="2"/>
      <c r="AJ47" s="14"/>
      <c r="AK47" s="2"/>
      <c r="AL47" s="2"/>
      <c r="AM47" s="2"/>
      <c r="AN47" s="2">
        <v>0.01</v>
      </c>
      <c r="AO47" s="2">
        <v>0.5</v>
      </c>
      <c r="AP47" s="2">
        <f t="shared" si="32"/>
        <v>5.0000000000000001E-3</v>
      </c>
      <c r="AQ47" s="1">
        <f t="shared" si="33"/>
        <v>1.6500137816752518E-2</v>
      </c>
      <c r="AR47" s="7">
        <f t="shared" si="34"/>
        <v>7.7091041666666671</v>
      </c>
      <c r="AS47" s="1">
        <f t="shared" si="35"/>
        <v>0.155</v>
      </c>
      <c r="AT47" s="1">
        <f t="shared" si="36"/>
        <v>236.16980821917832</v>
      </c>
      <c r="AU47" s="1">
        <f t="shared" si="37"/>
        <v>31197.684618863037</v>
      </c>
    </row>
    <row r="48" spans="1:48" x14ac:dyDescent="0.15">
      <c r="C48" s="6">
        <v>6</v>
      </c>
      <c r="D48" s="8">
        <v>15.5238279843333</v>
      </c>
      <c r="E48" s="9">
        <f t="shared" si="38"/>
        <v>12.1614925472258</v>
      </c>
      <c r="F48" s="6" t="s">
        <v>110</v>
      </c>
      <c r="G48" s="1">
        <v>7</v>
      </c>
      <c r="H48" s="7">
        <f t="shared" si="21"/>
        <v>15.5238279843333</v>
      </c>
      <c r="I48" s="7">
        <f t="shared" si="22"/>
        <v>288.67382798433329</v>
      </c>
      <c r="J48" s="7">
        <f t="shared" si="23"/>
        <v>0.11850007523829181</v>
      </c>
      <c r="K48" s="7">
        <f t="shared" si="24"/>
        <v>7.7091041666666671</v>
      </c>
      <c r="L48" s="7">
        <f t="shared" si="25"/>
        <v>7.7091041666666665E-2</v>
      </c>
      <c r="M48" s="1" t="s">
        <v>110</v>
      </c>
      <c r="O48" s="7">
        <f t="shared" si="39"/>
        <v>0.22857269870536195</v>
      </c>
      <c r="P48" s="7">
        <f t="shared" si="26"/>
        <v>2.7085881994004798E-2</v>
      </c>
      <c r="Q48" s="12">
        <f t="shared" si="27"/>
        <v>4.1983117090707437E-3</v>
      </c>
      <c r="R48" s="7">
        <f t="shared" si="28"/>
        <v>1.1949111458333333E-2</v>
      </c>
      <c r="S48" s="13">
        <f t="shared" si="29"/>
        <v>0.35134928012934663</v>
      </c>
      <c r="T48" s="2">
        <v>0.01</v>
      </c>
      <c r="U48" s="14">
        <f t="shared" si="30"/>
        <v>3.5134928012934665E-3</v>
      </c>
      <c r="V48" s="13"/>
      <c r="W48" s="2"/>
      <c r="X48" s="14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3"/>
      <c r="AF48" s="2"/>
      <c r="AG48" s="14"/>
      <c r="AH48" s="13"/>
      <c r="AI48" s="2"/>
      <c r="AJ48" s="14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3.0613492801293465E-2</v>
      </c>
      <c r="AR48" s="7">
        <f t="shared" si="34"/>
        <v>7.7091041666666671</v>
      </c>
      <c r="AS48" s="1">
        <f t="shared" si="35"/>
        <v>0.155</v>
      </c>
      <c r="AT48" s="1">
        <f t="shared" si="36"/>
        <v>236.16980821917832</v>
      </c>
      <c r="AU48" s="1">
        <f t="shared" si="37"/>
        <v>57882.552503707506</v>
      </c>
    </row>
    <row r="49" spans="1:78" x14ac:dyDescent="0.15">
      <c r="C49" s="6">
        <v>7</v>
      </c>
      <c r="D49" s="8">
        <v>17.3010072190323</v>
      </c>
      <c r="E49" s="9">
        <f t="shared" si="38"/>
        <v>15.5238279843333</v>
      </c>
      <c r="F49" s="6" t="s">
        <v>110</v>
      </c>
      <c r="G49" s="1">
        <v>8</v>
      </c>
      <c r="H49" s="7">
        <f t="shared" si="21"/>
        <v>17.3010072190323</v>
      </c>
      <c r="I49" s="7">
        <f t="shared" si="22"/>
        <v>290.45100721903225</v>
      </c>
      <c r="J49" s="7">
        <f t="shared" si="23"/>
        <v>0.1456626253311096</v>
      </c>
      <c r="K49" s="7">
        <f t="shared" si="24"/>
        <v>7.7091041666666671</v>
      </c>
      <c r="L49" s="7">
        <f t="shared" si="25"/>
        <v>7.7091041666666665E-2</v>
      </c>
      <c r="M49" s="1" t="s">
        <v>110</v>
      </c>
      <c r="O49" s="7">
        <f t="shared" si="39"/>
        <v>0.27857785837802379</v>
      </c>
      <c r="P49" s="7">
        <f t="shared" si="26"/>
        <v>4.0578382210460992E-2</v>
      </c>
      <c r="Q49" s="12">
        <f t="shared" si="27"/>
        <v>6.2896492426214538E-3</v>
      </c>
      <c r="R49" s="7">
        <f t="shared" si="28"/>
        <v>1.1949111458333333E-2</v>
      </c>
      <c r="S49" s="13">
        <f t="shared" si="29"/>
        <v>0.52636961874140364</v>
      </c>
      <c r="T49" s="2">
        <v>0.01</v>
      </c>
      <c r="U49" s="14">
        <f t="shared" si="30"/>
        <v>5.2636961874140365E-3</v>
      </c>
      <c r="V49" s="13"/>
      <c r="W49" s="2"/>
      <c r="X49" s="14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3"/>
      <c r="AF49" s="2"/>
      <c r="AG49" s="14"/>
      <c r="AH49" s="13"/>
      <c r="AI49" s="2"/>
      <c r="AJ49" s="14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3.2363696187414033E-2</v>
      </c>
      <c r="AR49" s="7">
        <f t="shared" si="34"/>
        <v>7.7091041666666671</v>
      </c>
      <c r="AS49" s="1">
        <f t="shared" si="35"/>
        <v>0.155</v>
      </c>
      <c r="AT49" s="1">
        <f t="shared" si="36"/>
        <v>236.16980821917832</v>
      </c>
      <c r="AU49" s="1">
        <f t="shared" si="37"/>
        <v>61191.754757983115</v>
      </c>
    </row>
    <row r="50" spans="1:78" x14ac:dyDescent="0.15">
      <c r="C50" s="6">
        <v>8</v>
      </c>
      <c r="D50" s="8">
        <v>17.912453811290298</v>
      </c>
      <c r="E50" s="9">
        <f t="shared" si="38"/>
        <v>17.3010072190323</v>
      </c>
      <c r="F50" s="6" t="s">
        <v>110</v>
      </c>
      <c r="G50" s="1">
        <v>9</v>
      </c>
      <c r="H50" s="7">
        <f t="shared" si="21"/>
        <v>17.912453811290298</v>
      </c>
      <c r="I50" s="7">
        <f t="shared" si="22"/>
        <v>291.06245381129025</v>
      </c>
      <c r="J50" s="7">
        <f t="shared" si="23"/>
        <v>0.15629047194939658</v>
      </c>
      <c r="K50" s="7">
        <f t="shared" si="24"/>
        <v>7.7091041666666671</v>
      </c>
      <c r="L50" s="7">
        <f t="shared" si="25"/>
        <v>7.7091041666666665E-2</v>
      </c>
      <c r="M50" s="1" t="s">
        <v>110</v>
      </c>
      <c r="O50" s="7">
        <f t="shared" si="39"/>
        <v>0.31509051783422942</v>
      </c>
      <c r="P50" s="7">
        <f t="shared" si="26"/>
        <v>4.9245645739091473E-2</v>
      </c>
      <c r="Q50" s="12">
        <f t="shared" si="27"/>
        <v>7.6330750895591782E-3</v>
      </c>
      <c r="R50" s="7">
        <f t="shared" si="28"/>
        <v>1.1949111458333333E-2</v>
      </c>
      <c r="S50" s="13">
        <f t="shared" si="29"/>
        <v>0.63879855135469987</v>
      </c>
      <c r="T50" s="2">
        <v>0.01</v>
      </c>
      <c r="U50" s="14">
        <f t="shared" si="30"/>
        <v>6.3879855135469989E-3</v>
      </c>
      <c r="V50" s="13"/>
      <c r="W50" s="2"/>
      <c r="X50" s="14"/>
      <c r="Y50" s="2">
        <v>0.02</v>
      </c>
      <c r="Z50" s="2">
        <v>0.49</v>
      </c>
      <c r="AA50" s="2">
        <f t="shared" si="31"/>
        <v>9.7999999999999997E-3</v>
      </c>
      <c r="AB50" s="2"/>
      <c r="AC50" s="2"/>
      <c r="AD50" s="2"/>
      <c r="AE50" s="13"/>
      <c r="AF50" s="2"/>
      <c r="AG50" s="14"/>
      <c r="AH50" s="13"/>
      <c r="AI50" s="2"/>
      <c r="AJ50" s="14"/>
      <c r="AL50" s="2"/>
      <c r="AM50" s="2"/>
      <c r="AN50" s="2">
        <v>0.01</v>
      </c>
      <c r="AO50" s="2">
        <v>0.5</v>
      </c>
      <c r="AP50" s="2">
        <f t="shared" si="32"/>
        <v>5.0000000000000001E-3</v>
      </c>
      <c r="AQ50" s="1">
        <f t="shared" si="33"/>
        <v>2.1187985513547E-2</v>
      </c>
      <c r="AR50" s="7">
        <f t="shared" si="34"/>
        <v>7.7091041666666671</v>
      </c>
      <c r="AS50" s="1">
        <f t="shared" si="35"/>
        <v>0.155</v>
      </c>
      <c r="AT50" s="1">
        <f t="shared" si="36"/>
        <v>236.16980821917832</v>
      </c>
      <c r="AU50" s="1">
        <f t="shared" si="37"/>
        <v>40061.246584834662</v>
      </c>
    </row>
    <row r="51" spans="1:78" x14ac:dyDescent="0.15">
      <c r="C51" s="6">
        <v>9</v>
      </c>
      <c r="D51" s="8">
        <v>13.0204657115667</v>
      </c>
      <c r="E51" s="9">
        <f t="shared" si="38"/>
        <v>17.912453811290298</v>
      </c>
      <c r="F51" s="6" t="s">
        <v>110</v>
      </c>
      <c r="G51" s="1">
        <v>10</v>
      </c>
      <c r="H51" s="7">
        <f t="shared" si="21"/>
        <v>13.0204657115667</v>
      </c>
      <c r="I51" s="7">
        <f t="shared" si="22"/>
        <v>286.17046571156669</v>
      </c>
      <c r="J51" s="7">
        <f t="shared" si="23"/>
        <v>8.822194100769104E-2</v>
      </c>
      <c r="K51" s="7">
        <f t="shared" si="24"/>
        <v>7.7091041666666671</v>
      </c>
      <c r="L51" s="7">
        <f t="shared" si="25"/>
        <v>7.7091041666666665E-2</v>
      </c>
      <c r="M51" s="1" t="s">
        <v>110</v>
      </c>
      <c r="O51" s="7">
        <f t="shared" si="39"/>
        <v>0.3429359137618046</v>
      </c>
      <c r="P51" s="7">
        <f t="shared" si="26"/>
        <v>3.0254471953312548E-2</v>
      </c>
      <c r="Q51" s="12">
        <f t="shared" si="27"/>
        <v>4.6894431527634449E-3</v>
      </c>
      <c r="R51" s="7">
        <f t="shared" si="28"/>
        <v>1.1949111458333333E-2</v>
      </c>
      <c r="S51" s="13">
        <f t="shared" si="29"/>
        <v>0.39245120184170834</v>
      </c>
      <c r="T51" s="2">
        <v>0.01</v>
      </c>
      <c r="U51" s="14">
        <f t="shared" si="30"/>
        <v>3.9245120184170836E-3</v>
      </c>
      <c r="V51" s="13"/>
      <c r="W51" s="2"/>
      <c r="X51" s="14"/>
      <c r="Y51" s="2">
        <v>0.02</v>
      </c>
      <c r="Z51" s="2">
        <v>0.49</v>
      </c>
      <c r="AA51" s="2">
        <f t="shared" si="31"/>
        <v>9.7999999999999997E-3</v>
      </c>
      <c r="AB51" s="2"/>
      <c r="AC51" s="2"/>
      <c r="AD51" s="2"/>
      <c r="AE51" s="13"/>
      <c r="AF51" s="2"/>
      <c r="AG51" s="14"/>
      <c r="AH51" s="13"/>
      <c r="AI51" s="2"/>
      <c r="AJ51" s="14"/>
      <c r="AK51" s="2"/>
      <c r="AL51" s="2"/>
      <c r="AM51" s="2"/>
      <c r="AN51" s="2">
        <v>0.01</v>
      </c>
      <c r="AO51" s="2">
        <v>0.5</v>
      </c>
      <c r="AP51" s="2">
        <f t="shared" si="32"/>
        <v>5.0000000000000001E-3</v>
      </c>
      <c r="AQ51" s="1">
        <f t="shared" si="33"/>
        <v>1.8724512018417086E-2</v>
      </c>
      <c r="AR51" s="7">
        <f t="shared" si="34"/>
        <v>7.7091041666666671</v>
      </c>
      <c r="AS51" s="1">
        <f t="shared" si="35"/>
        <v>0.155</v>
      </c>
      <c r="AT51" s="1">
        <f t="shared" si="36"/>
        <v>236.16980821917832</v>
      </c>
      <c r="AU51" s="1">
        <f t="shared" si="37"/>
        <v>35403.426751962659</v>
      </c>
    </row>
    <row r="52" spans="1:78" x14ac:dyDescent="0.15">
      <c r="C52" s="6">
        <v>10</v>
      </c>
      <c r="D52" s="8">
        <v>9.5794769660967702</v>
      </c>
      <c r="E52" s="9">
        <f t="shared" si="38"/>
        <v>13.0204657115667</v>
      </c>
      <c r="F52" s="6" t="s">
        <v>110</v>
      </c>
      <c r="G52" s="1">
        <v>11</v>
      </c>
      <c r="H52" s="7">
        <f t="shared" si="21"/>
        <v>9.5794769660967702</v>
      </c>
      <c r="I52" s="7">
        <f t="shared" si="22"/>
        <v>282.72947696609674</v>
      </c>
      <c r="J52" s="7">
        <f t="shared" si="23"/>
        <v>5.8309073265185737E-2</v>
      </c>
      <c r="K52" s="7">
        <f t="shared" si="24"/>
        <v>7.7091041666666671</v>
      </c>
      <c r="L52" s="7">
        <f t="shared" si="25"/>
        <v>7.7091041666666665E-2</v>
      </c>
      <c r="M52" s="1" t="s">
        <v>112</v>
      </c>
      <c r="N52" s="7">
        <f>(O51-P51)*$C$22/100</f>
        <v>0.29704736971806744</v>
      </c>
      <c r="O52" s="7">
        <f t="shared" si="39"/>
        <v>9.2725113757091249E-2</v>
      </c>
      <c r="P52" s="7">
        <f t="shared" si="26"/>
        <v>5.4067154515849156E-3</v>
      </c>
      <c r="Q52" s="12">
        <f t="shared" si="27"/>
        <v>8.3804089499566197E-4</v>
      </c>
      <c r="R52" s="7">
        <f t="shared" si="28"/>
        <v>1.1949111458333333E-2</v>
      </c>
      <c r="S52" s="13">
        <f t="shared" si="29"/>
        <v>7.0134160009965488E-2</v>
      </c>
      <c r="T52" s="2">
        <v>0.01</v>
      </c>
      <c r="U52" s="14">
        <f t="shared" si="30"/>
        <v>7.0134160009965494E-4</v>
      </c>
      <c r="V52" s="13"/>
      <c r="W52" s="2"/>
      <c r="X52" s="14"/>
      <c r="Y52" s="2">
        <v>0.02</v>
      </c>
      <c r="Z52" s="2">
        <v>0.49</v>
      </c>
      <c r="AA52" s="2">
        <f t="shared" si="31"/>
        <v>9.7999999999999997E-3</v>
      </c>
      <c r="AB52" s="2"/>
      <c r="AC52" s="2"/>
      <c r="AD52" s="2"/>
      <c r="AE52" s="13"/>
      <c r="AF52" s="2"/>
      <c r="AG52" s="14"/>
      <c r="AH52" s="13"/>
      <c r="AI52" s="2"/>
      <c r="AJ52" s="14"/>
      <c r="AL52" s="2"/>
      <c r="AM52" s="2"/>
      <c r="AN52" s="2">
        <v>0.01</v>
      </c>
      <c r="AO52" s="2">
        <v>0.5</v>
      </c>
      <c r="AP52" s="2">
        <f t="shared" si="32"/>
        <v>5.0000000000000001E-3</v>
      </c>
      <c r="AQ52" s="1">
        <f t="shared" si="33"/>
        <v>1.5501341600099656E-2</v>
      </c>
      <c r="AR52" s="7">
        <f t="shared" si="34"/>
        <v>7.7091041666666671</v>
      </c>
      <c r="AS52" s="1">
        <f t="shared" si="35"/>
        <v>0.155</v>
      </c>
      <c r="AT52" s="1">
        <f t="shared" si="36"/>
        <v>236.16980821917832</v>
      </c>
      <c r="AU52" s="1">
        <f t="shared" si="37"/>
        <v>29309.207703596738</v>
      </c>
    </row>
    <row r="53" spans="1:78" x14ac:dyDescent="0.15">
      <c r="C53" s="6">
        <v>11</v>
      </c>
      <c r="D53" s="8">
        <v>3.8585371393000001</v>
      </c>
      <c r="E53" s="9">
        <f t="shared" si="38"/>
        <v>9.5794769660967702</v>
      </c>
      <c r="F53" s="6" t="s">
        <v>112</v>
      </c>
      <c r="G53" s="1">
        <v>12</v>
      </c>
      <c r="H53" s="7">
        <f t="shared" si="21"/>
        <v>3.8585371393000001</v>
      </c>
      <c r="I53" s="7">
        <f t="shared" si="22"/>
        <v>277.00853713929996</v>
      </c>
      <c r="J53" s="7">
        <f t="shared" si="23"/>
        <v>2.8631664192396378E-2</v>
      </c>
      <c r="K53" s="7">
        <f t="shared" si="24"/>
        <v>7.7091041666666671</v>
      </c>
      <c r="L53" s="7">
        <f t="shared" si="25"/>
        <v>7.7091041666666665E-2</v>
      </c>
      <c r="M53" s="1" t="s">
        <v>110</v>
      </c>
      <c r="O53" s="7">
        <f t="shared" si="39"/>
        <v>0.164409439972173</v>
      </c>
      <c r="P53" s="7">
        <f t="shared" si="26"/>
        <v>4.7073158753432078E-3</v>
      </c>
      <c r="Q53" s="12">
        <f t="shared" si="27"/>
        <v>7.2963396067819719E-4</v>
      </c>
      <c r="R53" s="7">
        <f t="shared" si="28"/>
        <v>1.1949111458333333E-2</v>
      </c>
      <c r="S53" s="13">
        <f t="shared" si="29"/>
        <v>6.1061775448529192E-2</v>
      </c>
      <c r="T53" s="2">
        <v>0.01</v>
      </c>
      <c r="U53" s="14">
        <f t="shared" si="30"/>
        <v>6.1061775448529188E-4</v>
      </c>
      <c r="V53" s="13"/>
      <c r="W53" s="2"/>
      <c r="X53" s="14"/>
      <c r="Y53" s="2">
        <v>0.02</v>
      </c>
      <c r="Z53" s="2">
        <v>0.49</v>
      </c>
      <c r="AA53" s="2">
        <f t="shared" si="31"/>
        <v>9.7999999999999997E-3</v>
      </c>
      <c r="AB53" s="2"/>
      <c r="AC53" s="2"/>
      <c r="AD53" s="2"/>
      <c r="AE53" s="13"/>
      <c r="AF53" s="2"/>
      <c r="AG53" s="14"/>
      <c r="AH53" s="13"/>
      <c r="AI53" s="2"/>
      <c r="AJ53" s="14"/>
      <c r="AK53" s="2"/>
      <c r="AL53" s="2"/>
      <c r="AM53" s="2"/>
      <c r="AN53" s="2">
        <v>0.01</v>
      </c>
      <c r="AO53" s="2">
        <v>0.5</v>
      </c>
      <c r="AP53" s="2">
        <f t="shared" si="32"/>
        <v>5.0000000000000001E-3</v>
      </c>
      <c r="AQ53" s="1">
        <f t="shared" si="33"/>
        <v>1.5410617754485292E-2</v>
      </c>
      <c r="AR53" s="7">
        <f t="shared" si="34"/>
        <v>7.7091041666666671</v>
      </c>
      <c r="AS53" s="1">
        <f t="shared" si="35"/>
        <v>0.155</v>
      </c>
      <c r="AT53" s="1">
        <f t="shared" si="36"/>
        <v>236.16980821917832</v>
      </c>
      <c r="AU53" s="1">
        <f t="shared" si="37"/>
        <v>29137.671322851256</v>
      </c>
      <c r="AV53" s="1">
        <f>SUM(AU42:AU53)</f>
        <v>428283.37238366646</v>
      </c>
    </row>
    <row r="54" spans="1:78" x14ac:dyDescent="0.15">
      <c r="C54" s="6">
        <v>12</v>
      </c>
      <c r="D54" s="8">
        <v>-0.32716352900000001</v>
      </c>
      <c r="E54" s="9">
        <f t="shared" si="38"/>
        <v>3.8585371393000001</v>
      </c>
      <c r="F54" s="6" t="s">
        <v>110</v>
      </c>
    </row>
    <row r="56" spans="1:78" x14ac:dyDescent="0.15">
      <c r="S56" s="30" t="s">
        <v>80</v>
      </c>
      <c r="T56" s="30"/>
      <c r="U56" s="30"/>
      <c r="V56" s="11" t="s">
        <v>81</v>
      </c>
      <c r="W56" s="11" t="s">
        <v>82</v>
      </c>
      <c r="X56" s="11" t="s">
        <v>83</v>
      </c>
      <c r="Y56" s="11" t="s">
        <v>84</v>
      </c>
      <c r="Z56" s="11" t="s">
        <v>85</v>
      </c>
      <c r="AA56" s="11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pans="1:78" x14ac:dyDescent="0.15">
      <c r="A57" s="34" t="s">
        <v>48</v>
      </c>
      <c r="B57" s="34"/>
      <c r="C57" s="6" t="s">
        <v>88</v>
      </c>
      <c r="D57" s="6" t="s">
        <v>89</v>
      </c>
      <c r="E57" s="6" t="s">
        <v>90</v>
      </c>
      <c r="F57" s="6" t="s">
        <v>91</v>
      </c>
      <c r="G57" s="1" t="s">
        <v>88</v>
      </c>
      <c r="H57" s="1" t="s">
        <v>90</v>
      </c>
      <c r="I57" s="1" t="s">
        <v>92</v>
      </c>
      <c r="J57" s="1" t="s">
        <v>93</v>
      </c>
      <c r="K57" s="10" t="s">
        <v>94</v>
      </c>
      <c r="L57" s="10" t="s">
        <v>95</v>
      </c>
      <c r="M57" s="1" t="s">
        <v>96</v>
      </c>
      <c r="N57" s="10" t="s">
        <v>97</v>
      </c>
      <c r="O57" s="1" t="s">
        <v>98</v>
      </c>
      <c r="P57" s="1" t="s">
        <v>99</v>
      </c>
      <c r="Q57" s="10" t="s">
        <v>100</v>
      </c>
      <c r="R57" s="10" t="s">
        <v>101</v>
      </c>
      <c r="S57" s="2" t="s">
        <v>102</v>
      </c>
      <c r="T57" s="2" t="s">
        <v>103</v>
      </c>
      <c r="U57" s="2"/>
      <c r="V57" s="2" t="s">
        <v>113</v>
      </c>
      <c r="W57" s="2" t="s">
        <v>113</v>
      </c>
      <c r="X57" s="2" t="s">
        <v>113</v>
      </c>
      <c r="Y57" s="2" t="s">
        <v>113</v>
      </c>
      <c r="Z57" s="2" t="s">
        <v>113</v>
      </c>
      <c r="AA57" s="2" t="s">
        <v>113</v>
      </c>
      <c r="AB57" s="1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1" t="s">
        <v>108</v>
      </c>
      <c r="B58" s="1">
        <f>F7</f>
        <v>108.2955</v>
      </c>
      <c r="C58" s="6" t="s">
        <v>109</v>
      </c>
      <c r="D58" s="6">
        <v>-4</v>
      </c>
      <c r="E58" s="6"/>
      <c r="F58" s="6"/>
      <c r="G58" s="1">
        <v>1</v>
      </c>
      <c r="H58" s="7">
        <f t="shared" ref="H58:H69" si="40">E59</f>
        <v>-4</v>
      </c>
      <c r="I58" s="7">
        <f t="shared" ref="I58:I69" si="41">H58+273.15</f>
        <v>269.14999999999998</v>
      </c>
      <c r="J58" s="7">
        <f t="shared" ref="J58:J69" si="42">EXP(($C$16*(I58-$C$14))/($C$17*I58*$C$14))</f>
        <v>1.0259700257866751E-2</v>
      </c>
      <c r="K58" s="7">
        <f t="shared" ref="K58:K69" si="43">$B$58/12</f>
        <v>9.0246250000000003</v>
      </c>
      <c r="L58" s="7">
        <f t="shared" ref="L58:L69" si="44">K58*$B$59/100</f>
        <v>2.4366487499999998</v>
      </c>
      <c r="M58" s="1" t="s">
        <v>110</v>
      </c>
      <c r="O58" s="7">
        <f>L58</f>
        <v>2.4366487499999998</v>
      </c>
      <c r="P58" s="7">
        <f t="shared" ref="P58:P69" si="45">O58*J58</f>
        <v>2.4999285808705692E-2</v>
      </c>
      <c r="Q58" s="12">
        <f t="shared" ref="Q58:Q69" si="46">P58*$B$60</f>
        <v>1.1249678613917562E-2</v>
      </c>
      <c r="R58" s="7">
        <f t="shared" ref="R58:R69" si="47">L58*$B$60</f>
        <v>1.0964919375</v>
      </c>
      <c r="S58" s="13">
        <f t="shared" ref="S58:S69" si="48">Q58/R58</f>
        <v>1.0259700257866751E-2</v>
      </c>
      <c r="T58" s="2">
        <v>0.27</v>
      </c>
      <c r="U58" s="14">
        <f t="shared" ref="U58:U69" si="49">S58*T58</f>
        <v>2.7701190696240228E-3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0.22723519089949165</v>
      </c>
      <c r="AC58" s="7">
        <f t="shared" ref="AC58:AC69" si="51">$B$58/12</f>
        <v>9.0246250000000003</v>
      </c>
      <c r="AD58" s="1">
        <f t="shared" ref="AD58:AD69" si="52">$B$60</f>
        <v>0.45</v>
      </c>
      <c r="AE58" s="15">
        <f t="shared" ref="AE58:AE69" si="53">$E$7/12</f>
        <v>747.24863371774006</v>
      </c>
      <c r="AF58" s="1">
        <f t="shared" ref="AF58:AF69" si="54">AE58*10000*AC58*AB58</f>
        <v>15323920.275936963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2"/>
    </row>
    <row r="59" spans="1:78" x14ac:dyDescent="0.15">
      <c r="A59" s="1" t="s">
        <v>111</v>
      </c>
      <c r="B59" s="1">
        <v>27</v>
      </c>
      <c r="C59" s="6">
        <v>1</v>
      </c>
      <c r="D59" s="8">
        <v>-5.2611157059677396</v>
      </c>
      <c r="E59" s="9">
        <f t="shared" ref="E59:E70" si="55">D58</f>
        <v>-4</v>
      </c>
      <c r="F59" s="6" t="s">
        <v>110</v>
      </c>
      <c r="G59" s="1">
        <v>2</v>
      </c>
      <c r="H59" s="7">
        <f t="shared" si="40"/>
        <v>-5.2611157059677396</v>
      </c>
      <c r="I59" s="7">
        <f t="shared" si="41"/>
        <v>267.88888429403221</v>
      </c>
      <c r="J59" s="7">
        <f t="shared" si="42"/>
        <v>8.6531281394394768E-3</v>
      </c>
      <c r="K59" s="7">
        <f t="shared" si="43"/>
        <v>9.0246250000000003</v>
      </c>
      <c r="L59" s="7">
        <f t="shared" si="44"/>
        <v>2.4366487499999998</v>
      </c>
      <c r="M59" s="1" t="s">
        <v>110</v>
      </c>
      <c r="O59" s="7">
        <f t="shared" ref="O59:O69" si="56">L59+O58-P58-N59</f>
        <v>4.8482982141912938</v>
      </c>
      <c r="P59" s="7">
        <f t="shared" si="45"/>
        <v>4.1952945705612851E-2</v>
      </c>
      <c r="Q59" s="12">
        <f t="shared" si="46"/>
        <v>1.8878825567525785E-2</v>
      </c>
      <c r="R59" s="7">
        <f t="shared" si="47"/>
        <v>1.0964919375</v>
      </c>
      <c r="S59" s="13">
        <f t="shared" si="48"/>
        <v>1.7217477777875394E-2</v>
      </c>
      <c r="T59" s="2">
        <v>0.27</v>
      </c>
      <c r="U59" s="14">
        <f t="shared" si="49"/>
        <v>4.6487190000263565E-3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0.22780158877850795</v>
      </c>
      <c r="AC59" s="7">
        <f t="shared" si="51"/>
        <v>9.0246250000000003</v>
      </c>
      <c r="AD59" s="1">
        <f t="shared" si="52"/>
        <v>0.45</v>
      </c>
      <c r="AE59" s="15">
        <f t="shared" si="53"/>
        <v>747.24863371774006</v>
      </c>
      <c r="AF59" s="1">
        <f t="shared" si="54"/>
        <v>15362116.102508318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73</v>
      </c>
      <c r="B60" s="1">
        <f>H7</f>
        <v>0.45</v>
      </c>
      <c r="C60" s="6">
        <v>2</v>
      </c>
      <c r="D60" s="8">
        <v>-2.3226948048620701</v>
      </c>
      <c r="E60" s="9">
        <f t="shared" si="55"/>
        <v>-5.2611157059677396</v>
      </c>
      <c r="F60" s="6" t="s">
        <v>110</v>
      </c>
      <c r="G60" s="1">
        <v>3</v>
      </c>
      <c r="H60" s="7">
        <f t="shared" si="40"/>
        <v>-2.3226948048620701</v>
      </c>
      <c r="I60" s="7">
        <f t="shared" si="41"/>
        <v>270.82730519513791</v>
      </c>
      <c r="J60" s="7">
        <f t="shared" si="42"/>
        <v>1.2836229471287295E-2</v>
      </c>
      <c r="K60" s="7">
        <f t="shared" si="43"/>
        <v>9.0246250000000003</v>
      </c>
      <c r="L60" s="7">
        <f t="shared" si="44"/>
        <v>2.4366487499999998</v>
      </c>
      <c r="M60" s="1" t="s">
        <v>110</v>
      </c>
      <c r="O60" s="7">
        <f t="shared" si="56"/>
        <v>7.2429940184856809</v>
      </c>
      <c r="P60" s="7">
        <f t="shared" si="45"/>
        <v>9.297273328044349E-2</v>
      </c>
      <c r="Q60" s="12">
        <f t="shared" si="46"/>
        <v>4.183772997619957E-2</v>
      </c>
      <c r="R60" s="7">
        <f t="shared" si="47"/>
        <v>1.0964919375</v>
      </c>
      <c r="S60" s="13">
        <f t="shared" si="48"/>
        <v>3.8155985051371681E-2</v>
      </c>
      <c r="T60" s="2">
        <v>0.27</v>
      </c>
      <c r="U60" s="14">
        <f t="shared" si="49"/>
        <v>1.0302115963870354E-2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0.22950608796310693</v>
      </c>
      <c r="AC60" s="7">
        <f t="shared" si="51"/>
        <v>9.0246250000000003</v>
      </c>
      <c r="AD60" s="1">
        <f t="shared" si="52"/>
        <v>0.45</v>
      </c>
      <c r="AE60" s="15">
        <f t="shared" si="53"/>
        <v>747.24863371774006</v>
      </c>
      <c r="AF60" s="1">
        <f t="shared" si="54"/>
        <v>15477061.36918027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C61" s="6">
        <v>3</v>
      </c>
      <c r="D61" s="8">
        <v>2.8342254285806501</v>
      </c>
      <c r="E61" s="9">
        <f t="shared" si="55"/>
        <v>-2.3226948048620701</v>
      </c>
      <c r="F61" s="6" t="s">
        <v>110</v>
      </c>
      <c r="G61" s="1">
        <v>4</v>
      </c>
      <c r="H61" s="7">
        <f t="shared" si="40"/>
        <v>2.8342254285806501</v>
      </c>
      <c r="I61" s="7">
        <f t="shared" si="41"/>
        <v>275.9842254285806</v>
      </c>
      <c r="J61" s="7">
        <f t="shared" si="42"/>
        <v>2.5129823127461356E-2</v>
      </c>
      <c r="K61" s="7">
        <f t="shared" si="43"/>
        <v>9.0246250000000003</v>
      </c>
      <c r="L61" s="7">
        <f t="shared" si="44"/>
        <v>2.4366487499999998</v>
      </c>
      <c r="M61" s="1" t="s">
        <v>110</v>
      </c>
      <c r="O61" s="7">
        <f t="shared" si="56"/>
        <v>9.5866700352052376</v>
      </c>
      <c r="P61" s="7">
        <f t="shared" si="45"/>
        <v>0.24091132236604135</v>
      </c>
      <c r="Q61" s="12">
        <f t="shared" si="46"/>
        <v>0.1084100950647186</v>
      </c>
      <c r="R61" s="7">
        <f t="shared" si="47"/>
        <v>1.0964919375</v>
      </c>
      <c r="S61" s="13">
        <f t="shared" si="48"/>
        <v>9.8869942730170426E-2</v>
      </c>
      <c r="T61" s="2">
        <v>0.27</v>
      </c>
      <c r="U61" s="14">
        <f t="shared" si="49"/>
        <v>2.6694884537146017E-2</v>
      </c>
      <c r="V61" s="2">
        <v>180.9</v>
      </c>
      <c r="W61" s="2">
        <v>6</v>
      </c>
      <c r="X61" s="2">
        <v>3</v>
      </c>
      <c r="Y61" s="2">
        <v>0.3</v>
      </c>
      <c r="Z61" s="2">
        <v>6</v>
      </c>
      <c r="AA61" s="2">
        <v>30.2</v>
      </c>
      <c r="AB61" s="1">
        <f t="shared" si="50"/>
        <v>0.23444850768794953</v>
      </c>
      <c r="AC61" s="7">
        <f t="shared" si="51"/>
        <v>9.0246250000000003</v>
      </c>
      <c r="AD61" s="1">
        <f t="shared" si="52"/>
        <v>0.45</v>
      </c>
      <c r="AE61" s="15">
        <f t="shared" si="53"/>
        <v>747.24863371774006</v>
      </c>
      <c r="AF61" s="1">
        <f t="shared" si="54"/>
        <v>15810360.298513824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6">
        <v>4</v>
      </c>
      <c r="D62" s="8">
        <v>7.9320972751333301</v>
      </c>
      <c r="E62" s="9">
        <f t="shared" si="55"/>
        <v>2.8342254285806501</v>
      </c>
      <c r="F62" s="6" t="s">
        <v>110</v>
      </c>
      <c r="G62" s="1">
        <v>5</v>
      </c>
      <c r="H62" s="7">
        <f t="shared" si="40"/>
        <v>7.9320972751333301</v>
      </c>
      <c r="I62" s="7">
        <f t="shared" si="41"/>
        <v>281.08209727513332</v>
      </c>
      <c r="J62" s="7">
        <f t="shared" si="42"/>
        <v>4.765171686279928E-2</v>
      </c>
      <c r="K62" s="7">
        <f t="shared" si="43"/>
        <v>9.0246250000000003</v>
      </c>
      <c r="L62" s="7">
        <f t="shared" si="44"/>
        <v>2.4366487499999998</v>
      </c>
      <c r="M62" s="1" t="s">
        <v>112</v>
      </c>
      <c r="N62" s="7">
        <f>(O61-P61)*$C$22/100</f>
        <v>8.8784707771972364</v>
      </c>
      <c r="O62" s="7">
        <f t="shared" si="56"/>
        <v>2.9039366856419591</v>
      </c>
      <c r="P62" s="7">
        <f t="shared" si="45"/>
        <v>0.1383775687317064</v>
      </c>
      <c r="Q62" s="12">
        <f t="shared" si="46"/>
        <v>6.2269905929267878E-2</v>
      </c>
      <c r="R62" s="7">
        <f t="shared" si="47"/>
        <v>1.0964919375</v>
      </c>
      <c r="S62" s="13">
        <f t="shared" si="48"/>
        <v>5.6790117464286305E-2</v>
      </c>
      <c r="T62" s="2">
        <v>0.27</v>
      </c>
      <c r="U62" s="14">
        <f t="shared" si="49"/>
        <v>1.5333331715357303E-2</v>
      </c>
      <c r="V62" s="2">
        <v>180.9</v>
      </c>
      <c r="W62" s="2">
        <v>6</v>
      </c>
      <c r="X62" s="2">
        <v>3</v>
      </c>
      <c r="Y62" s="2">
        <v>0.3</v>
      </c>
      <c r="Z62" s="2">
        <v>6</v>
      </c>
      <c r="AA62" s="2">
        <v>30.2</v>
      </c>
      <c r="AB62" s="1">
        <f t="shared" si="50"/>
        <v>0.23102299951218025</v>
      </c>
      <c r="AC62" s="7">
        <f t="shared" si="51"/>
        <v>9.0246250000000003</v>
      </c>
      <c r="AD62" s="1">
        <f t="shared" si="52"/>
        <v>0.45</v>
      </c>
      <c r="AE62" s="15">
        <f t="shared" si="53"/>
        <v>747.24863371774006</v>
      </c>
      <c r="AF62" s="1">
        <f t="shared" si="54"/>
        <v>15579356.403464502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6">
        <v>5</v>
      </c>
      <c r="D63" s="8">
        <v>12.1614925472258</v>
      </c>
      <c r="E63" s="9">
        <f t="shared" si="55"/>
        <v>7.9320972751333301</v>
      </c>
      <c r="F63" s="6" t="s">
        <v>112</v>
      </c>
      <c r="G63" s="1">
        <v>6</v>
      </c>
      <c r="H63" s="7">
        <f t="shared" si="40"/>
        <v>12.1614925472258</v>
      </c>
      <c r="I63" s="7">
        <f t="shared" si="41"/>
        <v>285.31149254722578</v>
      </c>
      <c r="J63" s="7">
        <f t="shared" si="42"/>
        <v>7.9632317508261802E-2</v>
      </c>
      <c r="K63" s="7">
        <f t="shared" si="43"/>
        <v>9.0246250000000003</v>
      </c>
      <c r="L63" s="7">
        <f t="shared" si="44"/>
        <v>2.4366487499999998</v>
      </c>
      <c r="M63" s="1" t="s">
        <v>110</v>
      </c>
      <c r="O63" s="7">
        <f t="shared" si="56"/>
        <v>5.2022078669102525</v>
      </c>
      <c r="P63" s="7">
        <f t="shared" si="45"/>
        <v>0.41426386860177455</v>
      </c>
      <c r="Q63" s="12">
        <f t="shared" si="46"/>
        <v>0.18641874087079854</v>
      </c>
      <c r="R63" s="7">
        <f t="shared" si="47"/>
        <v>1.0964919375</v>
      </c>
      <c r="S63" s="13">
        <f t="shared" si="48"/>
        <v>0.17001378167525152</v>
      </c>
      <c r="T63" s="2">
        <v>0.27</v>
      </c>
      <c r="U63" s="14">
        <f t="shared" si="49"/>
        <v>4.5903721052317915E-2</v>
      </c>
      <c r="V63" s="2">
        <v>180.9</v>
      </c>
      <c r="W63" s="2">
        <v>6</v>
      </c>
      <c r="X63" s="2">
        <v>3</v>
      </c>
      <c r="Y63" s="2">
        <v>0.3</v>
      </c>
      <c r="Z63" s="2">
        <v>6</v>
      </c>
      <c r="AA63" s="2">
        <v>30.2</v>
      </c>
      <c r="AB63" s="1">
        <f t="shared" si="50"/>
        <v>0.24023997189727386</v>
      </c>
      <c r="AC63" s="7">
        <f t="shared" si="51"/>
        <v>9.0246250000000003</v>
      </c>
      <c r="AD63" s="1">
        <f t="shared" si="52"/>
        <v>0.45</v>
      </c>
      <c r="AE63" s="15">
        <f t="shared" si="53"/>
        <v>747.24863371774006</v>
      </c>
      <c r="AF63" s="1">
        <f t="shared" si="54"/>
        <v>16200915.720292145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6">
        <v>6</v>
      </c>
      <c r="D64" s="8">
        <v>15.5238279843333</v>
      </c>
      <c r="E64" s="9">
        <f t="shared" si="55"/>
        <v>12.1614925472258</v>
      </c>
      <c r="F64" s="6" t="s">
        <v>110</v>
      </c>
      <c r="G64" s="1">
        <v>7</v>
      </c>
      <c r="H64" s="7">
        <f t="shared" si="40"/>
        <v>15.5238279843333</v>
      </c>
      <c r="I64" s="7">
        <f t="shared" si="41"/>
        <v>288.67382798433329</v>
      </c>
      <c r="J64" s="7">
        <f t="shared" si="42"/>
        <v>0.11850007523829181</v>
      </c>
      <c r="K64" s="7">
        <f t="shared" si="43"/>
        <v>9.0246250000000003</v>
      </c>
      <c r="L64" s="7">
        <f t="shared" si="44"/>
        <v>2.4366487499999998</v>
      </c>
      <c r="M64" s="1" t="s">
        <v>110</v>
      </c>
      <c r="O64" s="7">
        <f t="shared" si="56"/>
        <v>7.2245927483084778</v>
      </c>
      <c r="P64" s="7">
        <f t="shared" si="45"/>
        <v>0.85611478424057208</v>
      </c>
      <c r="Q64" s="12">
        <f t="shared" si="46"/>
        <v>0.38525165290825747</v>
      </c>
      <c r="R64" s="7">
        <f t="shared" si="47"/>
        <v>1.0964919375</v>
      </c>
      <c r="S64" s="13">
        <f t="shared" si="48"/>
        <v>0.35134928012934658</v>
      </c>
      <c r="T64" s="2">
        <v>0.27</v>
      </c>
      <c r="U64" s="14">
        <f t="shared" si="49"/>
        <v>9.4864305634923582E-2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0.31900158814892943</v>
      </c>
      <c r="AC64" s="7">
        <f t="shared" si="51"/>
        <v>9.0246250000000003</v>
      </c>
      <c r="AD64" s="1">
        <f t="shared" si="52"/>
        <v>0.45</v>
      </c>
      <c r="AE64" s="15">
        <f t="shared" si="53"/>
        <v>747.24863371774006</v>
      </c>
      <c r="AF64" s="1">
        <f t="shared" si="54"/>
        <v>21512314.555423059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6">
        <v>7</v>
      </c>
      <c r="D65" s="8">
        <v>17.3010072190323</v>
      </c>
      <c r="E65" s="9">
        <f t="shared" si="55"/>
        <v>15.5238279843333</v>
      </c>
      <c r="F65" s="6" t="s">
        <v>110</v>
      </c>
      <c r="G65" s="1">
        <v>8</v>
      </c>
      <c r="H65" s="7">
        <f t="shared" si="40"/>
        <v>17.3010072190323</v>
      </c>
      <c r="I65" s="7">
        <f t="shared" si="41"/>
        <v>290.45100721903225</v>
      </c>
      <c r="J65" s="7">
        <f t="shared" si="42"/>
        <v>0.1456626253311096</v>
      </c>
      <c r="K65" s="7">
        <f t="shared" si="43"/>
        <v>9.0246250000000003</v>
      </c>
      <c r="L65" s="7">
        <f t="shared" si="44"/>
        <v>2.4366487499999998</v>
      </c>
      <c r="M65" s="1" t="s">
        <v>110</v>
      </c>
      <c r="O65" s="7">
        <f t="shared" si="56"/>
        <v>8.8051267140679048</v>
      </c>
      <c r="P65" s="7">
        <f t="shared" si="45"/>
        <v>1.2825778735442175</v>
      </c>
      <c r="Q65" s="12">
        <f t="shared" si="46"/>
        <v>0.57716004309489788</v>
      </c>
      <c r="R65" s="7">
        <f t="shared" si="47"/>
        <v>1.0964919375</v>
      </c>
      <c r="S65" s="13">
        <f t="shared" si="48"/>
        <v>0.52636961874140353</v>
      </c>
      <c r="T65" s="2">
        <v>0.27</v>
      </c>
      <c r="U65" s="14">
        <f t="shared" si="49"/>
        <v>0.14211979706017897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0.33324911881364394</v>
      </c>
      <c r="AC65" s="7">
        <f t="shared" si="51"/>
        <v>9.0246250000000003</v>
      </c>
      <c r="AD65" s="1">
        <f t="shared" si="52"/>
        <v>0.45</v>
      </c>
      <c r="AE65" s="15">
        <f t="shared" si="53"/>
        <v>747.24863371774006</v>
      </c>
      <c r="AF65" s="1">
        <f t="shared" si="54"/>
        <v>22473116.547274847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6">
        <v>8</v>
      </c>
      <c r="D66" s="8">
        <v>17.912453811290298</v>
      </c>
      <c r="E66" s="9">
        <f t="shared" si="55"/>
        <v>17.3010072190323</v>
      </c>
      <c r="F66" s="6" t="s">
        <v>110</v>
      </c>
      <c r="G66" s="1">
        <v>9</v>
      </c>
      <c r="H66" s="7">
        <f t="shared" si="40"/>
        <v>17.912453811290298</v>
      </c>
      <c r="I66" s="7">
        <f t="shared" si="41"/>
        <v>291.06245381129025</v>
      </c>
      <c r="J66" s="7">
        <f t="shared" si="42"/>
        <v>0.15629047194939658</v>
      </c>
      <c r="K66" s="7">
        <f t="shared" si="43"/>
        <v>9.0246250000000003</v>
      </c>
      <c r="L66" s="7">
        <f t="shared" si="44"/>
        <v>2.4366487499999998</v>
      </c>
      <c r="M66" s="1" t="s">
        <v>110</v>
      </c>
      <c r="O66" s="7">
        <f t="shared" si="56"/>
        <v>9.9591975905236865</v>
      </c>
      <c r="P66" s="7">
        <f t="shared" si="45"/>
        <v>1.5565276916602402</v>
      </c>
      <c r="Q66" s="12">
        <f t="shared" si="46"/>
        <v>0.70043746124710815</v>
      </c>
      <c r="R66" s="7">
        <f t="shared" si="47"/>
        <v>1.0964919375</v>
      </c>
      <c r="S66" s="13">
        <f t="shared" si="48"/>
        <v>0.63879855135469998</v>
      </c>
      <c r="T66" s="2">
        <v>0.27</v>
      </c>
      <c r="U66" s="14">
        <f t="shared" si="49"/>
        <v>0.17247560886576901</v>
      </c>
      <c r="V66" s="2">
        <v>180.9</v>
      </c>
      <c r="W66" s="2">
        <v>6</v>
      </c>
      <c r="X66" s="2">
        <v>3</v>
      </c>
      <c r="Y66" s="2">
        <v>0.3</v>
      </c>
      <c r="Z66" s="2">
        <v>6</v>
      </c>
      <c r="AA66" s="2">
        <v>30.2</v>
      </c>
      <c r="AB66" s="1">
        <f t="shared" si="50"/>
        <v>0.27840139607302938</v>
      </c>
      <c r="AC66" s="7">
        <f t="shared" si="51"/>
        <v>9.0246250000000003</v>
      </c>
      <c r="AD66" s="1">
        <f t="shared" si="52"/>
        <v>0.45</v>
      </c>
      <c r="AE66" s="15">
        <f t="shared" si="53"/>
        <v>747.24863371774006</v>
      </c>
      <c r="AF66" s="1">
        <f t="shared" si="54"/>
        <v>18774384.289885957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6">
        <v>9</v>
      </c>
      <c r="D67" s="8">
        <v>13.0204657115667</v>
      </c>
      <c r="E67" s="9">
        <f t="shared" si="55"/>
        <v>17.912453811290298</v>
      </c>
      <c r="F67" s="6" t="s">
        <v>110</v>
      </c>
      <c r="G67" s="1">
        <v>10</v>
      </c>
      <c r="H67" s="7">
        <f t="shared" si="40"/>
        <v>13.0204657115667</v>
      </c>
      <c r="I67" s="7">
        <f t="shared" si="41"/>
        <v>286.17046571156669</v>
      </c>
      <c r="J67" s="7">
        <f t="shared" si="42"/>
        <v>8.822194100769104E-2</v>
      </c>
      <c r="K67" s="7">
        <f t="shared" si="43"/>
        <v>9.0246250000000003</v>
      </c>
      <c r="L67" s="7">
        <f t="shared" si="44"/>
        <v>2.4366487499999998</v>
      </c>
      <c r="M67" s="1" t="s">
        <v>110</v>
      </c>
      <c r="O67" s="7">
        <f t="shared" si="56"/>
        <v>10.839318648863447</v>
      </c>
      <c r="P67" s="7">
        <f t="shared" si="45"/>
        <v>0.95626573040359641</v>
      </c>
      <c r="Q67" s="12">
        <f t="shared" si="46"/>
        <v>0.43031957868161841</v>
      </c>
      <c r="R67" s="7">
        <f t="shared" si="47"/>
        <v>1.0964919375</v>
      </c>
      <c r="S67" s="13">
        <f t="shared" si="48"/>
        <v>0.3924512018417084</v>
      </c>
      <c r="T67" s="2">
        <v>0.27</v>
      </c>
      <c r="U67" s="14">
        <f t="shared" si="49"/>
        <v>0.10596182449726127</v>
      </c>
      <c r="V67" s="2">
        <v>180.9</v>
      </c>
      <c r="W67" s="2">
        <v>6</v>
      </c>
      <c r="X67" s="2">
        <v>3</v>
      </c>
      <c r="Y67" s="2">
        <v>0.3</v>
      </c>
      <c r="Z67" s="2">
        <v>6</v>
      </c>
      <c r="AA67" s="2">
        <v>30.2</v>
      </c>
      <c r="AB67" s="1">
        <f t="shared" si="50"/>
        <v>0.25834749008592428</v>
      </c>
      <c r="AC67" s="7">
        <f t="shared" si="51"/>
        <v>9.0246250000000003</v>
      </c>
      <c r="AD67" s="1">
        <f t="shared" si="52"/>
        <v>0.45</v>
      </c>
      <c r="AE67" s="15">
        <f t="shared" si="53"/>
        <v>747.24863371774006</v>
      </c>
      <c r="AF67" s="1">
        <f t="shared" si="54"/>
        <v>17422021.324664351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6">
        <v>10</v>
      </c>
      <c r="D68" s="8">
        <v>9.5794769660967702</v>
      </c>
      <c r="E68" s="9">
        <f t="shared" si="55"/>
        <v>13.0204657115667</v>
      </c>
      <c r="F68" s="6" t="s">
        <v>110</v>
      </c>
      <c r="G68" s="1">
        <v>11</v>
      </c>
      <c r="H68" s="7">
        <f t="shared" si="40"/>
        <v>9.5794769660967702</v>
      </c>
      <c r="I68" s="7">
        <f t="shared" si="41"/>
        <v>282.72947696609674</v>
      </c>
      <c r="J68" s="7">
        <f t="shared" si="42"/>
        <v>5.8309073265185737E-2</v>
      </c>
      <c r="K68" s="7">
        <f t="shared" si="43"/>
        <v>9.0246250000000003</v>
      </c>
      <c r="L68" s="7">
        <f t="shared" si="44"/>
        <v>2.4366487499999998</v>
      </c>
      <c r="M68" s="1" t="s">
        <v>112</v>
      </c>
      <c r="N68" s="7">
        <f>(O67-P67)*$C$22/100</f>
        <v>9.3889002725368567</v>
      </c>
      <c r="O68" s="7">
        <f t="shared" si="56"/>
        <v>2.9308013959229928</v>
      </c>
      <c r="P68" s="7">
        <f t="shared" si="45"/>
        <v>0.17089231332058241</v>
      </c>
      <c r="Q68" s="12">
        <f t="shared" si="46"/>
        <v>7.6901540994262094E-2</v>
      </c>
      <c r="R68" s="7">
        <f t="shared" si="47"/>
        <v>1.0964919375</v>
      </c>
      <c r="S68" s="13">
        <f t="shared" si="48"/>
        <v>7.0134160009965502E-2</v>
      </c>
      <c r="T68" s="2">
        <v>0.27</v>
      </c>
      <c r="U68" s="14">
        <f t="shared" si="49"/>
        <v>1.8936223202690686E-2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0.23210927129561126</v>
      </c>
      <c r="AC68" s="7">
        <f t="shared" si="51"/>
        <v>9.0246250000000003</v>
      </c>
      <c r="AD68" s="1">
        <f t="shared" si="52"/>
        <v>0.45</v>
      </c>
      <c r="AE68" s="15">
        <f t="shared" si="53"/>
        <v>747.24863371774006</v>
      </c>
      <c r="AF68" s="1">
        <f t="shared" si="54"/>
        <v>15652610.647850705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6">
        <v>11</v>
      </c>
      <c r="D69" s="8">
        <v>3.8585371393000001</v>
      </c>
      <c r="E69" s="9">
        <f t="shared" si="55"/>
        <v>9.5794769660967702</v>
      </c>
      <c r="F69" s="6" t="s">
        <v>112</v>
      </c>
      <c r="G69" s="1">
        <v>12</v>
      </c>
      <c r="H69" s="7">
        <f t="shared" si="40"/>
        <v>3.8585371393000001</v>
      </c>
      <c r="I69" s="7">
        <f t="shared" si="41"/>
        <v>277.00853713929996</v>
      </c>
      <c r="J69" s="7">
        <f t="shared" si="42"/>
        <v>2.8631664192396378E-2</v>
      </c>
      <c r="K69" s="7">
        <f t="shared" si="43"/>
        <v>9.0246250000000003</v>
      </c>
      <c r="L69" s="7">
        <f t="shared" si="44"/>
        <v>2.4366487499999998</v>
      </c>
      <c r="M69" s="1" t="s">
        <v>110</v>
      </c>
      <c r="O69" s="7">
        <f t="shared" si="56"/>
        <v>5.1965578326024104</v>
      </c>
      <c r="P69" s="7">
        <f t="shared" si="45"/>
        <v>0.14878609881943936</v>
      </c>
      <c r="Q69" s="12">
        <f t="shared" si="46"/>
        <v>6.6953744468747717E-2</v>
      </c>
      <c r="R69" s="7">
        <f t="shared" si="47"/>
        <v>1.0964919375</v>
      </c>
      <c r="S69" s="13">
        <f t="shared" si="48"/>
        <v>6.1061775448529206E-2</v>
      </c>
      <c r="T69" s="2">
        <v>0.27</v>
      </c>
      <c r="U69" s="14">
        <f t="shared" si="49"/>
        <v>1.6486679371102885E-2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0.23137073383038753</v>
      </c>
      <c r="AC69" s="7">
        <f t="shared" si="51"/>
        <v>9.0246250000000003</v>
      </c>
      <c r="AD69" s="1">
        <f t="shared" si="52"/>
        <v>0.45</v>
      </c>
      <c r="AE69" s="15">
        <f t="shared" si="53"/>
        <v>747.24863371774006</v>
      </c>
      <c r="AF69" s="1">
        <f t="shared" si="54"/>
        <v>15602806.349524014</v>
      </c>
      <c r="AG69" s="1">
        <f>SUM(AF58:AF69)</f>
        <v>205190983.88451898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6">
        <v>12</v>
      </c>
      <c r="D70" s="8">
        <v>-0.32716352900000001</v>
      </c>
      <c r="E70" s="9">
        <f t="shared" si="55"/>
        <v>3.8585371393000001</v>
      </c>
      <c r="F70" s="6" t="s">
        <v>110</v>
      </c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2" spans="1:78" x14ac:dyDescent="0.15">
      <c r="S72" s="30" t="s">
        <v>80</v>
      </c>
      <c r="T72" s="30"/>
      <c r="U72" s="30"/>
      <c r="V72" s="30" t="s">
        <v>81</v>
      </c>
      <c r="W72" s="30"/>
      <c r="X72" s="30"/>
      <c r="Y72" s="30" t="s">
        <v>82</v>
      </c>
      <c r="Z72" s="30"/>
      <c r="AA72" s="30"/>
      <c r="AB72" s="30" t="s">
        <v>83</v>
      </c>
      <c r="AC72" s="30"/>
      <c r="AD72" s="30"/>
      <c r="AE72" s="30" t="s">
        <v>84</v>
      </c>
      <c r="AF72" s="30"/>
      <c r="AG72" s="30"/>
      <c r="AH72" s="30" t="s">
        <v>85</v>
      </c>
      <c r="AI72" s="30"/>
      <c r="AJ72" s="30"/>
      <c r="AK72" s="31" t="s">
        <v>115</v>
      </c>
      <c r="AL72" s="32"/>
      <c r="AM72" s="33"/>
      <c r="AN72" s="32" t="s">
        <v>116</v>
      </c>
      <c r="AO72" s="32"/>
      <c r="AP72" s="33"/>
      <c r="AQ72" s="30" t="s">
        <v>87</v>
      </c>
      <c r="AR72" s="30"/>
      <c r="AS72" s="30"/>
    </row>
    <row r="73" spans="1:78" x14ac:dyDescent="0.15">
      <c r="A73" s="34" t="s">
        <v>49</v>
      </c>
      <c r="B73" s="34"/>
      <c r="C73" s="6" t="s">
        <v>88</v>
      </c>
      <c r="D73" s="6" t="s">
        <v>89</v>
      </c>
      <c r="E73" s="6" t="s">
        <v>90</v>
      </c>
      <c r="F73" s="6" t="s">
        <v>91</v>
      </c>
      <c r="G73" s="1" t="s">
        <v>88</v>
      </c>
      <c r="H73" s="1" t="s">
        <v>90</v>
      </c>
      <c r="I73" s="1" t="s">
        <v>92</v>
      </c>
      <c r="J73" s="1" t="s">
        <v>93</v>
      </c>
      <c r="K73" s="10" t="s">
        <v>94</v>
      </c>
      <c r="L73" s="10" t="s">
        <v>95</v>
      </c>
      <c r="M73" s="1" t="s">
        <v>96</v>
      </c>
      <c r="N73" s="10" t="s">
        <v>97</v>
      </c>
      <c r="O73" s="1" t="s">
        <v>98</v>
      </c>
      <c r="P73" s="1" t="s">
        <v>99</v>
      </c>
      <c r="Q73" s="10" t="s">
        <v>100</v>
      </c>
      <c r="R73" s="10" t="s">
        <v>101</v>
      </c>
      <c r="S73" s="2" t="s">
        <v>102</v>
      </c>
      <c r="T73" s="2" t="s">
        <v>103</v>
      </c>
      <c r="U73" s="2"/>
      <c r="V73" s="2" t="s">
        <v>102</v>
      </c>
      <c r="W73" s="2" t="s">
        <v>103</v>
      </c>
      <c r="X73" s="2"/>
      <c r="Y73" s="2" t="s">
        <v>102</v>
      </c>
      <c r="Z73" s="2" t="s">
        <v>103</v>
      </c>
      <c r="AA73" s="2"/>
      <c r="AB73" s="2" t="s">
        <v>102</v>
      </c>
      <c r="AC73" s="2" t="s">
        <v>103</v>
      </c>
      <c r="AD73" s="2"/>
      <c r="AE73" s="2" t="s">
        <v>102</v>
      </c>
      <c r="AF73" s="2" t="s">
        <v>103</v>
      </c>
      <c r="AG73" s="2"/>
      <c r="AH73" s="2" t="s">
        <v>102</v>
      </c>
      <c r="AI73" s="2" t="s">
        <v>103</v>
      </c>
      <c r="AJ73" s="2"/>
      <c r="AK73" s="2" t="s">
        <v>102</v>
      </c>
      <c r="AL73" s="2" t="s">
        <v>103</v>
      </c>
      <c r="AM73" s="2"/>
      <c r="AN73" s="2" t="s">
        <v>102</v>
      </c>
      <c r="AO73" s="2" t="s">
        <v>103</v>
      </c>
      <c r="AP73" s="2"/>
      <c r="AQ73" s="16" t="s">
        <v>102</v>
      </c>
      <c r="AR73" s="16" t="s">
        <v>103</v>
      </c>
      <c r="AS73" s="16"/>
      <c r="AT73" s="1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pans="1:78" x14ac:dyDescent="0.15">
      <c r="A74" s="1" t="s">
        <v>108</v>
      </c>
      <c r="B74" s="1">
        <f>F8</f>
        <v>625.46400000000006</v>
      </c>
      <c r="C74" s="6" t="s">
        <v>109</v>
      </c>
      <c r="D74" s="6">
        <v>-4</v>
      </c>
      <c r="E74" s="6"/>
      <c r="F74" s="6"/>
      <c r="G74" s="1">
        <v>1</v>
      </c>
      <c r="H74" s="7">
        <f t="shared" ref="H74:H85" si="57">E75</f>
        <v>-4</v>
      </c>
      <c r="I74" s="7">
        <f t="shared" ref="I74:I85" si="58">H74+273.15</f>
        <v>269.14999999999998</v>
      </c>
      <c r="J74" s="7">
        <f t="shared" ref="J74:J85" si="59">EXP(($C$16*(I74-$C$14))/($C$17*I74*$C$14))</f>
        <v>1.0259700257866751E-2</v>
      </c>
      <c r="K74" s="7">
        <f t="shared" ref="K74:K85" si="60">$B$74/12</f>
        <v>52.122000000000007</v>
      </c>
      <c r="L74" s="7">
        <f t="shared" ref="L74:L85" si="61">K74*$B$75/100</f>
        <v>0.52122000000000002</v>
      </c>
      <c r="M74" s="1" t="s">
        <v>110</v>
      </c>
      <c r="O74" s="7">
        <f>L74</f>
        <v>0.52122000000000002</v>
      </c>
      <c r="P74" s="7">
        <f t="shared" ref="P74:P85" si="62">O74*J74</f>
        <v>5.3475609684053077E-3</v>
      </c>
      <c r="Q74" s="12">
        <f t="shared" ref="Q74:Q85" si="63">P74*$B$76</f>
        <v>1.6042682905215923E-3</v>
      </c>
      <c r="R74" s="7">
        <f t="shared" ref="R74:R85" si="64">L74*$B$76</f>
        <v>0.156366</v>
      </c>
      <c r="S74" s="13">
        <f t="shared" ref="S74:S85" si="65">Q74/R74</f>
        <v>1.0259700257866751E-2</v>
      </c>
      <c r="T74" s="2">
        <v>0.01</v>
      </c>
      <c r="U74" s="14">
        <f t="shared" ref="U74:U85" si="66">S74*T74</f>
        <v>1.0259700257866751E-4</v>
      </c>
      <c r="V74" s="13"/>
      <c r="W74" s="2"/>
      <c r="X74" s="2"/>
      <c r="Y74" s="2"/>
      <c r="Z74" s="2"/>
      <c r="AA74" s="2"/>
      <c r="AB74" s="2"/>
      <c r="AC74" s="2"/>
      <c r="AD74" s="2"/>
      <c r="AE74" s="13">
        <v>1E-3</v>
      </c>
      <c r="AF74" s="2">
        <v>0.49</v>
      </c>
      <c r="AG74" s="14">
        <f t="shared" ref="AG74:AG85" si="67">AF74*AE74</f>
        <v>4.8999999999999998E-4</v>
      </c>
      <c r="AH74" s="17"/>
      <c r="AI74" s="2"/>
      <c r="AJ74" s="14"/>
      <c r="AK74" s="13"/>
      <c r="AL74" s="2"/>
      <c r="AM74" s="2"/>
      <c r="AN74" s="13"/>
      <c r="AO74" s="2"/>
      <c r="AP74" s="14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5.5925970025786677E-3</v>
      </c>
      <c r="AU74" s="7">
        <f t="shared" ref="AU74:AU85" si="70">$B$74/12</f>
        <v>52.122000000000007</v>
      </c>
      <c r="AV74" s="1">
        <f t="shared" ref="AV74:AV85" si="71">$B$76</f>
        <v>0.3</v>
      </c>
      <c r="AW74" s="1">
        <f t="shared" ref="AW74:AW85" si="72">$E$8</f>
        <v>76.310613151279796</v>
      </c>
      <c r="AX74" s="1">
        <f t="shared" ref="AX74:AX85" si="73">AW74*10000*AV74*0.67*AU74*AT74</f>
        <v>44711.125050746035</v>
      </c>
    </row>
    <row r="75" spans="1:78" x14ac:dyDescent="0.15">
      <c r="A75" s="1" t="s">
        <v>111</v>
      </c>
      <c r="B75" s="1">
        <v>1</v>
      </c>
      <c r="C75" s="6">
        <v>1</v>
      </c>
      <c r="D75" s="8">
        <v>-5.2611157059677396</v>
      </c>
      <c r="E75" s="9">
        <f t="shared" ref="E75:E86" si="74">D74</f>
        <v>-4</v>
      </c>
      <c r="F75" s="6" t="s">
        <v>110</v>
      </c>
      <c r="G75" s="1">
        <v>2</v>
      </c>
      <c r="H75" s="7">
        <f t="shared" si="57"/>
        <v>-5.2611157059677396</v>
      </c>
      <c r="I75" s="7">
        <f t="shared" si="58"/>
        <v>267.88888429403221</v>
      </c>
      <c r="J75" s="7">
        <f t="shared" si="59"/>
        <v>8.6531281394394768E-3</v>
      </c>
      <c r="K75" s="7">
        <f t="shared" si="60"/>
        <v>52.122000000000007</v>
      </c>
      <c r="L75" s="7">
        <f t="shared" si="61"/>
        <v>0.52122000000000002</v>
      </c>
      <c r="M75" s="1" t="s">
        <v>110</v>
      </c>
      <c r="O75" s="7">
        <f t="shared" ref="O75:O85" si="75">L75+O74-P74-N75</f>
        <v>1.0370924390315948</v>
      </c>
      <c r="P75" s="7">
        <f t="shared" si="62"/>
        <v>8.9740937673842124E-3</v>
      </c>
      <c r="Q75" s="12">
        <f t="shared" si="63"/>
        <v>2.6922281302152636E-3</v>
      </c>
      <c r="R75" s="7">
        <f t="shared" si="64"/>
        <v>0.156366</v>
      </c>
      <c r="S75" s="13">
        <f t="shared" si="65"/>
        <v>1.7217477777875391E-2</v>
      </c>
      <c r="T75" s="2">
        <v>0.01</v>
      </c>
      <c r="U75" s="14">
        <f t="shared" si="66"/>
        <v>1.721747777787539E-4</v>
      </c>
      <c r="V75" s="13"/>
      <c r="W75" s="2"/>
      <c r="X75" s="2"/>
      <c r="Y75" s="2"/>
      <c r="Z75" s="2"/>
      <c r="AA75" s="2"/>
      <c r="AB75" s="2"/>
      <c r="AC75" s="2"/>
      <c r="AD75" s="2"/>
      <c r="AE75" s="13">
        <v>1E-3</v>
      </c>
      <c r="AF75" s="2">
        <v>0.49</v>
      </c>
      <c r="AG75" s="14">
        <f t="shared" si="67"/>
        <v>4.8999999999999998E-4</v>
      </c>
      <c r="AH75" s="17"/>
      <c r="AI75" s="2"/>
      <c r="AJ75" s="14"/>
      <c r="AK75" s="13"/>
      <c r="AL75" s="2"/>
      <c r="AM75" s="2"/>
      <c r="AN75" s="13"/>
      <c r="AO75" s="2"/>
      <c r="AP75" s="14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5.6621747777787536E-3</v>
      </c>
      <c r="AU75" s="7">
        <f t="shared" si="70"/>
        <v>52.122000000000007</v>
      </c>
      <c r="AV75" s="1">
        <f t="shared" si="71"/>
        <v>0.3</v>
      </c>
      <c r="AW75" s="1">
        <f t="shared" si="72"/>
        <v>76.310613151279796</v>
      </c>
      <c r="AX75" s="1">
        <f t="shared" si="73"/>
        <v>45267.378363167678</v>
      </c>
    </row>
    <row r="76" spans="1:78" x14ac:dyDescent="0.15">
      <c r="A76" s="1" t="s">
        <v>73</v>
      </c>
      <c r="B76" s="1">
        <f>H8</f>
        <v>0.3</v>
      </c>
      <c r="C76" s="6">
        <v>2</v>
      </c>
      <c r="D76" s="8">
        <v>-2.3226948048620701</v>
      </c>
      <c r="E76" s="9">
        <f t="shared" si="74"/>
        <v>-5.2611157059677396</v>
      </c>
      <c r="F76" s="6" t="s">
        <v>110</v>
      </c>
      <c r="G76" s="1">
        <v>3</v>
      </c>
      <c r="H76" s="7">
        <f t="shared" si="57"/>
        <v>-2.3226948048620701</v>
      </c>
      <c r="I76" s="7">
        <f t="shared" si="58"/>
        <v>270.82730519513791</v>
      </c>
      <c r="J76" s="7">
        <f t="shared" si="59"/>
        <v>1.2836229471287295E-2</v>
      </c>
      <c r="K76" s="7">
        <f t="shared" si="60"/>
        <v>52.122000000000007</v>
      </c>
      <c r="L76" s="7">
        <f t="shared" si="61"/>
        <v>0.52122000000000002</v>
      </c>
      <c r="M76" s="1" t="s">
        <v>110</v>
      </c>
      <c r="O76" s="7">
        <f t="shared" si="75"/>
        <v>1.5493383452642107</v>
      </c>
      <c r="P76" s="7">
        <f t="shared" si="62"/>
        <v>1.9887662528475951E-2</v>
      </c>
      <c r="Q76" s="12">
        <f t="shared" si="63"/>
        <v>5.9662987585427851E-3</v>
      </c>
      <c r="R76" s="7">
        <f t="shared" si="64"/>
        <v>0.156366</v>
      </c>
      <c r="S76" s="13">
        <f t="shared" si="65"/>
        <v>3.8155985051371688E-2</v>
      </c>
      <c r="T76" s="2">
        <v>0.01</v>
      </c>
      <c r="U76" s="14">
        <f t="shared" si="66"/>
        <v>3.8155985051371687E-4</v>
      </c>
      <c r="V76" s="13"/>
      <c r="W76" s="2"/>
      <c r="X76" s="2"/>
      <c r="Y76" s="2"/>
      <c r="Z76" s="2"/>
      <c r="AA76" s="2"/>
      <c r="AB76" s="2"/>
      <c r="AC76" s="2"/>
      <c r="AD76" s="2"/>
      <c r="AE76" s="13">
        <v>1E-3</v>
      </c>
      <c r="AF76" s="2">
        <v>0.49</v>
      </c>
      <c r="AG76" s="14">
        <f t="shared" si="67"/>
        <v>4.8999999999999998E-4</v>
      </c>
      <c r="AH76" s="17"/>
      <c r="AI76" s="2"/>
      <c r="AJ76" s="14"/>
      <c r="AK76" s="13"/>
      <c r="AL76" s="2"/>
      <c r="AM76" s="2"/>
      <c r="AN76" s="13"/>
      <c r="AO76" s="2"/>
      <c r="AP76" s="14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5.8715598505137169E-3</v>
      </c>
      <c r="AU76" s="7">
        <f t="shared" si="70"/>
        <v>52.122000000000007</v>
      </c>
      <c r="AV76" s="1">
        <f t="shared" si="71"/>
        <v>0.3</v>
      </c>
      <c r="AW76" s="1">
        <f t="shared" si="72"/>
        <v>76.310613151279796</v>
      </c>
      <c r="AX76" s="1">
        <f t="shared" si="73"/>
        <v>46941.348822061089</v>
      </c>
    </row>
    <row r="77" spans="1:78" x14ac:dyDescent="0.15">
      <c r="C77" s="6">
        <v>3</v>
      </c>
      <c r="D77" s="8">
        <v>2.8342254285806501</v>
      </c>
      <c r="E77" s="9">
        <f t="shared" si="74"/>
        <v>-2.3226948048620701</v>
      </c>
      <c r="F77" s="6" t="s">
        <v>110</v>
      </c>
      <c r="G77" s="1">
        <v>4</v>
      </c>
      <c r="H77" s="7">
        <f t="shared" si="57"/>
        <v>2.8342254285806501</v>
      </c>
      <c r="I77" s="7">
        <f t="shared" si="58"/>
        <v>275.9842254285806</v>
      </c>
      <c r="J77" s="7">
        <f t="shared" si="59"/>
        <v>2.5129823127461356E-2</v>
      </c>
      <c r="K77" s="7">
        <f t="shared" si="60"/>
        <v>52.122000000000007</v>
      </c>
      <c r="L77" s="7">
        <f t="shared" si="61"/>
        <v>0.52122000000000002</v>
      </c>
      <c r="M77" s="1" t="s">
        <v>110</v>
      </c>
      <c r="O77" s="7">
        <f t="shared" si="75"/>
        <v>2.0506706827357348</v>
      </c>
      <c r="P77" s="7">
        <f t="shared" si="62"/>
        <v>5.153299154981944E-2</v>
      </c>
      <c r="Q77" s="12">
        <f t="shared" si="63"/>
        <v>1.5459897464945832E-2</v>
      </c>
      <c r="R77" s="7">
        <f t="shared" si="64"/>
        <v>0.156366</v>
      </c>
      <c r="S77" s="13">
        <f t="shared" si="65"/>
        <v>9.886994273017044E-2</v>
      </c>
      <c r="T77" s="2">
        <v>0.01</v>
      </c>
      <c r="U77" s="14">
        <f t="shared" si="66"/>
        <v>9.8869942730170444E-4</v>
      </c>
      <c r="V77" s="13"/>
      <c r="W77" s="2"/>
      <c r="X77" s="2"/>
      <c r="Y77" s="2"/>
      <c r="Z77" s="2"/>
      <c r="AA77" s="2"/>
      <c r="AB77" s="2"/>
      <c r="AC77" s="2"/>
      <c r="AD77" s="2"/>
      <c r="AE77" s="13">
        <v>1E-3</v>
      </c>
      <c r="AF77" s="2">
        <v>0.49</v>
      </c>
      <c r="AG77" s="14">
        <f t="shared" si="67"/>
        <v>4.8999999999999998E-4</v>
      </c>
      <c r="AH77" s="17"/>
      <c r="AI77" s="2"/>
      <c r="AJ77" s="14"/>
      <c r="AK77" s="13"/>
      <c r="AL77" s="2"/>
      <c r="AM77" s="2"/>
      <c r="AN77" s="13"/>
      <c r="AO77" s="2"/>
      <c r="AP77" s="14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6.4786994273017045E-3</v>
      </c>
      <c r="AU77" s="7">
        <f t="shared" si="70"/>
        <v>52.122000000000007</v>
      </c>
      <c r="AV77" s="1">
        <f t="shared" si="71"/>
        <v>0.3</v>
      </c>
      <c r="AW77" s="1">
        <f t="shared" si="72"/>
        <v>76.310613151279796</v>
      </c>
      <c r="AX77" s="1">
        <f t="shared" si="73"/>
        <v>51795.246488656434</v>
      </c>
    </row>
    <row r="78" spans="1:78" x14ac:dyDescent="0.15">
      <c r="C78" s="6">
        <v>4</v>
      </c>
      <c r="D78" s="8">
        <v>7.9320972751333301</v>
      </c>
      <c r="E78" s="9">
        <f t="shared" si="74"/>
        <v>2.8342254285806501</v>
      </c>
      <c r="F78" s="6" t="s">
        <v>110</v>
      </c>
      <c r="G78" s="1">
        <v>5</v>
      </c>
      <c r="H78" s="7">
        <f t="shared" si="57"/>
        <v>7.9320972751333301</v>
      </c>
      <c r="I78" s="7">
        <f t="shared" si="58"/>
        <v>281.08209727513332</v>
      </c>
      <c r="J78" s="7">
        <f t="shared" si="59"/>
        <v>4.765171686279928E-2</v>
      </c>
      <c r="K78" s="7">
        <f t="shared" si="60"/>
        <v>52.122000000000007</v>
      </c>
      <c r="L78" s="7">
        <f t="shared" si="61"/>
        <v>0.52122000000000002</v>
      </c>
      <c r="M78" s="1" t="s">
        <v>112</v>
      </c>
      <c r="N78" s="7">
        <f>(O77-P77)*$C$22/100</f>
        <v>1.8991808066266196</v>
      </c>
      <c r="O78" s="7">
        <f t="shared" si="75"/>
        <v>0.62117688455929576</v>
      </c>
      <c r="P78" s="7">
        <f t="shared" si="62"/>
        <v>2.9600145024735316E-2</v>
      </c>
      <c r="Q78" s="12">
        <f t="shared" si="63"/>
        <v>8.880043507420594E-3</v>
      </c>
      <c r="R78" s="7">
        <f t="shared" si="64"/>
        <v>0.156366</v>
      </c>
      <c r="S78" s="13">
        <f t="shared" si="65"/>
        <v>5.6790117464286312E-2</v>
      </c>
      <c r="T78" s="2">
        <v>0.01</v>
      </c>
      <c r="U78" s="14">
        <f t="shared" si="66"/>
        <v>5.679011746428631E-4</v>
      </c>
      <c r="V78" s="13"/>
      <c r="W78" s="2"/>
      <c r="X78" s="2"/>
      <c r="Y78" s="2"/>
      <c r="Z78" s="2"/>
      <c r="AA78" s="2"/>
      <c r="AB78" s="2"/>
      <c r="AC78" s="2"/>
      <c r="AD78" s="2"/>
      <c r="AE78" s="13">
        <v>1E-3</v>
      </c>
      <c r="AF78" s="2">
        <v>0.49</v>
      </c>
      <c r="AG78" s="14">
        <f t="shared" si="67"/>
        <v>4.8999999999999998E-4</v>
      </c>
      <c r="AH78" s="17"/>
      <c r="AI78" s="2"/>
      <c r="AJ78" s="14"/>
      <c r="AK78" s="13"/>
      <c r="AL78" s="2"/>
      <c r="AM78" s="2"/>
      <c r="AN78" s="13"/>
      <c r="AO78" s="2"/>
      <c r="AP78" s="14"/>
      <c r="AQ78" s="2">
        <v>0.01</v>
      </c>
      <c r="AR78" s="2">
        <v>0.5</v>
      </c>
      <c r="AS78" s="2">
        <f t="shared" si="68"/>
        <v>5.0000000000000001E-3</v>
      </c>
      <c r="AT78" s="1">
        <f t="shared" si="69"/>
        <v>6.0579011746428628E-3</v>
      </c>
      <c r="AU78" s="7">
        <f t="shared" si="70"/>
        <v>52.122000000000007</v>
      </c>
      <c r="AV78" s="1">
        <f t="shared" si="71"/>
        <v>0.3</v>
      </c>
      <c r="AW78" s="1">
        <f t="shared" si="72"/>
        <v>76.310613151279796</v>
      </c>
      <c r="AX78" s="1">
        <f t="shared" si="73"/>
        <v>48431.091466027443</v>
      </c>
    </row>
    <row r="79" spans="1:78" x14ac:dyDescent="0.15">
      <c r="C79" s="6">
        <v>5</v>
      </c>
      <c r="D79" s="8">
        <v>12.1614925472258</v>
      </c>
      <c r="E79" s="9">
        <f t="shared" si="74"/>
        <v>7.9320972751333301</v>
      </c>
      <c r="F79" s="6" t="s">
        <v>112</v>
      </c>
      <c r="G79" s="1">
        <v>6</v>
      </c>
      <c r="H79" s="7">
        <f t="shared" si="57"/>
        <v>12.1614925472258</v>
      </c>
      <c r="I79" s="7">
        <f t="shared" si="58"/>
        <v>285.31149254722578</v>
      </c>
      <c r="J79" s="7">
        <f t="shared" si="59"/>
        <v>7.9632317508261802E-2</v>
      </c>
      <c r="K79" s="7">
        <f t="shared" si="60"/>
        <v>52.122000000000007</v>
      </c>
      <c r="L79" s="7">
        <f t="shared" si="61"/>
        <v>0.52122000000000002</v>
      </c>
      <c r="M79" s="1" t="s">
        <v>110</v>
      </c>
      <c r="O79" s="7">
        <f t="shared" si="75"/>
        <v>1.1127967395345604</v>
      </c>
      <c r="P79" s="7">
        <f t="shared" si="62"/>
        <v>8.8614583284774617E-2</v>
      </c>
      <c r="Q79" s="12">
        <f t="shared" si="63"/>
        <v>2.6584374985432386E-2</v>
      </c>
      <c r="R79" s="7">
        <f t="shared" si="64"/>
        <v>0.156366</v>
      </c>
      <c r="S79" s="13">
        <f t="shared" si="65"/>
        <v>0.17001378167525155</v>
      </c>
      <c r="T79" s="2">
        <v>0.01</v>
      </c>
      <c r="U79" s="14">
        <f t="shared" si="66"/>
        <v>1.7001378167525154E-3</v>
      </c>
      <c r="V79" s="13"/>
      <c r="W79" s="2"/>
      <c r="X79" s="2"/>
      <c r="Y79" s="2"/>
      <c r="Z79" s="2"/>
      <c r="AA79" s="2"/>
      <c r="AB79" s="2"/>
      <c r="AC79" s="2"/>
      <c r="AD79" s="2"/>
      <c r="AE79" s="13">
        <v>1E-3</v>
      </c>
      <c r="AF79" s="2">
        <v>0.49</v>
      </c>
      <c r="AG79" s="14">
        <f t="shared" si="67"/>
        <v>4.8999999999999998E-4</v>
      </c>
      <c r="AH79" s="17"/>
      <c r="AI79" s="2"/>
      <c r="AJ79" s="14"/>
      <c r="AK79" s="13"/>
      <c r="AL79" s="2"/>
      <c r="AM79" s="2"/>
      <c r="AN79" s="13"/>
      <c r="AO79" s="2"/>
      <c r="AP79" s="14"/>
      <c r="AQ79" s="2">
        <v>0.01</v>
      </c>
      <c r="AR79" s="2">
        <v>0.5</v>
      </c>
      <c r="AS79" s="2">
        <f t="shared" si="68"/>
        <v>5.0000000000000001E-3</v>
      </c>
      <c r="AT79" s="1">
        <f t="shared" si="69"/>
        <v>7.1901378167525155E-3</v>
      </c>
      <c r="AU79" s="7">
        <f t="shared" si="70"/>
        <v>52.122000000000007</v>
      </c>
      <c r="AV79" s="1">
        <f t="shared" si="71"/>
        <v>0.3</v>
      </c>
      <c r="AW79" s="1">
        <f t="shared" si="72"/>
        <v>76.310613151279796</v>
      </c>
      <c r="AX79" s="1">
        <f t="shared" si="73"/>
        <v>57482.981682515354</v>
      </c>
    </row>
    <row r="80" spans="1:78" x14ac:dyDescent="0.15">
      <c r="C80" s="6">
        <v>6</v>
      </c>
      <c r="D80" s="8">
        <v>15.5238279843333</v>
      </c>
      <c r="E80" s="9">
        <f t="shared" si="74"/>
        <v>12.1614925472258</v>
      </c>
      <c r="F80" s="6" t="s">
        <v>110</v>
      </c>
      <c r="G80" s="1">
        <v>7</v>
      </c>
      <c r="H80" s="7">
        <f t="shared" si="57"/>
        <v>15.5238279843333</v>
      </c>
      <c r="I80" s="7">
        <f t="shared" si="58"/>
        <v>288.67382798433329</v>
      </c>
      <c r="J80" s="7">
        <f t="shared" si="59"/>
        <v>0.11850007523829181</v>
      </c>
      <c r="K80" s="7">
        <f t="shared" si="60"/>
        <v>52.122000000000007</v>
      </c>
      <c r="L80" s="7">
        <f t="shared" si="61"/>
        <v>0.52122000000000002</v>
      </c>
      <c r="M80" s="1" t="s">
        <v>110</v>
      </c>
      <c r="O80" s="7">
        <f t="shared" si="75"/>
        <v>1.5454021562497857</v>
      </c>
      <c r="P80" s="7">
        <f t="shared" si="62"/>
        <v>0.183130271789018</v>
      </c>
      <c r="Q80" s="12">
        <f t="shared" si="63"/>
        <v>5.4939081536705396E-2</v>
      </c>
      <c r="R80" s="7">
        <f t="shared" si="64"/>
        <v>0.156366</v>
      </c>
      <c r="S80" s="13">
        <f t="shared" si="65"/>
        <v>0.35134928012934652</v>
      </c>
      <c r="T80" s="2">
        <v>0.01</v>
      </c>
      <c r="U80" s="14">
        <f t="shared" si="66"/>
        <v>3.5134928012934652E-3</v>
      </c>
      <c r="V80" s="13"/>
      <c r="W80" s="2"/>
      <c r="X80" s="2"/>
      <c r="Y80" s="2"/>
      <c r="Z80" s="2"/>
      <c r="AA80" s="2"/>
      <c r="AB80" s="2"/>
      <c r="AC80" s="2"/>
      <c r="AD80" s="2"/>
      <c r="AE80" s="13">
        <v>5.0000000000000001E-3</v>
      </c>
      <c r="AF80" s="2">
        <v>0.49</v>
      </c>
      <c r="AG80" s="14">
        <f t="shared" si="67"/>
        <v>2.4499999999999999E-3</v>
      </c>
      <c r="AH80" s="17"/>
      <c r="AI80" s="2"/>
      <c r="AJ80" s="14"/>
      <c r="AK80" s="13"/>
      <c r="AL80" s="2"/>
      <c r="AM80" s="2"/>
      <c r="AN80" s="13"/>
      <c r="AO80" s="2"/>
      <c r="AP80" s="14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1.3463492801293466E-2</v>
      </c>
      <c r="AU80" s="7">
        <f t="shared" si="70"/>
        <v>52.122000000000007</v>
      </c>
      <c r="AV80" s="1">
        <f t="shared" si="71"/>
        <v>0.3</v>
      </c>
      <c r="AW80" s="1">
        <f t="shared" si="72"/>
        <v>76.310613151279796</v>
      </c>
      <c r="AX80" s="1">
        <f t="shared" si="73"/>
        <v>107636.56132935957</v>
      </c>
    </row>
    <row r="81" spans="1:53" x14ac:dyDescent="0.15">
      <c r="C81" s="6">
        <v>7</v>
      </c>
      <c r="D81" s="8">
        <v>17.3010072190323</v>
      </c>
      <c r="E81" s="9">
        <f t="shared" si="74"/>
        <v>15.5238279843333</v>
      </c>
      <c r="F81" s="6" t="s">
        <v>110</v>
      </c>
      <c r="G81" s="1">
        <v>8</v>
      </c>
      <c r="H81" s="7">
        <f t="shared" si="57"/>
        <v>17.3010072190323</v>
      </c>
      <c r="I81" s="7">
        <f t="shared" si="58"/>
        <v>290.45100721903225</v>
      </c>
      <c r="J81" s="7">
        <f t="shared" si="59"/>
        <v>0.1456626253311096</v>
      </c>
      <c r="K81" s="7">
        <f t="shared" si="60"/>
        <v>52.122000000000007</v>
      </c>
      <c r="L81" s="7">
        <f t="shared" si="61"/>
        <v>0.52122000000000002</v>
      </c>
      <c r="M81" s="1" t="s">
        <v>110</v>
      </c>
      <c r="O81" s="7">
        <f t="shared" si="75"/>
        <v>1.8834918844607678</v>
      </c>
      <c r="P81" s="7">
        <f t="shared" si="62"/>
        <v>0.27435437268039436</v>
      </c>
      <c r="Q81" s="12">
        <f t="shared" si="63"/>
        <v>8.2306311804118307E-2</v>
      </c>
      <c r="R81" s="7">
        <f t="shared" si="64"/>
        <v>0.156366</v>
      </c>
      <c r="S81" s="13">
        <f t="shared" si="65"/>
        <v>0.52636961874140353</v>
      </c>
      <c r="T81" s="2">
        <v>0.01</v>
      </c>
      <c r="U81" s="14">
        <f t="shared" si="66"/>
        <v>5.2636961874140357E-3</v>
      </c>
      <c r="V81" s="13"/>
      <c r="W81" s="2"/>
      <c r="X81" s="2"/>
      <c r="Y81" s="2"/>
      <c r="Z81" s="2"/>
      <c r="AA81" s="2"/>
      <c r="AB81" s="2"/>
      <c r="AC81" s="2"/>
      <c r="AD81" s="2"/>
      <c r="AE81" s="13">
        <v>5.0000000000000001E-3</v>
      </c>
      <c r="AF81" s="2">
        <v>0.49</v>
      </c>
      <c r="AG81" s="14">
        <f t="shared" si="67"/>
        <v>2.4499999999999999E-3</v>
      </c>
      <c r="AH81" s="17"/>
      <c r="AI81" s="2"/>
      <c r="AJ81" s="14"/>
      <c r="AK81" s="13"/>
      <c r="AL81" s="2"/>
      <c r="AM81" s="2"/>
      <c r="AN81" s="13"/>
      <c r="AO81" s="2"/>
      <c r="AP81" s="14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1.5213696187414034E-2</v>
      </c>
      <c r="AU81" s="7">
        <f t="shared" si="70"/>
        <v>52.122000000000007</v>
      </c>
      <c r="AV81" s="1">
        <f t="shared" si="71"/>
        <v>0.3</v>
      </c>
      <c r="AW81" s="1">
        <f t="shared" si="72"/>
        <v>76.310613151279796</v>
      </c>
      <c r="AX81" s="1">
        <f t="shared" si="73"/>
        <v>121628.90914648179</v>
      </c>
    </row>
    <row r="82" spans="1:53" x14ac:dyDescent="0.15">
      <c r="C82" s="6">
        <v>8</v>
      </c>
      <c r="D82" s="8">
        <v>17.912453811290298</v>
      </c>
      <c r="E82" s="9">
        <f t="shared" si="74"/>
        <v>17.3010072190323</v>
      </c>
      <c r="F82" s="6" t="s">
        <v>110</v>
      </c>
      <c r="G82" s="1">
        <v>9</v>
      </c>
      <c r="H82" s="7">
        <f t="shared" si="57"/>
        <v>17.912453811290298</v>
      </c>
      <c r="I82" s="7">
        <f t="shared" si="58"/>
        <v>291.06245381129025</v>
      </c>
      <c r="J82" s="7">
        <f t="shared" si="59"/>
        <v>0.15629047194939658</v>
      </c>
      <c r="K82" s="7">
        <f t="shared" si="60"/>
        <v>52.122000000000007</v>
      </c>
      <c r="L82" s="7">
        <f t="shared" si="61"/>
        <v>0.52122000000000002</v>
      </c>
      <c r="M82" s="1" t="s">
        <v>110</v>
      </c>
      <c r="O82" s="7">
        <f t="shared" si="75"/>
        <v>2.1303575117803732</v>
      </c>
      <c r="P82" s="7">
        <f t="shared" si="62"/>
        <v>0.33295458093709673</v>
      </c>
      <c r="Q82" s="12">
        <f t="shared" si="63"/>
        <v>9.9886374281129023E-2</v>
      </c>
      <c r="R82" s="7">
        <f t="shared" si="64"/>
        <v>0.156366</v>
      </c>
      <c r="S82" s="13">
        <f t="shared" si="65"/>
        <v>0.63879855135469998</v>
      </c>
      <c r="T82" s="2">
        <v>0.01</v>
      </c>
      <c r="U82" s="14">
        <f t="shared" si="66"/>
        <v>6.3879855135469997E-3</v>
      </c>
      <c r="V82" s="13"/>
      <c r="W82" s="2"/>
      <c r="X82" s="2"/>
      <c r="Y82" s="2"/>
      <c r="Z82" s="2"/>
      <c r="AA82" s="2"/>
      <c r="AB82" s="2"/>
      <c r="AC82" s="2"/>
      <c r="AD82" s="2"/>
      <c r="AE82" s="13">
        <v>1E-3</v>
      </c>
      <c r="AF82" s="2">
        <v>0.49</v>
      </c>
      <c r="AG82" s="14">
        <f t="shared" si="67"/>
        <v>4.8999999999999998E-4</v>
      </c>
      <c r="AH82" s="17"/>
      <c r="AI82" s="2"/>
      <c r="AJ82" s="14"/>
      <c r="AK82" s="13"/>
      <c r="AL82" s="2"/>
      <c r="AM82" s="2"/>
      <c r="AN82" s="13"/>
      <c r="AO82" s="2"/>
      <c r="AP82" s="14"/>
      <c r="AQ82" s="2">
        <v>0.01</v>
      </c>
      <c r="AR82" s="2">
        <v>0.5</v>
      </c>
      <c r="AS82" s="2">
        <f t="shared" si="68"/>
        <v>5.0000000000000001E-3</v>
      </c>
      <c r="AT82" s="1">
        <f t="shared" si="69"/>
        <v>1.1877985513547001E-2</v>
      </c>
      <c r="AU82" s="7">
        <f t="shared" si="70"/>
        <v>52.122000000000007</v>
      </c>
      <c r="AV82" s="1">
        <f t="shared" si="71"/>
        <v>0.3</v>
      </c>
      <c r="AW82" s="1">
        <f t="shared" si="72"/>
        <v>76.310613151279796</v>
      </c>
      <c r="AX82" s="1">
        <f t="shared" si="73"/>
        <v>94960.909109359607</v>
      </c>
    </row>
    <row r="83" spans="1:53" x14ac:dyDescent="0.15">
      <c r="C83" s="6">
        <v>9</v>
      </c>
      <c r="D83" s="8">
        <v>13.0204657115667</v>
      </c>
      <c r="E83" s="9">
        <f t="shared" si="74"/>
        <v>17.912453811290298</v>
      </c>
      <c r="F83" s="6" t="s">
        <v>110</v>
      </c>
      <c r="G83" s="1">
        <v>10</v>
      </c>
      <c r="H83" s="7">
        <f t="shared" si="57"/>
        <v>13.0204657115667</v>
      </c>
      <c r="I83" s="7">
        <f t="shared" si="58"/>
        <v>286.17046571156669</v>
      </c>
      <c r="J83" s="7">
        <f t="shared" si="59"/>
        <v>8.822194100769104E-2</v>
      </c>
      <c r="K83" s="7">
        <f t="shared" si="60"/>
        <v>52.122000000000007</v>
      </c>
      <c r="L83" s="7">
        <f t="shared" si="61"/>
        <v>0.52122000000000002</v>
      </c>
      <c r="M83" s="1" t="s">
        <v>110</v>
      </c>
      <c r="O83" s="7">
        <f t="shared" si="75"/>
        <v>2.3186229308432766</v>
      </c>
      <c r="P83" s="7">
        <f t="shared" si="62"/>
        <v>0.20455341542393526</v>
      </c>
      <c r="Q83" s="12">
        <f t="shared" si="63"/>
        <v>6.1366024627180576E-2</v>
      </c>
      <c r="R83" s="7">
        <f t="shared" si="64"/>
        <v>0.156366</v>
      </c>
      <c r="S83" s="13">
        <f t="shared" si="65"/>
        <v>0.3924512018417084</v>
      </c>
      <c r="T83" s="2">
        <v>0.01</v>
      </c>
      <c r="U83" s="14">
        <f t="shared" si="66"/>
        <v>3.9245120184170836E-3</v>
      </c>
      <c r="V83" s="13"/>
      <c r="W83" s="2"/>
      <c r="X83" s="2"/>
      <c r="Y83" s="2"/>
      <c r="Z83" s="2"/>
      <c r="AA83" s="2"/>
      <c r="AB83" s="2"/>
      <c r="AC83" s="2"/>
      <c r="AD83" s="2"/>
      <c r="AE83" s="13">
        <v>1E-3</v>
      </c>
      <c r="AF83" s="2">
        <v>0.49</v>
      </c>
      <c r="AG83" s="14">
        <f t="shared" si="67"/>
        <v>4.8999999999999998E-4</v>
      </c>
      <c r="AH83" s="17"/>
      <c r="AI83" s="2"/>
      <c r="AJ83" s="14"/>
      <c r="AK83" s="13"/>
      <c r="AL83" s="2"/>
      <c r="AM83" s="2"/>
      <c r="AN83" s="13"/>
      <c r="AO83" s="2"/>
      <c r="AP83" s="14"/>
      <c r="AQ83" s="2">
        <v>0.01</v>
      </c>
      <c r="AR83" s="2">
        <v>0.5</v>
      </c>
      <c r="AS83" s="2">
        <f t="shared" si="68"/>
        <v>5.0000000000000001E-3</v>
      </c>
      <c r="AT83" s="1">
        <f t="shared" si="69"/>
        <v>9.4145120184170837E-3</v>
      </c>
      <c r="AU83" s="7">
        <f t="shared" si="70"/>
        <v>52.122000000000007</v>
      </c>
      <c r="AV83" s="1">
        <f t="shared" si="71"/>
        <v>0.3</v>
      </c>
      <c r="AW83" s="1">
        <f t="shared" si="72"/>
        <v>76.310613151279796</v>
      </c>
      <c r="AX83" s="1">
        <f t="shared" si="73"/>
        <v>75266.182053366487</v>
      </c>
    </row>
    <row r="84" spans="1:53" x14ac:dyDescent="0.15">
      <c r="C84" s="6">
        <v>10</v>
      </c>
      <c r="D84" s="8">
        <v>9.5794769660967702</v>
      </c>
      <c r="E84" s="9">
        <f t="shared" si="74"/>
        <v>13.0204657115667</v>
      </c>
      <c r="F84" s="6" t="s">
        <v>110</v>
      </c>
      <c r="G84" s="1">
        <v>11</v>
      </c>
      <c r="H84" s="7">
        <f t="shared" si="57"/>
        <v>9.5794769660967702</v>
      </c>
      <c r="I84" s="7">
        <f t="shared" si="58"/>
        <v>282.72947696609674</v>
      </c>
      <c r="J84" s="7">
        <f t="shared" si="59"/>
        <v>5.8309073265185737E-2</v>
      </c>
      <c r="K84" s="7">
        <f t="shared" si="60"/>
        <v>52.122000000000007</v>
      </c>
      <c r="L84" s="7">
        <f t="shared" si="61"/>
        <v>0.52122000000000002</v>
      </c>
      <c r="M84" s="1" t="s">
        <v>112</v>
      </c>
      <c r="N84" s="7">
        <f>(O83-P83)*$C$22/100</f>
        <v>2.008366039648374</v>
      </c>
      <c r="O84" s="7">
        <f t="shared" si="75"/>
        <v>0.62692347577096719</v>
      </c>
      <c r="P84" s="7">
        <f t="shared" si="62"/>
        <v>3.6555326880394222E-2</v>
      </c>
      <c r="Q84" s="12">
        <f t="shared" si="63"/>
        <v>1.0966598064118266E-2</v>
      </c>
      <c r="R84" s="7">
        <f t="shared" si="64"/>
        <v>0.156366</v>
      </c>
      <c r="S84" s="13">
        <f t="shared" si="65"/>
        <v>7.0134160009965502E-2</v>
      </c>
      <c r="T84" s="2">
        <v>0.01</v>
      </c>
      <c r="U84" s="14">
        <f t="shared" si="66"/>
        <v>7.0134160009965505E-4</v>
      </c>
      <c r="V84" s="13"/>
      <c r="W84" s="2"/>
      <c r="X84" s="2"/>
      <c r="Y84" s="2"/>
      <c r="Z84" s="2"/>
      <c r="AA84" s="2"/>
      <c r="AB84" s="2"/>
      <c r="AC84" s="2"/>
      <c r="AD84" s="2"/>
      <c r="AE84" s="13">
        <v>1E-3</v>
      </c>
      <c r="AF84" s="2">
        <v>0.49</v>
      </c>
      <c r="AG84" s="14">
        <f t="shared" si="67"/>
        <v>4.8999999999999998E-4</v>
      </c>
      <c r="AH84" s="17"/>
      <c r="AI84" s="2"/>
      <c r="AJ84" s="14"/>
      <c r="AK84" s="13"/>
      <c r="AL84" s="2"/>
      <c r="AM84" s="2"/>
      <c r="AN84" s="13"/>
      <c r="AO84" s="2"/>
      <c r="AP84" s="14"/>
      <c r="AQ84" s="2">
        <v>0.01</v>
      </c>
      <c r="AR84" s="2">
        <v>0.5</v>
      </c>
      <c r="AS84" s="2">
        <f t="shared" si="68"/>
        <v>5.0000000000000001E-3</v>
      </c>
      <c r="AT84" s="1">
        <f t="shared" si="69"/>
        <v>6.1913416000996552E-3</v>
      </c>
      <c r="AU84" s="7">
        <f t="shared" si="70"/>
        <v>52.122000000000007</v>
      </c>
      <c r="AV84" s="1">
        <f t="shared" si="71"/>
        <v>0.3</v>
      </c>
      <c r="AW84" s="1">
        <f t="shared" si="72"/>
        <v>76.310613151279796</v>
      </c>
      <c r="AX84" s="1">
        <f t="shared" si="73"/>
        <v>49497.907391915258</v>
      </c>
    </row>
    <row r="85" spans="1:53" x14ac:dyDescent="0.15">
      <c r="C85" s="6">
        <v>11</v>
      </c>
      <c r="D85" s="8">
        <v>3.8585371393000001</v>
      </c>
      <c r="E85" s="9">
        <f t="shared" si="74"/>
        <v>9.5794769660967702</v>
      </c>
      <c r="F85" s="6" t="s">
        <v>112</v>
      </c>
      <c r="G85" s="1">
        <v>12</v>
      </c>
      <c r="H85" s="7">
        <f t="shared" si="57"/>
        <v>3.8585371393000001</v>
      </c>
      <c r="I85" s="7">
        <f t="shared" si="58"/>
        <v>277.00853713929996</v>
      </c>
      <c r="J85" s="7">
        <f t="shared" si="59"/>
        <v>2.8631664192396378E-2</v>
      </c>
      <c r="K85" s="7">
        <f t="shared" si="60"/>
        <v>52.122000000000007</v>
      </c>
      <c r="L85" s="7">
        <f t="shared" si="61"/>
        <v>0.52122000000000002</v>
      </c>
      <c r="M85" s="1" t="s">
        <v>110</v>
      </c>
      <c r="O85" s="7">
        <f t="shared" si="75"/>
        <v>1.111588148890573</v>
      </c>
      <c r="P85" s="7">
        <f t="shared" si="62"/>
        <v>3.1826618599282396E-2</v>
      </c>
      <c r="Q85" s="12">
        <f t="shared" si="63"/>
        <v>9.5479855797847187E-3</v>
      </c>
      <c r="R85" s="7">
        <f t="shared" si="64"/>
        <v>0.156366</v>
      </c>
      <c r="S85" s="13">
        <f t="shared" si="65"/>
        <v>6.1061775448529212E-2</v>
      </c>
      <c r="T85" s="2">
        <v>0.01</v>
      </c>
      <c r="U85" s="14">
        <f t="shared" si="66"/>
        <v>6.106177544852921E-4</v>
      </c>
      <c r="V85" s="13"/>
      <c r="W85" s="2"/>
      <c r="X85" s="2"/>
      <c r="Y85" s="2"/>
      <c r="Z85" s="2"/>
      <c r="AA85" s="2"/>
      <c r="AB85" s="2"/>
      <c r="AC85" s="2"/>
      <c r="AD85" s="2"/>
      <c r="AE85" s="13">
        <v>1E-3</v>
      </c>
      <c r="AF85" s="2">
        <v>0.49</v>
      </c>
      <c r="AG85" s="14">
        <f t="shared" si="67"/>
        <v>4.8999999999999998E-4</v>
      </c>
      <c r="AH85" s="17"/>
      <c r="AI85" s="2"/>
      <c r="AJ85" s="14"/>
      <c r="AK85" s="13"/>
      <c r="AL85" s="2"/>
      <c r="AM85" s="2"/>
      <c r="AN85" s="13"/>
      <c r="AO85" s="2"/>
      <c r="AP85" s="14"/>
      <c r="AQ85" s="2">
        <v>0.01</v>
      </c>
      <c r="AR85" s="2">
        <v>0.5</v>
      </c>
      <c r="AS85" s="2">
        <f t="shared" si="68"/>
        <v>5.0000000000000001E-3</v>
      </c>
      <c r="AT85" s="1">
        <f t="shared" si="69"/>
        <v>6.100617754485292E-3</v>
      </c>
      <c r="AU85" s="7">
        <f t="shared" si="70"/>
        <v>52.122000000000007</v>
      </c>
      <c r="AV85" s="1">
        <f t="shared" si="71"/>
        <v>0.3</v>
      </c>
      <c r="AW85" s="1">
        <f t="shared" si="72"/>
        <v>76.310613151279796</v>
      </c>
      <c r="AX85" s="1">
        <f t="shared" si="73"/>
        <v>48772.597628941447</v>
      </c>
      <c r="AY85" s="1">
        <f>SUM(AX74:AX85)</f>
        <v>792392.23853259801</v>
      </c>
    </row>
    <row r="86" spans="1:53" x14ac:dyDescent="0.15">
      <c r="C86" s="6">
        <v>12</v>
      </c>
      <c r="D86" s="8">
        <v>-0.32716352900000001</v>
      </c>
      <c r="E86" s="9">
        <f t="shared" si="74"/>
        <v>3.8585371393000001</v>
      </c>
      <c r="F86" s="6" t="s">
        <v>110</v>
      </c>
    </row>
    <row r="88" spans="1:53" x14ac:dyDescent="0.15">
      <c r="S88" s="30" t="s">
        <v>80</v>
      </c>
      <c r="T88" s="30"/>
      <c r="U88" s="30"/>
      <c r="V88" s="30" t="s">
        <v>81</v>
      </c>
      <c r="W88" s="30"/>
      <c r="X88" s="30"/>
      <c r="Y88" s="30" t="s">
        <v>82</v>
      </c>
      <c r="Z88" s="30"/>
      <c r="AA88" s="30"/>
      <c r="AB88" s="30" t="s">
        <v>83</v>
      </c>
      <c r="AC88" s="30"/>
      <c r="AD88" s="30"/>
      <c r="AE88" s="30" t="s">
        <v>84</v>
      </c>
      <c r="AF88" s="30"/>
      <c r="AG88" s="30"/>
      <c r="AH88" s="30" t="s">
        <v>85</v>
      </c>
      <c r="AI88" s="30"/>
      <c r="AJ88" s="30"/>
      <c r="AK88" s="31" t="s">
        <v>115</v>
      </c>
      <c r="AL88" s="32"/>
      <c r="AM88" s="33"/>
      <c r="AN88" s="32" t="s">
        <v>116</v>
      </c>
      <c r="AO88" s="32"/>
      <c r="AP88" s="33"/>
      <c r="AQ88" s="30" t="s">
        <v>87</v>
      </c>
      <c r="AR88" s="30"/>
      <c r="AS88" s="30"/>
    </row>
    <row r="89" spans="1:53" x14ac:dyDescent="0.15">
      <c r="A89" s="34" t="s">
        <v>117</v>
      </c>
      <c r="B89" s="34"/>
      <c r="C89" s="6" t="s">
        <v>88</v>
      </c>
      <c r="D89" s="6" t="s">
        <v>89</v>
      </c>
      <c r="E89" s="6" t="s">
        <v>90</v>
      </c>
      <c r="F89" s="6" t="s">
        <v>91</v>
      </c>
      <c r="G89" s="1" t="s">
        <v>88</v>
      </c>
      <c r="H89" s="1" t="s">
        <v>90</v>
      </c>
      <c r="I89" s="1" t="s">
        <v>92</v>
      </c>
      <c r="J89" s="1" t="s">
        <v>93</v>
      </c>
      <c r="K89" s="10" t="s">
        <v>94</v>
      </c>
      <c r="L89" s="10" t="s">
        <v>95</v>
      </c>
      <c r="M89" s="1" t="s">
        <v>96</v>
      </c>
      <c r="N89" s="10" t="s">
        <v>97</v>
      </c>
      <c r="O89" s="1" t="s">
        <v>98</v>
      </c>
      <c r="P89" s="1" t="s">
        <v>99</v>
      </c>
      <c r="Q89" s="10" t="s">
        <v>100</v>
      </c>
      <c r="R89" s="10" t="s">
        <v>101</v>
      </c>
      <c r="S89" s="2" t="s">
        <v>102</v>
      </c>
      <c r="T89" s="2" t="s">
        <v>103</v>
      </c>
      <c r="U89" s="2"/>
      <c r="V89" s="2" t="s">
        <v>102</v>
      </c>
      <c r="W89" s="2" t="s">
        <v>103</v>
      </c>
      <c r="X89" s="2"/>
      <c r="Y89" s="2" t="s">
        <v>102</v>
      </c>
      <c r="Z89" s="2" t="s">
        <v>103</v>
      </c>
      <c r="AA89" s="2"/>
      <c r="AB89" s="2" t="s">
        <v>102</v>
      </c>
      <c r="AC89" s="2" t="s">
        <v>103</v>
      </c>
      <c r="AD89" s="2"/>
      <c r="AE89" s="2" t="s">
        <v>102</v>
      </c>
      <c r="AF89" s="2" t="s">
        <v>103</v>
      </c>
      <c r="AG89" s="2"/>
      <c r="AH89" s="2" t="s">
        <v>102</v>
      </c>
      <c r="AI89" s="2" t="s">
        <v>103</v>
      </c>
      <c r="AJ89" s="2"/>
      <c r="AK89" s="2" t="s">
        <v>102</v>
      </c>
      <c r="AL89" s="2" t="s">
        <v>103</v>
      </c>
      <c r="AM89" s="2"/>
      <c r="AN89" s="2" t="s">
        <v>102</v>
      </c>
      <c r="AO89" s="2" t="s">
        <v>103</v>
      </c>
      <c r="AP89" s="2"/>
      <c r="AQ89" s="16" t="s">
        <v>102</v>
      </c>
      <c r="AR89" s="16" t="s">
        <v>103</v>
      </c>
      <c r="AS89" s="16"/>
      <c r="AT89" s="1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pans="1:53" x14ac:dyDescent="0.15">
      <c r="A90" s="1" t="s">
        <v>108</v>
      </c>
      <c r="B90" s="1">
        <f>F9</f>
        <v>341.64</v>
      </c>
      <c r="C90" s="6" t="s">
        <v>109</v>
      </c>
      <c r="D90" s="6">
        <v>-4</v>
      </c>
      <c r="E90" s="6"/>
      <c r="F90" s="6"/>
      <c r="G90" s="1">
        <v>1</v>
      </c>
      <c r="H90" s="7">
        <f t="shared" ref="H90:H101" si="76">E91</f>
        <v>-4</v>
      </c>
      <c r="I90" s="7">
        <f t="shared" ref="I90:I101" si="77">H90+273.15</f>
        <v>269.14999999999998</v>
      </c>
      <c r="J90" s="7">
        <f t="shared" ref="J90:J101" si="78">EXP(($C$16*(I90-$C$14))/($C$17*I90*$C$14))</f>
        <v>1.0259700257866751E-2</v>
      </c>
      <c r="K90" s="7">
        <f t="shared" ref="K90:K101" si="79">$B$90/12</f>
        <v>28.47</v>
      </c>
      <c r="L90" s="7">
        <f t="shared" ref="L90:L101" si="80">K90*$B$75/100</f>
        <v>0.28470000000000001</v>
      </c>
      <c r="M90" s="1" t="s">
        <v>110</v>
      </c>
      <c r="O90" s="7">
        <f>L90</f>
        <v>0.28470000000000001</v>
      </c>
      <c r="P90" s="7">
        <f t="shared" ref="P90:P101" si="81">O90*J90</f>
        <v>2.9209366634146642E-3</v>
      </c>
      <c r="Q90" s="12">
        <f t="shared" ref="Q90:Q101" si="82">P90*$B$76</f>
        <v>8.7628099902439924E-4</v>
      </c>
      <c r="R90" s="7">
        <f t="shared" ref="R90:R101" si="83">L90*$B$76</f>
        <v>8.541E-2</v>
      </c>
      <c r="S90" s="13">
        <f t="shared" ref="S90:S101" si="84">Q90/R90</f>
        <v>1.0259700257866751E-2</v>
      </c>
      <c r="T90" s="2">
        <v>0.01</v>
      </c>
      <c r="U90" s="14">
        <f t="shared" ref="U90:U101" si="85">S90*T90</f>
        <v>1.0259700257866751E-4</v>
      </c>
      <c r="V90" s="13"/>
      <c r="W90" s="2"/>
      <c r="X90" s="2"/>
      <c r="Y90" s="2"/>
      <c r="Z90" s="2"/>
      <c r="AA90" s="2"/>
      <c r="AB90" s="2"/>
      <c r="AC90" s="2"/>
      <c r="AD90" s="2"/>
      <c r="AE90" s="13">
        <v>1E-3</v>
      </c>
      <c r="AF90" s="2">
        <v>0.49</v>
      </c>
      <c r="AG90" s="14">
        <f t="shared" ref="AG90:AG101" si="86">AF90*AE90</f>
        <v>4.8999999999999998E-4</v>
      </c>
      <c r="AH90" s="17"/>
      <c r="AI90" s="2"/>
      <c r="AJ90" s="14"/>
      <c r="AK90" s="13"/>
      <c r="AL90" s="2"/>
      <c r="AM90" s="2"/>
      <c r="AN90" s="13"/>
      <c r="AO90" s="2"/>
      <c r="AP90" s="14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5.5925970025786677E-3</v>
      </c>
      <c r="AU90" s="7">
        <f t="shared" ref="AU90:AU101" si="89">$B$90/12</f>
        <v>28.47</v>
      </c>
      <c r="AV90" s="1">
        <f t="shared" ref="AV90:AV101" si="90">$B$76</f>
        <v>0.3</v>
      </c>
      <c r="AW90" s="1">
        <f t="shared" ref="AW90:AW101" si="91">$E$9</f>
        <v>10.258800000000001</v>
      </c>
      <c r="AX90" s="1">
        <f t="shared" ref="AX90:AX101" si="92">AW90*10000*AV90*0.67*AU90*AT90</f>
        <v>3283.1718335921032</v>
      </c>
      <c r="AZ90" s="1">
        <f t="shared" ref="AZ90:AZ101" si="93">$E$10</f>
        <v>9.83</v>
      </c>
      <c r="BA90" s="1">
        <f t="shared" ref="BA90:BA101" si="94">AZ90*10000*AV90*0.67*AU90*AT90</f>
        <v>3145.9409603667464</v>
      </c>
    </row>
    <row r="91" spans="1:53" x14ac:dyDescent="0.15">
      <c r="A91" s="1" t="s">
        <v>111</v>
      </c>
      <c r="B91" s="1">
        <v>1</v>
      </c>
      <c r="C91" s="6">
        <v>1</v>
      </c>
      <c r="D91" s="8">
        <v>-5.2611157059677396</v>
      </c>
      <c r="E91" s="9">
        <f t="shared" ref="E91:E102" si="95">D90</f>
        <v>-4</v>
      </c>
      <c r="F91" s="6" t="s">
        <v>110</v>
      </c>
      <c r="G91" s="1">
        <v>2</v>
      </c>
      <c r="H91" s="7">
        <f t="shared" si="76"/>
        <v>-5.2611157059677396</v>
      </c>
      <c r="I91" s="7">
        <f t="shared" si="77"/>
        <v>267.88888429403221</v>
      </c>
      <c r="J91" s="7">
        <f t="shared" si="78"/>
        <v>8.6531281394394768E-3</v>
      </c>
      <c r="K91" s="7">
        <f t="shared" si="79"/>
        <v>28.47</v>
      </c>
      <c r="L91" s="7">
        <f t="shared" si="80"/>
        <v>0.28470000000000001</v>
      </c>
      <c r="M91" s="1" t="s">
        <v>110</v>
      </c>
      <c r="O91" s="7">
        <f t="shared" ref="O91:O101" si="96">L91+O90-P90-N91</f>
        <v>0.56647906333658538</v>
      </c>
      <c r="P91" s="7">
        <f t="shared" si="81"/>
        <v>4.9018159233611249E-3</v>
      </c>
      <c r="Q91" s="12">
        <f t="shared" si="82"/>
        <v>1.4705447770083375E-3</v>
      </c>
      <c r="R91" s="7">
        <f t="shared" si="83"/>
        <v>8.541E-2</v>
      </c>
      <c r="S91" s="13">
        <f t="shared" si="84"/>
        <v>1.7217477777875394E-2</v>
      </c>
      <c r="T91" s="2">
        <v>0.01</v>
      </c>
      <c r="U91" s="14">
        <f t="shared" si="85"/>
        <v>1.7217477777875395E-4</v>
      </c>
      <c r="V91" s="13"/>
      <c r="W91" s="2"/>
      <c r="X91" s="2"/>
      <c r="Y91" s="2"/>
      <c r="Z91" s="2"/>
      <c r="AA91" s="2"/>
      <c r="AB91" s="2"/>
      <c r="AC91" s="2"/>
      <c r="AD91" s="2"/>
      <c r="AE91" s="13">
        <v>1E-3</v>
      </c>
      <c r="AF91" s="2">
        <v>0.49</v>
      </c>
      <c r="AG91" s="14">
        <f t="shared" si="86"/>
        <v>4.8999999999999998E-4</v>
      </c>
      <c r="AH91" s="17"/>
      <c r="AI91" s="2"/>
      <c r="AJ91" s="14"/>
      <c r="AK91" s="13"/>
      <c r="AL91" s="2"/>
      <c r="AM91" s="2"/>
      <c r="AN91" s="13"/>
      <c r="AO91" s="2"/>
      <c r="AP91" s="14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5.6621747777787544E-3</v>
      </c>
      <c r="AU91" s="7">
        <f t="shared" si="89"/>
        <v>28.47</v>
      </c>
      <c r="AV91" s="1">
        <f t="shared" si="90"/>
        <v>0.3</v>
      </c>
      <c r="AW91" s="1">
        <f t="shared" si="91"/>
        <v>10.258800000000001</v>
      </c>
      <c r="AX91" s="1">
        <f t="shared" si="92"/>
        <v>3324.0179363375005</v>
      </c>
      <c r="AZ91" s="1">
        <f t="shared" si="93"/>
        <v>9.83</v>
      </c>
      <c r="BA91" s="1">
        <f t="shared" si="94"/>
        <v>3185.0797670485467</v>
      </c>
    </row>
    <row r="92" spans="1:53" x14ac:dyDescent="0.15">
      <c r="A92" s="1" t="s">
        <v>73</v>
      </c>
      <c r="B92" s="1">
        <f>H9</f>
        <v>0.26</v>
      </c>
      <c r="C92" s="6">
        <v>2</v>
      </c>
      <c r="D92" s="8">
        <v>-2.3226948048620701</v>
      </c>
      <c r="E92" s="9">
        <f t="shared" si="95"/>
        <v>-5.2611157059677396</v>
      </c>
      <c r="F92" s="6" t="s">
        <v>110</v>
      </c>
      <c r="G92" s="1">
        <v>3</v>
      </c>
      <c r="H92" s="7">
        <f t="shared" si="76"/>
        <v>-2.3226948048620701</v>
      </c>
      <c r="I92" s="7">
        <f t="shared" si="77"/>
        <v>270.82730519513791</v>
      </c>
      <c r="J92" s="7">
        <f t="shared" si="78"/>
        <v>1.2836229471287295E-2</v>
      </c>
      <c r="K92" s="7">
        <f t="shared" si="79"/>
        <v>28.47</v>
      </c>
      <c r="L92" s="7">
        <f t="shared" si="80"/>
        <v>0.28470000000000001</v>
      </c>
      <c r="M92" s="1" t="s">
        <v>110</v>
      </c>
      <c r="O92" s="7">
        <f t="shared" si="96"/>
        <v>0.8462772474132243</v>
      </c>
      <c r="P92" s="7">
        <f t="shared" si="81"/>
        <v>1.0863008944125519E-2</v>
      </c>
      <c r="Q92" s="12">
        <f t="shared" si="82"/>
        <v>3.2589026832376558E-3</v>
      </c>
      <c r="R92" s="7">
        <f t="shared" si="83"/>
        <v>8.541E-2</v>
      </c>
      <c r="S92" s="13">
        <f t="shared" si="84"/>
        <v>3.8155985051371688E-2</v>
      </c>
      <c r="T92" s="2">
        <v>0.01</v>
      </c>
      <c r="U92" s="14">
        <f t="shared" si="85"/>
        <v>3.8155985051371687E-4</v>
      </c>
      <c r="V92" s="13"/>
      <c r="W92" s="2"/>
      <c r="X92" s="2"/>
      <c r="Y92" s="2"/>
      <c r="Z92" s="2"/>
      <c r="AA92" s="2"/>
      <c r="AB92" s="2"/>
      <c r="AC92" s="2"/>
      <c r="AD92" s="2"/>
      <c r="AE92" s="13">
        <v>1E-3</v>
      </c>
      <c r="AF92" s="2">
        <v>0.49</v>
      </c>
      <c r="AG92" s="14">
        <f t="shared" si="86"/>
        <v>4.8999999999999998E-4</v>
      </c>
      <c r="AH92" s="17"/>
      <c r="AI92" s="2"/>
      <c r="AJ92" s="14"/>
      <c r="AK92" s="13"/>
      <c r="AL92" s="2"/>
      <c r="AM92" s="2"/>
      <c r="AN92" s="13"/>
      <c r="AO92" s="2"/>
      <c r="AP92" s="14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5.8715598505137169E-3</v>
      </c>
      <c r="AU92" s="7">
        <f t="shared" si="89"/>
        <v>28.47</v>
      </c>
      <c r="AV92" s="1">
        <f t="shared" si="90"/>
        <v>0.3</v>
      </c>
      <c r="AW92" s="1">
        <f t="shared" si="91"/>
        <v>10.258800000000001</v>
      </c>
      <c r="AX92" s="1">
        <f t="shared" si="92"/>
        <v>3446.9388571299501</v>
      </c>
      <c r="AZ92" s="1">
        <f t="shared" si="93"/>
        <v>9.83</v>
      </c>
      <c r="BA92" s="1">
        <f t="shared" si="94"/>
        <v>3302.8628071107159</v>
      </c>
    </row>
    <row r="93" spans="1:53" x14ac:dyDescent="0.15">
      <c r="C93" s="6">
        <v>3</v>
      </c>
      <c r="D93" s="8">
        <v>2.8342254285806501</v>
      </c>
      <c r="E93" s="9">
        <f t="shared" si="95"/>
        <v>-2.3226948048620701</v>
      </c>
      <c r="F93" s="6" t="s">
        <v>110</v>
      </c>
      <c r="G93" s="1">
        <v>4</v>
      </c>
      <c r="H93" s="7">
        <f t="shared" si="76"/>
        <v>2.8342254285806501</v>
      </c>
      <c r="I93" s="7">
        <f t="shared" si="77"/>
        <v>275.9842254285806</v>
      </c>
      <c r="J93" s="7">
        <f t="shared" si="78"/>
        <v>2.5129823127461356E-2</v>
      </c>
      <c r="K93" s="7">
        <f t="shared" si="79"/>
        <v>28.47</v>
      </c>
      <c r="L93" s="7">
        <f t="shared" si="80"/>
        <v>0.28470000000000001</v>
      </c>
      <c r="M93" s="1" t="s">
        <v>110</v>
      </c>
      <c r="O93" s="7">
        <f t="shared" si="96"/>
        <v>1.1201142384690987</v>
      </c>
      <c r="P93" s="7">
        <f t="shared" si="81"/>
        <v>2.8148272695279523E-2</v>
      </c>
      <c r="Q93" s="12">
        <f t="shared" si="82"/>
        <v>8.4444818085838563E-3</v>
      </c>
      <c r="R93" s="7">
        <f t="shared" si="83"/>
        <v>8.541E-2</v>
      </c>
      <c r="S93" s="13">
        <f t="shared" si="84"/>
        <v>9.8869942730170426E-2</v>
      </c>
      <c r="T93" s="2">
        <v>0.01</v>
      </c>
      <c r="U93" s="14">
        <f t="shared" si="85"/>
        <v>9.8869942730170422E-4</v>
      </c>
      <c r="V93" s="13"/>
      <c r="W93" s="2"/>
      <c r="X93" s="2"/>
      <c r="Y93" s="2"/>
      <c r="Z93" s="2"/>
      <c r="AA93" s="2"/>
      <c r="AB93" s="2"/>
      <c r="AC93" s="2"/>
      <c r="AD93" s="2"/>
      <c r="AE93" s="13">
        <v>1E-3</v>
      </c>
      <c r="AF93" s="2">
        <v>0.49</v>
      </c>
      <c r="AG93" s="14">
        <f t="shared" si="86"/>
        <v>4.8999999999999998E-4</v>
      </c>
      <c r="AH93" s="17"/>
      <c r="AI93" s="2"/>
      <c r="AJ93" s="14"/>
      <c r="AK93" s="13"/>
      <c r="AL93" s="2"/>
      <c r="AM93" s="2"/>
      <c r="AN93" s="13"/>
      <c r="AO93" s="2"/>
      <c r="AP93" s="14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6.4786994273017045E-3</v>
      </c>
      <c r="AU93" s="7">
        <f t="shared" si="89"/>
        <v>28.47</v>
      </c>
      <c r="AV93" s="1">
        <f t="shared" si="90"/>
        <v>0.3</v>
      </c>
      <c r="AW93" s="1">
        <f t="shared" si="91"/>
        <v>10.258800000000001</v>
      </c>
      <c r="AX93" s="1">
        <f t="shared" si="92"/>
        <v>3803.3642453083307</v>
      </c>
      <c r="AZ93" s="1">
        <f t="shared" si="93"/>
        <v>9.83</v>
      </c>
      <c r="BA93" s="1">
        <f t="shared" si="94"/>
        <v>3644.3902338851422</v>
      </c>
    </row>
    <row r="94" spans="1:53" x14ac:dyDescent="0.15">
      <c r="C94" s="6">
        <v>4</v>
      </c>
      <c r="D94" s="8">
        <v>7.9320972751333301</v>
      </c>
      <c r="E94" s="9">
        <f t="shared" si="95"/>
        <v>2.8342254285806501</v>
      </c>
      <c r="F94" s="6" t="s">
        <v>110</v>
      </c>
      <c r="G94" s="1">
        <v>5</v>
      </c>
      <c r="H94" s="7">
        <f t="shared" si="76"/>
        <v>7.9320972751333301</v>
      </c>
      <c r="I94" s="7">
        <f t="shared" si="77"/>
        <v>281.08209727513332</v>
      </c>
      <c r="J94" s="7">
        <f t="shared" si="78"/>
        <v>4.765171686279928E-2</v>
      </c>
      <c r="K94" s="7">
        <f t="shared" si="79"/>
        <v>28.47</v>
      </c>
      <c r="L94" s="7">
        <f t="shared" si="80"/>
        <v>0.28470000000000001</v>
      </c>
      <c r="M94" s="1" t="s">
        <v>112</v>
      </c>
      <c r="N94" s="7">
        <f>(O93-P93)*$C$22/100</f>
        <v>1.0373676674851282</v>
      </c>
      <c r="O94" s="7">
        <f t="shared" si="96"/>
        <v>0.33929829828869096</v>
      </c>
      <c r="P94" s="7">
        <f t="shared" si="81"/>
        <v>1.6168146442082316E-2</v>
      </c>
      <c r="Q94" s="12">
        <f t="shared" si="82"/>
        <v>4.8504439326246948E-3</v>
      </c>
      <c r="R94" s="7">
        <f t="shared" si="83"/>
        <v>8.541E-2</v>
      </c>
      <c r="S94" s="13">
        <f t="shared" si="84"/>
        <v>5.6790117464286326E-2</v>
      </c>
      <c r="T94" s="2">
        <v>0.01</v>
      </c>
      <c r="U94" s="14">
        <f t="shared" si="85"/>
        <v>5.6790117464286332E-4</v>
      </c>
      <c r="V94" s="13"/>
      <c r="W94" s="2"/>
      <c r="X94" s="2"/>
      <c r="Y94" s="2"/>
      <c r="Z94" s="2"/>
      <c r="AA94" s="2"/>
      <c r="AB94" s="2"/>
      <c r="AC94" s="2"/>
      <c r="AD94" s="2"/>
      <c r="AE94" s="13">
        <v>1E-3</v>
      </c>
      <c r="AF94" s="2">
        <v>0.49</v>
      </c>
      <c r="AG94" s="14">
        <f t="shared" si="86"/>
        <v>4.8999999999999998E-4</v>
      </c>
      <c r="AH94" s="17"/>
      <c r="AI94" s="2"/>
      <c r="AJ94" s="14"/>
      <c r="AK94" s="13"/>
      <c r="AL94" s="2"/>
      <c r="AM94" s="2"/>
      <c r="AN94" s="13"/>
      <c r="AO94" s="2"/>
      <c r="AP94" s="14"/>
      <c r="AQ94" s="2">
        <v>0.01</v>
      </c>
      <c r="AR94" s="2">
        <v>0.5</v>
      </c>
      <c r="AS94" s="2">
        <f t="shared" si="87"/>
        <v>5.0000000000000001E-3</v>
      </c>
      <c r="AT94" s="1">
        <f t="shared" si="88"/>
        <v>6.0579011746428636E-3</v>
      </c>
      <c r="AU94" s="7">
        <f t="shared" si="89"/>
        <v>28.47</v>
      </c>
      <c r="AV94" s="1">
        <f t="shared" si="90"/>
        <v>0.3</v>
      </c>
      <c r="AW94" s="1">
        <f t="shared" si="91"/>
        <v>10.258800000000001</v>
      </c>
      <c r="AX94" s="1">
        <f t="shared" si="92"/>
        <v>3556.3317897036691</v>
      </c>
      <c r="AZ94" s="1">
        <f t="shared" si="93"/>
        <v>9.83</v>
      </c>
      <c r="BA94" s="1">
        <f t="shared" si="94"/>
        <v>3407.6833053365958</v>
      </c>
    </row>
    <row r="95" spans="1:53" x14ac:dyDescent="0.15">
      <c r="C95" s="6">
        <v>5</v>
      </c>
      <c r="D95" s="8">
        <v>12.1614925472258</v>
      </c>
      <c r="E95" s="9">
        <f t="shared" si="95"/>
        <v>7.9320972751333301</v>
      </c>
      <c r="F95" s="6" t="s">
        <v>112</v>
      </c>
      <c r="G95" s="1">
        <v>6</v>
      </c>
      <c r="H95" s="7">
        <f t="shared" si="76"/>
        <v>12.1614925472258</v>
      </c>
      <c r="I95" s="7">
        <f t="shared" si="77"/>
        <v>285.31149254722578</v>
      </c>
      <c r="J95" s="7">
        <f t="shared" si="78"/>
        <v>7.9632317508261802E-2</v>
      </c>
      <c r="K95" s="7">
        <f t="shared" si="79"/>
        <v>28.47</v>
      </c>
      <c r="L95" s="7">
        <f t="shared" si="80"/>
        <v>0.28470000000000001</v>
      </c>
      <c r="M95" s="1" t="s">
        <v>110</v>
      </c>
      <c r="O95" s="7">
        <f t="shared" si="96"/>
        <v>0.6078301518466086</v>
      </c>
      <c r="P95" s="7">
        <f t="shared" si="81"/>
        <v>4.8402923642944122E-2</v>
      </c>
      <c r="Q95" s="12">
        <f t="shared" si="82"/>
        <v>1.4520877092883236E-2</v>
      </c>
      <c r="R95" s="7">
        <f t="shared" si="83"/>
        <v>8.541E-2</v>
      </c>
      <c r="S95" s="13">
        <f t="shared" si="84"/>
        <v>0.17001378167525155</v>
      </c>
      <c r="T95" s="2">
        <v>0.01</v>
      </c>
      <c r="U95" s="14">
        <f t="shared" si="85"/>
        <v>1.7001378167525154E-3</v>
      </c>
      <c r="V95" s="13"/>
      <c r="W95" s="2"/>
      <c r="X95" s="2"/>
      <c r="Y95" s="2"/>
      <c r="Z95" s="2"/>
      <c r="AA95" s="2"/>
      <c r="AB95" s="2"/>
      <c r="AC95" s="2"/>
      <c r="AD95" s="2"/>
      <c r="AE95" s="13">
        <v>1E-3</v>
      </c>
      <c r="AF95" s="2">
        <v>0.49</v>
      </c>
      <c r="AG95" s="14">
        <f t="shared" si="86"/>
        <v>4.8999999999999998E-4</v>
      </c>
      <c r="AH95" s="17"/>
      <c r="AI95" s="2"/>
      <c r="AJ95" s="14"/>
      <c r="AK95" s="13"/>
      <c r="AL95" s="2"/>
      <c r="AM95" s="2"/>
      <c r="AN95" s="13"/>
      <c r="AO95" s="2"/>
      <c r="AP95" s="14"/>
      <c r="AQ95" s="2">
        <v>0.01</v>
      </c>
      <c r="AR95" s="2">
        <v>0.5</v>
      </c>
      <c r="AS95" s="2">
        <f t="shared" si="87"/>
        <v>5.0000000000000001E-3</v>
      </c>
      <c r="AT95" s="1">
        <f t="shared" si="88"/>
        <v>7.1901378167525155E-3</v>
      </c>
      <c r="AU95" s="7">
        <f t="shared" si="89"/>
        <v>28.47</v>
      </c>
      <c r="AV95" s="1">
        <f t="shared" si="90"/>
        <v>0.3</v>
      </c>
      <c r="AW95" s="1">
        <f t="shared" si="91"/>
        <v>10.258800000000001</v>
      </c>
      <c r="AX95" s="1">
        <f t="shared" si="92"/>
        <v>4221.0189557235526</v>
      </c>
      <c r="AZ95" s="1">
        <f t="shared" si="93"/>
        <v>9.83</v>
      </c>
      <c r="BA95" s="1">
        <f t="shared" si="94"/>
        <v>4044.5877037043833</v>
      </c>
    </row>
    <row r="96" spans="1:53" x14ac:dyDescent="0.15">
      <c r="C96" s="6">
        <v>6</v>
      </c>
      <c r="D96" s="8">
        <v>15.5238279843333</v>
      </c>
      <c r="E96" s="9">
        <f t="shared" si="95"/>
        <v>12.1614925472258</v>
      </c>
      <c r="F96" s="6" t="s">
        <v>110</v>
      </c>
      <c r="G96" s="1">
        <v>7</v>
      </c>
      <c r="H96" s="7">
        <f t="shared" si="76"/>
        <v>15.5238279843333</v>
      </c>
      <c r="I96" s="7">
        <f t="shared" si="77"/>
        <v>288.67382798433329</v>
      </c>
      <c r="J96" s="7">
        <f t="shared" si="78"/>
        <v>0.11850007523829181</v>
      </c>
      <c r="K96" s="7">
        <f t="shared" si="79"/>
        <v>28.47</v>
      </c>
      <c r="L96" s="7">
        <f t="shared" si="80"/>
        <v>0.28470000000000001</v>
      </c>
      <c r="M96" s="1" t="s">
        <v>110</v>
      </c>
      <c r="O96" s="7">
        <f t="shared" si="96"/>
        <v>0.84412722820366459</v>
      </c>
      <c r="P96" s="7">
        <f t="shared" si="81"/>
        <v>0.10002914005282498</v>
      </c>
      <c r="Q96" s="12">
        <f t="shared" si="82"/>
        <v>3.0008742015847495E-2</v>
      </c>
      <c r="R96" s="7">
        <f t="shared" si="83"/>
        <v>8.541E-2</v>
      </c>
      <c r="S96" s="13">
        <f t="shared" si="84"/>
        <v>0.35134928012934663</v>
      </c>
      <c r="T96" s="2">
        <v>0.01</v>
      </c>
      <c r="U96" s="14">
        <f t="shared" si="85"/>
        <v>3.5134928012934665E-3</v>
      </c>
      <c r="V96" s="13"/>
      <c r="W96" s="2"/>
      <c r="X96" s="2"/>
      <c r="Y96" s="2"/>
      <c r="Z96" s="2"/>
      <c r="AA96" s="2"/>
      <c r="AB96" s="2"/>
      <c r="AC96" s="2"/>
      <c r="AD96" s="2"/>
      <c r="AE96" s="13">
        <v>5.0000000000000001E-3</v>
      </c>
      <c r="AF96" s="2">
        <v>0.49</v>
      </c>
      <c r="AG96" s="14">
        <f t="shared" si="86"/>
        <v>2.4499999999999999E-3</v>
      </c>
      <c r="AH96" s="17"/>
      <c r="AI96" s="2"/>
      <c r="AJ96" s="14"/>
      <c r="AK96" s="13"/>
      <c r="AL96" s="2"/>
      <c r="AM96" s="2"/>
      <c r="AN96" s="13"/>
      <c r="AO96" s="2"/>
      <c r="AP96" s="14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1.3463492801293466E-2</v>
      </c>
      <c r="AU96" s="7">
        <f t="shared" si="89"/>
        <v>28.47</v>
      </c>
      <c r="AV96" s="1">
        <f t="shared" si="90"/>
        <v>0.3</v>
      </c>
      <c r="AW96" s="1">
        <f t="shared" si="91"/>
        <v>10.258800000000001</v>
      </c>
      <c r="AX96" s="1">
        <f t="shared" si="92"/>
        <v>7903.834359349582</v>
      </c>
      <c r="AZ96" s="1">
        <f t="shared" si="93"/>
        <v>9.83</v>
      </c>
      <c r="BA96" s="1">
        <f t="shared" si="94"/>
        <v>7573.467827855733</v>
      </c>
    </row>
    <row r="97" spans="3:54" x14ac:dyDescent="0.15">
      <c r="C97" s="6">
        <v>7</v>
      </c>
      <c r="D97" s="8">
        <v>17.3010072190323</v>
      </c>
      <c r="E97" s="9">
        <f t="shared" si="95"/>
        <v>15.5238279843333</v>
      </c>
      <c r="F97" s="6" t="s">
        <v>110</v>
      </c>
      <c r="G97" s="1">
        <v>8</v>
      </c>
      <c r="H97" s="7">
        <f t="shared" si="76"/>
        <v>17.3010072190323</v>
      </c>
      <c r="I97" s="7">
        <f t="shared" si="77"/>
        <v>290.45100721903225</v>
      </c>
      <c r="J97" s="7">
        <f t="shared" si="78"/>
        <v>0.1456626253311096</v>
      </c>
      <c r="K97" s="7">
        <f t="shared" si="79"/>
        <v>28.47</v>
      </c>
      <c r="L97" s="7">
        <f t="shared" si="80"/>
        <v>0.28470000000000001</v>
      </c>
      <c r="M97" s="1" t="s">
        <v>110</v>
      </c>
      <c r="O97" s="7">
        <f t="shared" si="96"/>
        <v>1.0287980881508396</v>
      </c>
      <c r="P97" s="7">
        <f t="shared" si="81"/>
        <v>0.14985743045567762</v>
      </c>
      <c r="Q97" s="12">
        <f t="shared" si="82"/>
        <v>4.4957229136703282E-2</v>
      </c>
      <c r="R97" s="7">
        <f t="shared" si="83"/>
        <v>8.541E-2</v>
      </c>
      <c r="S97" s="13">
        <f t="shared" si="84"/>
        <v>0.52636961874140364</v>
      </c>
      <c r="T97" s="2">
        <v>0.01</v>
      </c>
      <c r="U97" s="14">
        <f t="shared" si="85"/>
        <v>5.2636961874140365E-3</v>
      </c>
      <c r="V97" s="13"/>
      <c r="W97" s="2"/>
      <c r="X97" s="2"/>
      <c r="Y97" s="2"/>
      <c r="Z97" s="2"/>
      <c r="AA97" s="2"/>
      <c r="AB97" s="2"/>
      <c r="AC97" s="2"/>
      <c r="AD97" s="2"/>
      <c r="AE97" s="13">
        <v>5.0000000000000001E-3</v>
      </c>
      <c r="AF97" s="2">
        <v>0.49</v>
      </c>
      <c r="AG97" s="14">
        <f t="shared" si="86"/>
        <v>2.4499999999999999E-3</v>
      </c>
      <c r="AH97" s="17"/>
      <c r="AI97" s="2"/>
      <c r="AJ97" s="14"/>
      <c r="AK97" s="13"/>
      <c r="AL97" s="2"/>
      <c r="AM97" s="2"/>
      <c r="AN97" s="13"/>
      <c r="AO97" s="2"/>
      <c r="AP97" s="14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1.5213696187414038E-2</v>
      </c>
      <c r="AU97" s="7">
        <f t="shared" si="89"/>
        <v>28.47</v>
      </c>
      <c r="AV97" s="1">
        <f t="shared" si="90"/>
        <v>0.3</v>
      </c>
      <c r="AW97" s="1">
        <f t="shared" si="91"/>
        <v>10.258800000000001</v>
      </c>
      <c r="AX97" s="1">
        <f t="shared" si="92"/>
        <v>8931.3030751749993</v>
      </c>
      <c r="AZ97" s="1">
        <f t="shared" si="93"/>
        <v>9.83</v>
      </c>
      <c r="BA97" s="1">
        <f t="shared" si="94"/>
        <v>8557.9901381224172</v>
      </c>
    </row>
    <row r="98" spans="3:54" x14ac:dyDescent="0.15">
      <c r="C98" s="6">
        <v>8</v>
      </c>
      <c r="D98" s="8">
        <v>17.912453811290298</v>
      </c>
      <c r="E98" s="9">
        <f t="shared" si="95"/>
        <v>17.3010072190323</v>
      </c>
      <c r="F98" s="6" t="s">
        <v>110</v>
      </c>
      <c r="G98" s="1">
        <v>9</v>
      </c>
      <c r="H98" s="7">
        <f t="shared" si="76"/>
        <v>17.912453811290298</v>
      </c>
      <c r="I98" s="7">
        <f t="shared" si="77"/>
        <v>291.06245381129025</v>
      </c>
      <c r="J98" s="7">
        <f t="shared" si="78"/>
        <v>0.15629047194939658</v>
      </c>
      <c r="K98" s="7">
        <f t="shared" si="79"/>
        <v>28.47</v>
      </c>
      <c r="L98" s="7">
        <f t="shared" si="80"/>
        <v>0.28470000000000001</v>
      </c>
      <c r="M98" s="1" t="s">
        <v>110</v>
      </c>
      <c r="O98" s="7">
        <f t="shared" si="96"/>
        <v>1.1636406576951619</v>
      </c>
      <c r="P98" s="7">
        <f t="shared" si="81"/>
        <v>0.18186594757068308</v>
      </c>
      <c r="Q98" s="12">
        <f t="shared" si="82"/>
        <v>5.4559784271204927E-2</v>
      </c>
      <c r="R98" s="7">
        <f t="shared" si="83"/>
        <v>8.541E-2</v>
      </c>
      <c r="S98" s="13">
        <f t="shared" si="84"/>
        <v>0.63879855135469998</v>
      </c>
      <c r="T98" s="2">
        <v>0.01</v>
      </c>
      <c r="U98" s="14">
        <f t="shared" si="85"/>
        <v>6.3879855135469997E-3</v>
      </c>
      <c r="V98" s="13"/>
      <c r="W98" s="2"/>
      <c r="X98" s="2"/>
      <c r="Y98" s="2"/>
      <c r="Z98" s="2"/>
      <c r="AA98" s="2"/>
      <c r="AB98" s="2"/>
      <c r="AC98" s="2"/>
      <c r="AD98" s="2"/>
      <c r="AE98" s="13">
        <v>1E-3</v>
      </c>
      <c r="AF98" s="2">
        <v>0.49</v>
      </c>
      <c r="AG98" s="14">
        <f t="shared" si="86"/>
        <v>4.8999999999999998E-4</v>
      </c>
      <c r="AH98" s="17"/>
      <c r="AI98" s="2"/>
      <c r="AJ98" s="14"/>
      <c r="AK98" s="13"/>
      <c r="AL98" s="2"/>
      <c r="AM98" s="2"/>
      <c r="AN98" s="13"/>
      <c r="AO98" s="2"/>
      <c r="AP98" s="14"/>
      <c r="AQ98" s="2">
        <v>0.01</v>
      </c>
      <c r="AR98" s="2">
        <v>0.5</v>
      </c>
      <c r="AS98" s="2">
        <f t="shared" si="87"/>
        <v>5.0000000000000001E-3</v>
      </c>
      <c r="AT98" s="1">
        <f t="shared" si="88"/>
        <v>1.1877985513547001E-2</v>
      </c>
      <c r="AU98" s="7">
        <f t="shared" si="89"/>
        <v>28.47</v>
      </c>
      <c r="AV98" s="1">
        <f t="shared" si="90"/>
        <v>0.3</v>
      </c>
      <c r="AW98" s="1">
        <f t="shared" si="91"/>
        <v>10.258800000000001</v>
      </c>
      <c r="AX98" s="1">
        <f t="shared" si="92"/>
        <v>6973.0516001620299</v>
      </c>
      <c r="AZ98" s="1">
        <f t="shared" si="93"/>
        <v>9.83</v>
      </c>
      <c r="BA98" s="1">
        <f t="shared" si="94"/>
        <v>6681.5901693758296</v>
      </c>
    </row>
    <row r="99" spans="3:54" x14ac:dyDescent="0.15">
      <c r="C99" s="6">
        <v>9</v>
      </c>
      <c r="D99" s="8">
        <v>13.0204657115667</v>
      </c>
      <c r="E99" s="9">
        <f t="shared" si="95"/>
        <v>17.912453811290298</v>
      </c>
      <c r="F99" s="6" t="s">
        <v>110</v>
      </c>
      <c r="G99" s="1">
        <v>10</v>
      </c>
      <c r="H99" s="7">
        <f t="shared" si="76"/>
        <v>13.0204657115667</v>
      </c>
      <c r="I99" s="7">
        <f t="shared" si="77"/>
        <v>286.17046571156669</v>
      </c>
      <c r="J99" s="7">
        <f t="shared" si="78"/>
        <v>8.822194100769104E-2</v>
      </c>
      <c r="K99" s="7">
        <f t="shared" si="79"/>
        <v>28.47</v>
      </c>
      <c r="L99" s="7">
        <f t="shared" si="80"/>
        <v>0.28470000000000001</v>
      </c>
      <c r="M99" s="1" t="s">
        <v>110</v>
      </c>
      <c r="O99" s="7">
        <f t="shared" si="96"/>
        <v>1.2664747101244789</v>
      </c>
      <c r="P99" s="7">
        <f t="shared" si="81"/>
        <v>0.11173085716433438</v>
      </c>
      <c r="Q99" s="12">
        <f t="shared" si="82"/>
        <v>3.3519257149300312E-2</v>
      </c>
      <c r="R99" s="7">
        <f t="shared" si="83"/>
        <v>8.541E-2</v>
      </c>
      <c r="S99" s="13">
        <f t="shared" si="84"/>
        <v>0.3924512018417084</v>
      </c>
      <c r="T99" s="2">
        <v>0.01</v>
      </c>
      <c r="U99" s="14">
        <f t="shared" si="85"/>
        <v>3.9245120184170836E-3</v>
      </c>
      <c r="V99" s="13"/>
      <c r="W99" s="2"/>
      <c r="X99" s="2"/>
      <c r="Y99" s="2"/>
      <c r="Z99" s="2"/>
      <c r="AA99" s="2"/>
      <c r="AB99" s="2"/>
      <c r="AC99" s="2"/>
      <c r="AD99" s="2"/>
      <c r="AE99" s="13">
        <v>1E-3</v>
      </c>
      <c r="AF99" s="2">
        <v>0.49</v>
      </c>
      <c r="AG99" s="14">
        <f t="shared" si="86"/>
        <v>4.8999999999999998E-4</v>
      </c>
      <c r="AH99" s="17"/>
      <c r="AI99" s="2"/>
      <c r="AJ99" s="14"/>
      <c r="AK99" s="13"/>
      <c r="AL99" s="2"/>
      <c r="AM99" s="2"/>
      <c r="AN99" s="13"/>
      <c r="AO99" s="2"/>
      <c r="AP99" s="14"/>
      <c r="AQ99" s="2">
        <v>0.01</v>
      </c>
      <c r="AR99" s="2">
        <v>0.5</v>
      </c>
      <c r="AS99" s="2">
        <f t="shared" si="87"/>
        <v>5.0000000000000001E-3</v>
      </c>
      <c r="AT99" s="1">
        <f t="shared" si="88"/>
        <v>9.4145120184170837E-3</v>
      </c>
      <c r="AU99" s="7">
        <f t="shared" si="89"/>
        <v>28.47</v>
      </c>
      <c r="AV99" s="1">
        <f t="shared" si="90"/>
        <v>0.3</v>
      </c>
      <c r="AW99" s="1">
        <f t="shared" si="91"/>
        <v>10.258800000000001</v>
      </c>
      <c r="AX99" s="1">
        <f t="shared" si="92"/>
        <v>5526.8528505861223</v>
      </c>
      <c r="AZ99" s="1">
        <f t="shared" si="93"/>
        <v>9.83</v>
      </c>
      <c r="BA99" s="1">
        <f t="shared" si="94"/>
        <v>5295.8400126000688</v>
      </c>
    </row>
    <row r="100" spans="3:54" x14ac:dyDescent="0.15">
      <c r="C100" s="6">
        <v>10</v>
      </c>
      <c r="D100" s="8">
        <v>9.5794769660967702</v>
      </c>
      <c r="E100" s="9">
        <f t="shared" si="95"/>
        <v>13.0204657115667</v>
      </c>
      <c r="F100" s="6" t="s">
        <v>110</v>
      </c>
      <c r="G100" s="1">
        <v>11</v>
      </c>
      <c r="H100" s="7">
        <f t="shared" si="76"/>
        <v>9.5794769660967702</v>
      </c>
      <c r="I100" s="7">
        <f t="shared" si="77"/>
        <v>282.72947696609674</v>
      </c>
      <c r="J100" s="7">
        <f t="shared" si="78"/>
        <v>5.8309073265185737E-2</v>
      </c>
      <c r="K100" s="7">
        <f t="shared" si="79"/>
        <v>28.47</v>
      </c>
      <c r="L100" s="7">
        <f t="shared" si="80"/>
        <v>0.28470000000000001</v>
      </c>
      <c r="M100" s="1" t="s">
        <v>112</v>
      </c>
      <c r="N100" s="7">
        <f>(O99-P99)*$C$22/100</f>
        <v>1.0970066603121373</v>
      </c>
      <c r="O100" s="7">
        <f t="shared" si="96"/>
        <v>0.3424371926480072</v>
      </c>
      <c r="P100" s="7">
        <f t="shared" si="81"/>
        <v>1.9967195354837174E-2</v>
      </c>
      <c r="Q100" s="12">
        <f t="shared" si="82"/>
        <v>5.9901586064511521E-3</v>
      </c>
      <c r="R100" s="7">
        <f t="shared" si="83"/>
        <v>8.541E-2</v>
      </c>
      <c r="S100" s="13">
        <f t="shared" si="84"/>
        <v>7.0134160009965488E-2</v>
      </c>
      <c r="T100" s="2">
        <v>0.01</v>
      </c>
      <c r="U100" s="14">
        <f t="shared" si="85"/>
        <v>7.0134160009965494E-4</v>
      </c>
      <c r="V100" s="13"/>
      <c r="W100" s="2"/>
      <c r="X100" s="2"/>
      <c r="Y100" s="2"/>
      <c r="Z100" s="2"/>
      <c r="AA100" s="2"/>
      <c r="AB100" s="2"/>
      <c r="AC100" s="2"/>
      <c r="AD100" s="2"/>
      <c r="AE100" s="13">
        <v>1E-3</v>
      </c>
      <c r="AF100" s="2">
        <v>0.49</v>
      </c>
      <c r="AG100" s="14">
        <f t="shared" si="86"/>
        <v>4.8999999999999998E-4</v>
      </c>
      <c r="AH100" s="17"/>
      <c r="AI100" s="2"/>
      <c r="AJ100" s="14"/>
      <c r="AK100" s="13"/>
      <c r="AL100" s="2"/>
      <c r="AM100" s="2"/>
      <c r="AN100" s="13"/>
      <c r="AO100" s="2"/>
      <c r="AP100" s="14"/>
      <c r="AQ100" s="2">
        <v>0.01</v>
      </c>
      <c r="AR100" s="2">
        <v>0.5</v>
      </c>
      <c r="AS100" s="2">
        <f t="shared" si="87"/>
        <v>5.0000000000000001E-3</v>
      </c>
      <c r="AT100" s="1">
        <f t="shared" si="88"/>
        <v>6.1913416000996552E-3</v>
      </c>
      <c r="AU100" s="7">
        <f t="shared" si="89"/>
        <v>28.47</v>
      </c>
      <c r="AV100" s="1">
        <f t="shared" si="90"/>
        <v>0.3</v>
      </c>
      <c r="AW100" s="1">
        <f t="shared" si="91"/>
        <v>10.258800000000001</v>
      </c>
      <c r="AX100" s="1">
        <f t="shared" si="92"/>
        <v>3634.6688925058697</v>
      </c>
      <c r="AZ100" s="1">
        <f t="shared" si="93"/>
        <v>9.83</v>
      </c>
      <c r="BA100" s="1">
        <f t="shared" si="94"/>
        <v>3482.7460534694801</v>
      </c>
    </row>
    <row r="101" spans="3:54" x14ac:dyDescent="0.15">
      <c r="C101" s="6">
        <v>11</v>
      </c>
      <c r="D101" s="8">
        <v>3.8585371393000001</v>
      </c>
      <c r="E101" s="9">
        <f t="shared" si="95"/>
        <v>9.5794769660967702</v>
      </c>
      <c r="F101" s="6" t="s">
        <v>112</v>
      </c>
      <c r="G101" s="1">
        <v>12</v>
      </c>
      <c r="H101" s="7">
        <f t="shared" si="76"/>
        <v>3.8585371393000001</v>
      </c>
      <c r="I101" s="7">
        <f t="shared" si="77"/>
        <v>277.00853713929996</v>
      </c>
      <c r="J101" s="7">
        <f t="shared" si="78"/>
        <v>2.8631664192396378E-2</v>
      </c>
      <c r="K101" s="7">
        <f t="shared" si="79"/>
        <v>28.47</v>
      </c>
      <c r="L101" s="7">
        <f t="shared" si="80"/>
        <v>0.28470000000000001</v>
      </c>
      <c r="M101" s="1" t="s">
        <v>110</v>
      </c>
      <c r="O101" s="7">
        <f t="shared" si="96"/>
        <v>0.60716999729317001</v>
      </c>
      <c r="P101" s="7">
        <f t="shared" si="81"/>
        <v>1.7384287470196262E-2</v>
      </c>
      <c r="Q101" s="12">
        <f t="shared" si="82"/>
        <v>5.2152862410588781E-3</v>
      </c>
      <c r="R101" s="7">
        <f t="shared" si="83"/>
        <v>8.541E-2</v>
      </c>
      <c r="S101" s="13">
        <f t="shared" si="84"/>
        <v>6.1061775448529192E-2</v>
      </c>
      <c r="T101" s="2">
        <v>0.01</v>
      </c>
      <c r="U101" s="14">
        <f t="shared" si="85"/>
        <v>6.1061775448529188E-4</v>
      </c>
      <c r="V101" s="13"/>
      <c r="W101" s="2"/>
      <c r="X101" s="2"/>
      <c r="Y101" s="2"/>
      <c r="Z101" s="2"/>
      <c r="AA101" s="2"/>
      <c r="AB101" s="2"/>
      <c r="AC101" s="2"/>
      <c r="AD101" s="2"/>
      <c r="AE101" s="13">
        <v>1E-3</v>
      </c>
      <c r="AF101" s="2">
        <v>0.49</v>
      </c>
      <c r="AG101" s="14">
        <f t="shared" si="86"/>
        <v>4.8999999999999998E-4</v>
      </c>
      <c r="AH101" s="17"/>
      <c r="AI101" s="2"/>
      <c r="AJ101" s="14"/>
      <c r="AK101" s="13"/>
      <c r="AL101" s="2"/>
      <c r="AM101" s="2"/>
      <c r="AN101" s="13"/>
      <c r="AO101" s="2"/>
      <c r="AP101" s="14"/>
      <c r="AQ101" s="2">
        <v>0.01</v>
      </c>
      <c r="AR101" s="2">
        <v>0.5</v>
      </c>
      <c r="AS101" s="2">
        <f t="shared" si="87"/>
        <v>5.0000000000000001E-3</v>
      </c>
      <c r="AT101" s="1">
        <f t="shared" si="88"/>
        <v>6.100617754485292E-3</v>
      </c>
      <c r="AU101" s="7">
        <f t="shared" si="89"/>
        <v>28.47</v>
      </c>
      <c r="AV101" s="1">
        <f t="shared" si="90"/>
        <v>0.3</v>
      </c>
      <c r="AW101" s="1">
        <f t="shared" si="91"/>
        <v>10.258800000000001</v>
      </c>
      <c r="AX101" s="1">
        <f t="shared" si="92"/>
        <v>3581.4088463378916</v>
      </c>
      <c r="AY101" s="1">
        <f>SUM(AX90:AX101)</f>
        <v>58185.963241911602</v>
      </c>
      <c r="AZ101" s="1">
        <f t="shared" si="93"/>
        <v>9.83</v>
      </c>
      <c r="BA101" s="1">
        <f t="shared" si="94"/>
        <v>3431.7121846123796</v>
      </c>
      <c r="BB101" s="1">
        <f>SUM(BA90:BA101)</f>
        <v>55753.891163488035</v>
      </c>
    </row>
    <row r="102" spans="3:54" x14ac:dyDescent="0.15">
      <c r="C102" s="6">
        <v>12</v>
      </c>
      <c r="D102" s="8">
        <v>-0.32716352900000001</v>
      </c>
      <c r="E102" s="9">
        <f t="shared" si="95"/>
        <v>3.8585371393000001</v>
      </c>
      <c r="F102" s="6" t="s">
        <v>110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Z102"/>
  <sheetViews>
    <sheetView workbookViewId="0">
      <selection activeCell="E2" sqref="E2:E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10" style="1"/>
    <col min="32" max="32" width="23.125" style="1" customWidth="1"/>
    <col min="33" max="33" width="14.37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73</v>
      </c>
    </row>
    <row r="2" spans="1:12" x14ac:dyDescent="0.15">
      <c r="A2" s="28" t="s">
        <v>41</v>
      </c>
      <c r="B2" s="3" t="s">
        <v>42</v>
      </c>
      <c r="C2" s="2"/>
      <c r="D2" s="2"/>
      <c r="E2" s="35">
        <v>622.346</v>
      </c>
      <c r="F2" s="2">
        <v>1069.5229999999999</v>
      </c>
      <c r="G2" s="39">
        <f>(F2+F3+F4)/3</f>
        <v>1305.751</v>
      </c>
      <c r="H2" s="2">
        <v>0.13</v>
      </c>
      <c r="I2" s="28">
        <f>(H2+H3+H4)/3</f>
        <v>0.12</v>
      </c>
    </row>
    <row r="3" spans="1:12" x14ac:dyDescent="0.15">
      <c r="A3" s="28"/>
      <c r="B3" s="3" t="s">
        <v>43</v>
      </c>
      <c r="C3" s="2"/>
      <c r="D3" s="2"/>
      <c r="E3" s="36"/>
      <c r="F3" s="2">
        <v>1192.0899999999999</v>
      </c>
      <c r="G3" s="40"/>
      <c r="H3" s="2">
        <v>0.13</v>
      </c>
      <c r="I3" s="28"/>
    </row>
    <row r="4" spans="1:12" x14ac:dyDescent="0.15">
      <c r="A4" s="28"/>
      <c r="B4" s="3" t="s">
        <v>44</v>
      </c>
      <c r="C4" s="2"/>
      <c r="D4" s="2"/>
      <c r="E4" s="37"/>
      <c r="F4" s="2">
        <v>1655.64</v>
      </c>
      <c r="G4" s="41"/>
      <c r="H4" s="2">
        <v>0.1</v>
      </c>
      <c r="I4" s="28"/>
    </row>
    <row r="5" spans="1:12" x14ac:dyDescent="0.15">
      <c r="A5" s="28" t="s">
        <v>45</v>
      </c>
      <c r="B5" s="3" t="s">
        <v>46</v>
      </c>
      <c r="C5" s="2"/>
      <c r="D5" s="2"/>
      <c r="E5" s="35">
        <v>501.909205479452</v>
      </c>
      <c r="F5" s="2">
        <v>91.103999999999999</v>
      </c>
      <c r="G5" s="39">
        <f>(F5+F6)/2</f>
        <v>92.509250000000009</v>
      </c>
      <c r="H5" s="2">
        <v>0.13</v>
      </c>
      <c r="I5" s="28">
        <f>(H5+H6)/2</f>
        <v>0.13</v>
      </c>
    </row>
    <row r="6" spans="1:12" x14ac:dyDescent="0.15">
      <c r="A6" s="28"/>
      <c r="B6" s="3" t="s">
        <v>47</v>
      </c>
      <c r="C6" s="2"/>
      <c r="D6" s="2"/>
      <c r="E6" s="37"/>
      <c r="F6" s="2">
        <v>93.914500000000004</v>
      </c>
      <c r="G6" s="41"/>
      <c r="H6" s="2">
        <v>0.13</v>
      </c>
      <c r="I6" s="28"/>
    </row>
    <row r="7" spans="1:12" x14ac:dyDescent="0.15">
      <c r="A7" s="28" t="s">
        <v>48</v>
      </c>
      <c r="B7" s="29"/>
      <c r="C7" s="2"/>
      <c r="D7" s="2"/>
      <c r="E7" s="4">
        <v>2726.4131506849299</v>
      </c>
      <c r="F7" s="2">
        <v>122.786</v>
      </c>
      <c r="G7" s="2"/>
      <c r="H7" s="2">
        <v>0.28999999999999998</v>
      </c>
    </row>
    <row r="8" spans="1:12" x14ac:dyDescent="0.15">
      <c r="A8" s="28" t="s">
        <v>49</v>
      </c>
      <c r="B8" s="29"/>
      <c r="C8" s="2"/>
      <c r="D8" s="2"/>
      <c r="E8" s="4">
        <v>12.891533704330699</v>
      </c>
      <c r="F8" s="2">
        <v>625.46400000000006</v>
      </c>
      <c r="G8" s="2"/>
      <c r="H8" s="2">
        <v>0.3</v>
      </c>
    </row>
    <row r="9" spans="1:12" x14ac:dyDescent="0.15">
      <c r="A9" s="28" t="s">
        <v>50</v>
      </c>
      <c r="B9" s="29"/>
      <c r="C9" s="2"/>
      <c r="D9" s="2"/>
      <c r="E9" s="4">
        <v>0.1</v>
      </c>
      <c r="F9" s="2">
        <v>341.64</v>
      </c>
      <c r="G9" s="2"/>
      <c r="H9" s="2">
        <v>0.26</v>
      </c>
    </row>
    <row r="10" spans="1:12" x14ac:dyDescent="0.15">
      <c r="A10" s="28" t="s">
        <v>51</v>
      </c>
      <c r="B10" s="29"/>
      <c r="C10" s="2"/>
      <c r="D10" s="2"/>
      <c r="E10" s="4">
        <v>0.36758312271608801</v>
      </c>
      <c r="F10" s="2">
        <v>341.64</v>
      </c>
      <c r="G10" s="2"/>
      <c r="H10" s="2">
        <v>0.26</v>
      </c>
    </row>
    <row r="11" spans="1:12" x14ac:dyDescent="0.15">
      <c r="A11" s="28" t="s">
        <v>52</v>
      </c>
      <c r="B11" s="29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55</v>
      </c>
      <c r="B14" s="2" t="s">
        <v>56</v>
      </c>
      <c r="C14" s="2">
        <v>308.16000000000003</v>
      </c>
      <c r="G14" s="38" t="s">
        <v>57</v>
      </c>
      <c r="H14" s="5" t="s">
        <v>58</v>
      </c>
      <c r="I14" s="5">
        <f>(AV38+AV53+AY85+AY101+BB101+AG69)</f>
        <v>73465945.626523629</v>
      </c>
      <c r="J14" s="5" t="s">
        <v>35</v>
      </c>
      <c r="K14" s="5">
        <f>I14/(10000*1000)</f>
        <v>7.3465945626523625</v>
      </c>
      <c r="L14" s="5" t="s">
        <v>59</v>
      </c>
    </row>
    <row r="15" spans="1:12" x14ac:dyDescent="0.15">
      <c r="A15" s="2" t="s">
        <v>60</v>
      </c>
      <c r="B15" s="2" t="s">
        <v>56</v>
      </c>
      <c r="C15" s="2"/>
      <c r="G15" s="38"/>
      <c r="H15" s="5" t="s">
        <v>61</v>
      </c>
      <c r="I15" s="5">
        <v>52083897.632265002</v>
      </c>
      <c r="J15" s="5" t="s">
        <v>35</v>
      </c>
      <c r="K15" s="5">
        <f>I15/(10000*1000)</f>
        <v>5.2083897632265002</v>
      </c>
      <c r="L15" s="5" t="s">
        <v>59</v>
      </c>
    </row>
    <row r="16" spans="1:12" x14ac:dyDescent="0.15">
      <c r="A16" s="2" t="s">
        <v>62</v>
      </c>
      <c r="B16" s="2" t="s">
        <v>63</v>
      </c>
      <c r="C16" s="2">
        <v>19347</v>
      </c>
      <c r="K16" s="1">
        <v>7.3488537237512332</v>
      </c>
    </row>
    <row r="17" spans="1:47" x14ac:dyDescent="0.15">
      <c r="A17" s="2" t="s">
        <v>64</v>
      </c>
      <c r="B17" s="2" t="s">
        <v>65</v>
      </c>
      <c r="C17" s="2">
        <v>1.9870000000000001</v>
      </c>
      <c r="AF17" s="1" t="s">
        <v>122</v>
      </c>
    </row>
    <row r="18" spans="1:47" x14ac:dyDescent="0.15">
      <c r="A18" s="2" t="s">
        <v>67</v>
      </c>
      <c r="B18" s="2" t="s">
        <v>68</v>
      </c>
      <c r="C18" s="2">
        <v>1</v>
      </c>
    </row>
    <row r="19" spans="1:47" x14ac:dyDescent="0.15">
      <c r="A19" s="2" t="s">
        <v>70</v>
      </c>
      <c r="B19" s="2" t="s">
        <v>68</v>
      </c>
      <c r="C19" s="2">
        <v>3</v>
      </c>
    </row>
    <row r="20" spans="1:47" x14ac:dyDescent="0.15">
      <c r="A20" s="2" t="s">
        <v>73</v>
      </c>
      <c r="B20" s="2" t="s">
        <v>74</v>
      </c>
      <c r="C20" s="2">
        <v>0.13</v>
      </c>
    </row>
    <row r="21" spans="1:47" x14ac:dyDescent="0.15">
      <c r="A21" s="2" t="s">
        <v>75</v>
      </c>
      <c r="B21" s="2" t="s">
        <v>76</v>
      </c>
      <c r="C21" s="2">
        <v>1</v>
      </c>
    </row>
    <row r="22" spans="1:47" x14ac:dyDescent="0.15">
      <c r="A22" s="2" t="s">
        <v>77</v>
      </c>
      <c r="B22" s="2" t="s">
        <v>72</v>
      </c>
      <c r="C22" s="2">
        <v>95</v>
      </c>
    </row>
    <row r="23" spans="1:47" x14ac:dyDescent="0.15">
      <c r="A23" s="2" t="s">
        <v>78</v>
      </c>
      <c r="B23" s="2" t="s">
        <v>79</v>
      </c>
      <c r="C23" s="2">
        <v>0.66200000000000003</v>
      </c>
    </row>
    <row r="25" spans="1:47" x14ac:dyDescent="0.15">
      <c r="S25" s="30" t="s">
        <v>80</v>
      </c>
      <c r="T25" s="30"/>
      <c r="U25" s="30"/>
      <c r="V25" s="30" t="s">
        <v>81</v>
      </c>
      <c r="W25" s="30"/>
      <c r="X25" s="30"/>
      <c r="Y25" s="30" t="s">
        <v>82</v>
      </c>
      <c r="Z25" s="30"/>
      <c r="AA25" s="30"/>
      <c r="AB25" s="30" t="s">
        <v>83</v>
      </c>
      <c r="AC25" s="30"/>
      <c r="AD25" s="30"/>
      <c r="AE25" s="30" t="s">
        <v>84</v>
      </c>
      <c r="AF25" s="30"/>
      <c r="AG25" s="30"/>
      <c r="AH25" s="30" t="s">
        <v>85</v>
      </c>
      <c r="AI25" s="30"/>
      <c r="AJ25" s="30"/>
      <c r="AK25" s="31" t="s">
        <v>86</v>
      </c>
      <c r="AL25" s="32"/>
      <c r="AM25" s="33"/>
      <c r="AN25" s="30" t="s">
        <v>87</v>
      </c>
      <c r="AO25" s="30"/>
      <c r="AP25" s="30"/>
    </row>
    <row r="26" spans="1:47" x14ac:dyDescent="0.15">
      <c r="A26" s="34" t="s">
        <v>41</v>
      </c>
      <c r="B26" s="34"/>
      <c r="C26" s="6" t="s">
        <v>88</v>
      </c>
      <c r="D26" s="6" t="s">
        <v>89</v>
      </c>
      <c r="E26" s="6" t="s">
        <v>90</v>
      </c>
      <c r="F26" s="6" t="s">
        <v>91</v>
      </c>
      <c r="G26" s="1" t="s">
        <v>88</v>
      </c>
      <c r="H26" s="1" t="s">
        <v>90</v>
      </c>
      <c r="I26" s="1" t="s">
        <v>92</v>
      </c>
      <c r="J26" s="1" t="s">
        <v>93</v>
      </c>
      <c r="K26" s="10" t="s">
        <v>94</v>
      </c>
      <c r="L26" s="10" t="s">
        <v>95</v>
      </c>
      <c r="M26" s="1" t="s">
        <v>96</v>
      </c>
      <c r="N26" s="10" t="s">
        <v>97</v>
      </c>
      <c r="O26" s="1" t="s">
        <v>98</v>
      </c>
      <c r="P26" s="1" t="s">
        <v>99</v>
      </c>
      <c r="Q26" s="10" t="s">
        <v>100</v>
      </c>
      <c r="R26" s="10" t="s">
        <v>101</v>
      </c>
      <c r="S26" s="2" t="s">
        <v>102</v>
      </c>
      <c r="T26" s="2" t="s">
        <v>103</v>
      </c>
      <c r="U26" s="2"/>
      <c r="V26" s="2" t="s">
        <v>102</v>
      </c>
      <c r="W26" s="2" t="s">
        <v>103</v>
      </c>
      <c r="X26" s="2"/>
      <c r="Y26" s="2" t="s">
        <v>102</v>
      </c>
      <c r="Z26" s="2" t="s">
        <v>103</v>
      </c>
      <c r="AA26" s="2"/>
      <c r="AB26" s="2" t="s">
        <v>102</v>
      </c>
      <c r="AC26" s="2" t="s">
        <v>103</v>
      </c>
      <c r="AD26" s="2"/>
      <c r="AE26" s="2" t="s">
        <v>102</v>
      </c>
      <c r="AF26" s="2" t="s">
        <v>103</v>
      </c>
      <c r="AG26" s="2"/>
      <c r="AH26" s="2" t="s">
        <v>102</v>
      </c>
      <c r="AI26" s="2" t="s">
        <v>103</v>
      </c>
      <c r="AJ26" s="2"/>
      <c r="AK26" s="2" t="s">
        <v>102</v>
      </c>
      <c r="AL26" s="2" t="s">
        <v>103</v>
      </c>
      <c r="AM26" s="2"/>
      <c r="AN26" s="16" t="s">
        <v>102</v>
      </c>
      <c r="AO26" s="16" t="s">
        <v>103</v>
      </c>
      <c r="AP26" s="16"/>
      <c r="AQ26" s="1" t="s">
        <v>104</v>
      </c>
      <c r="AR26" s="1" t="s">
        <v>105</v>
      </c>
      <c r="AS26" s="1" t="s">
        <v>73</v>
      </c>
      <c r="AT26" s="1" t="s">
        <v>106</v>
      </c>
      <c r="AU26" s="1" t="s">
        <v>107</v>
      </c>
    </row>
    <row r="27" spans="1:47" x14ac:dyDescent="0.15">
      <c r="A27" s="1" t="s">
        <v>108</v>
      </c>
      <c r="B27" s="1">
        <f>G2</f>
        <v>1305.751</v>
      </c>
      <c r="C27" s="6" t="s">
        <v>109</v>
      </c>
      <c r="D27" s="6">
        <v>5</v>
      </c>
      <c r="E27" s="6"/>
      <c r="F27" s="6"/>
      <c r="G27" s="1">
        <v>1</v>
      </c>
      <c r="H27" s="7">
        <f t="shared" ref="H27:H38" si="0">E28</f>
        <v>5</v>
      </c>
      <c r="I27" s="7">
        <f t="shared" ref="I27:I38" si="1">H27+273.15</f>
        <v>278.14999999999998</v>
      </c>
      <c r="J27" s="7">
        <f t="shared" ref="J27:J38" si="2">EXP(($C$16*(I27-$C$14))/($C$17*I27*$C$14))</f>
        <v>3.3074406338125473E-2</v>
      </c>
      <c r="K27" s="7">
        <f t="shared" ref="K27:K38" si="3">$B$27/12</f>
        <v>108.81258333333334</v>
      </c>
      <c r="L27" s="7">
        <f t="shared" ref="L27:L38" si="4">K27*$B$28/100</f>
        <v>1.0881258333333335</v>
      </c>
      <c r="M27" s="1" t="s">
        <v>110</v>
      </c>
      <c r="O27" s="7">
        <f>L27</f>
        <v>1.0881258333333335</v>
      </c>
      <c r="P27" s="7">
        <f t="shared" ref="P27:P38" si="5">O27*J27</f>
        <v>3.5989115958678063E-2</v>
      </c>
      <c r="Q27" s="12">
        <f t="shared" ref="Q27:Q38" si="6">P27*$B$29</f>
        <v>4.3186939150413675E-3</v>
      </c>
      <c r="R27" s="7">
        <f t="shared" ref="R27:R38" si="7">L27*$B$29</f>
        <v>0.1305751</v>
      </c>
      <c r="S27" s="13">
        <f t="shared" ref="S27:S38" si="8">Q27/R27</f>
        <v>3.3074406338125473E-2</v>
      </c>
      <c r="T27" s="2">
        <v>0.01</v>
      </c>
      <c r="U27" s="14">
        <f t="shared" ref="U27:U38" si="9">S27*T27</f>
        <v>3.3074406338125473E-4</v>
      </c>
      <c r="V27" s="13"/>
      <c r="W27" s="2"/>
      <c r="X27" s="14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3"/>
      <c r="AF27" s="2"/>
      <c r="AG27" s="14"/>
      <c r="AH27" s="13"/>
      <c r="AI27" s="2"/>
      <c r="AJ27" s="14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2.2230744063381255E-2</v>
      </c>
      <c r="AR27" s="7">
        <f t="shared" ref="AR27:AR38" si="15">$B$27/12</f>
        <v>108.81258333333334</v>
      </c>
      <c r="AS27" s="1">
        <f t="shared" ref="AS27:AS38" si="16">$B$29</f>
        <v>0.12</v>
      </c>
      <c r="AT27" s="1">
        <f>$E$2/12</f>
        <v>51.862166666666667</v>
      </c>
      <c r="AU27" s="1">
        <f t="shared" ref="AU27:AU38" si="17">AT27*10000*AS27*0.67*AR27*AQ27</f>
        <v>100864.84491411776</v>
      </c>
    </row>
    <row r="28" spans="1:47" x14ac:dyDescent="0.15">
      <c r="A28" s="1" t="s">
        <v>111</v>
      </c>
      <c r="B28" s="1">
        <v>1</v>
      </c>
      <c r="C28" s="6">
        <v>1</v>
      </c>
      <c r="D28" s="8">
        <v>4.9449747311612899</v>
      </c>
      <c r="E28" s="9">
        <f t="shared" ref="E28:E39" si="18">D27</f>
        <v>5</v>
      </c>
      <c r="F28" s="6" t="s">
        <v>110</v>
      </c>
      <c r="G28" s="1">
        <v>2</v>
      </c>
      <c r="H28" s="7">
        <f t="shared" si="0"/>
        <v>4.9449747311612899</v>
      </c>
      <c r="I28" s="7">
        <f t="shared" si="1"/>
        <v>278.09497473116124</v>
      </c>
      <c r="J28" s="7">
        <f t="shared" si="2"/>
        <v>3.2846112275993926E-2</v>
      </c>
      <c r="K28" s="7">
        <f t="shared" si="3"/>
        <v>108.81258333333334</v>
      </c>
      <c r="L28" s="7">
        <f t="shared" si="4"/>
        <v>1.0881258333333335</v>
      </c>
      <c r="M28" s="1" t="s">
        <v>110</v>
      </c>
      <c r="O28" s="7">
        <f t="shared" ref="O28:O38" si="19">L28+O27-P27-N28</f>
        <v>2.1402625507079889</v>
      </c>
      <c r="P28" s="7">
        <f t="shared" si="5"/>
        <v>7.0299304040659746E-2</v>
      </c>
      <c r="Q28" s="12">
        <f t="shared" si="6"/>
        <v>8.4359164848791697E-3</v>
      </c>
      <c r="R28" s="7">
        <f t="shared" si="7"/>
        <v>0.1305751</v>
      </c>
      <c r="S28" s="13">
        <f t="shared" si="8"/>
        <v>6.4605858887943943E-2</v>
      </c>
      <c r="T28" s="2">
        <v>0.01</v>
      </c>
      <c r="U28" s="14">
        <f t="shared" si="9"/>
        <v>6.4605858887943949E-4</v>
      </c>
      <c r="V28" s="13"/>
      <c r="W28" s="2"/>
      <c r="X28" s="14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3"/>
      <c r="AF28" s="2"/>
      <c r="AG28" s="14"/>
      <c r="AH28" s="13"/>
      <c r="AI28" s="2"/>
      <c r="AJ28" s="14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2.2546058588879439E-2</v>
      </c>
      <c r="AR28" s="7">
        <f t="shared" si="15"/>
        <v>108.81258333333334</v>
      </c>
      <c r="AS28" s="1">
        <f t="shared" si="16"/>
        <v>0.12</v>
      </c>
      <c r="AT28" s="1">
        <f t="shared" ref="AT28:AT38" si="20">$E$2/12</f>
        <v>51.862166666666667</v>
      </c>
      <c r="AU28" s="1">
        <f t="shared" si="17"/>
        <v>102295.48307102638</v>
      </c>
    </row>
    <row r="29" spans="1:47" x14ac:dyDescent="0.15">
      <c r="A29" s="1" t="s">
        <v>73</v>
      </c>
      <c r="B29" s="1">
        <f>I2</f>
        <v>0.12</v>
      </c>
      <c r="C29" s="6">
        <v>2</v>
      </c>
      <c r="D29" s="8">
        <v>6.8536238698275804</v>
      </c>
      <c r="E29" s="9">
        <f t="shared" si="18"/>
        <v>4.9449747311612899</v>
      </c>
      <c r="F29" s="6" t="s">
        <v>110</v>
      </c>
      <c r="G29" s="1">
        <v>3</v>
      </c>
      <c r="H29" s="7">
        <f t="shared" si="0"/>
        <v>6.8536238698275804</v>
      </c>
      <c r="I29" s="7">
        <f t="shared" si="1"/>
        <v>280.00362386982755</v>
      </c>
      <c r="J29" s="7">
        <f t="shared" si="2"/>
        <v>4.1699801862620241E-2</v>
      </c>
      <c r="K29" s="7">
        <f t="shared" si="3"/>
        <v>108.81258333333334</v>
      </c>
      <c r="L29" s="7">
        <f t="shared" si="4"/>
        <v>1.0881258333333335</v>
      </c>
      <c r="M29" s="1" t="s">
        <v>110</v>
      </c>
      <c r="O29" s="7">
        <f t="shared" si="19"/>
        <v>3.1580890800006625</v>
      </c>
      <c r="P29" s="7">
        <f t="shared" si="5"/>
        <v>0.13169168890053226</v>
      </c>
      <c r="Q29" s="12">
        <f t="shared" si="6"/>
        <v>1.5803002668063872E-2</v>
      </c>
      <c r="R29" s="7">
        <f t="shared" si="7"/>
        <v>0.1305751</v>
      </c>
      <c r="S29" s="13">
        <f t="shared" si="8"/>
        <v>0.12102615788204545</v>
      </c>
      <c r="T29" s="2">
        <v>0.01</v>
      </c>
      <c r="U29" s="14">
        <f t="shared" si="9"/>
        <v>1.2102615788204545E-3</v>
      </c>
      <c r="V29" s="13"/>
      <c r="W29" s="2"/>
      <c r="X29" s="14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3"/>
      <c r="AF29" s="2"/>
      <c r="AG29" s="14"/>
      <c r="AH29" s="13"/>
      <c r="AI29" s="2"/>
      <c r="AJ29" s="14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2.3110261578820453E-2</v>
      </c>
      <c r="AR29" s="7">
        <f t="shared" si="15"/>
        <v>108.81258333333334</v>
      </c>
      <c r="AS29" s="1">
        <f t="shared" si="16"/>
        <v>0.12</v>
      </c>
      <c r="AT29" s="1">
        <f t="shared" si="20"/>
        <v>51.862166666666667</v>
      </c>
      <c r="AU29" s="1">
        <f t="shared" si="17"/>
        <v>104855.37251594252</v>
      </c>
    </row>
    <row r="30" spans="1:47" x14ac:dyDescent="0.15">
      <c r="C30" s="6">
        <v>3</v>
      </c>
      <c r="D30" s="8">
        <v>11.8625867681613</v>
      </c>
      <c r="E30" s="9">
        <f t="shared" si="18"/>
        <v>6.8536238698275804</v>
      </c>
      <c r="F30" s="6" t="s">
        <v>110</v>
      </c>
      <c r="G30" s="1">
        <v>4</v>
      </c>
      <c r="H30" s="7">
        <f t="shared" si="0"/>
        <v>11.8625867681613</v>
      </c>
      <c r="I30" s="7">
        <f t="shared" si="1"/>
        <v>285.01258676816127</v>
      </c>
      <c r="J30" s="7">
        <f t="shared" si="2"/>
        <v>7.6832643182040083E-2</v>
      </c>
      <c r="K30" s="7">
        <f t="shared" si="3"/>
        <v>108.81258333333334</v>
      </c>
      <c r="L30" s="7">
        <f t="shared" si="4"/>
        <v>1.0881258333333335</v>
      </c>
      <c r="M30" s="1" t="s">
        <v>110</v>
      </c>
      <c r="O30" s="7">
        <f t="shared" si="19"/>
        <v>4.114523224433464</v>
      </c>
      <c r="P30" s="7">
        <f t="shared" si="5"/>
        <v>0.31612969476711339</v>
      </c>
      <c r="Q30" s="12">
        <f t="shared" si="6"/>
        <v>3.7935563372053609E-2</v>
      </c>
      <c r="R30" s="7">
        <f t="shared" si="7"/>
        <v>0.1305751</v>
      </c>
      <c r="S30" s="13">
        <f t="shared" si="8"/>
        <v>0.29052678015987432</v>
      </c>
      <c r="T30" s="2">
        <v>0.01</v>
      </c>
      <c r="U30" s="14">
        <f t="shared" si="9"/>
        <v>2.9052678015987431E-3</v>
      </c>
      <c r="V30" s="13"/>
      <c r="W30" s="2"/>
      <c r="X30" s="14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3"/>
      <c r="AF30" s="2"/>
      <c r="AG30" s="14"/>
      <c r="AH30" s="13"/>
      <c r="AI30" s="2"/>
      <c r="AJ30" s="14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2.4805267801598741E-2</v>
      </c>
      <c r="AR30" s="7">
        <f t="shared" si="15"/>
        <v>108.81258333333334</v>
      </c>
      <c r="AS30" s="1">
        <f t="shared" si="16"/>
        <v>0.12</v>
      </c>
      <c r="AT30" s="1">
        <f t="shared" si="20"/>
        <v>51.862166666666667</v>
      </c>
      <c r="AU30" s="1">
        <f t="shared" si="17"/>
        <v>112545.91761427841</v>
      </c>
    </row>
    <row r="31" spans="1:47" x14ac:dyDescent="0.15">
      <c r="C31" s="6">
        <v>4</v>
      </c>
      <c r="D31" s="8">
        <v>16.845187337666701</v>
      </c>
      <c r="E31" s="9">
        <f t="shared" si="18"/>
        <v>11.8625867681613</v>
      </c>
      <c r="F31" s="6" t="s">
        <v>110</v>
      </c>
      <c r="G31" s="1">
        <v>5</v>
      </c>
      <c r="H31" s="7">
        <f t="shared" si="0"/>
        <v>16.845187337666701</v>
      </c>
      <c r="I31" s="7">
        <f t="shared" si="1"/>
        <v>289.99518733766666</v>
      </c>
      <c r="J31" s="7">
        <f t="shared" si="2"/>
        <v>0.13818606599240957</v>
      </c>
      <c r="K31" s="7">
        <f t="shared" si="3"/>
        <v>108.81258333333334</v>
      </c>
      <c r="L31" s="7">
        <f t="shared" si="4"/>
        <v>1.0881258333333335</v>
      </c>
      <c r="M31" s="1" t="s">
        <v>112</v>
      </c>
      <c r="N31" s="7">
        <f>(O30-P30)*C22/100</f>
        <v>3.6084738531830336</v>
      </c>
      <c r="O31" s="7">
        <f t="shared" si="19"/>
        <v>1.2780455098166508</v>
      </c>
      <c r="P31" s="7">
        <f t="shared" si="5"/>
        <v>0.17660808116082644</v>
      </c>
      <c r="Q31" s="12">
        <f t="shared" si="6"/>
        <v>2.1192969739299173E-2</v>
      </c>
      <c r="R31" s="7">
        <f t="shared" si="7"/>
        <v>0.1305751</v>
      </c>
      <c r="S31" s="13">
        <f t="shared" si="8"/>
        <v>0.16230483253927566</v>
      </c>
      <c r="T31" s="2">
        <v>0.01</v>
      </c>
      <c r="U31" s="14">
        <f t="shared" si="9"/>
        <v>1.6230483253927566E-3</v>
      </c>
      <c r="V31" s="13"/>
      <c r="W31" s="2"/>
      <c r="X31" s="14"/>
      <c r="Y31" s="2">
        <v>0.02</v>
      </c>
      <c r="Z31" s="2">
        <v>0.21</v>
      </c>
      <c r="AA31" s="2">
        <f t="shared" si="10"/>
        <v>4.1999999999999997E-3</v>
      </c>
      <c r="AB31" s="2">
        <v>0.01</v>
      </c>
      <c r="AC31" s="2">
        <v>0.28999999999999998</v>
      </c>
      <c r="AD31" s="2">
        <f t="shared" si="11"/>
        <v>2.8999999999999998E-3</v>
      </c>
      <c r="AE31" s="13"/>
      <c r="AF31" s="2"/>
      <c r="AG31" s="14"/>
      <c r="AH31" s="13"/>
      <c r="AI31" s="2"/>
      <c r="AJ31" s="14"/>
      <c r="AK31" s="1">
        <v>0.1</v>
      </c>
      <c r="AL31" s="2">
        <v>0.11</v>
      </c>
      <c r="AM31" s="2">
        <f t="shared" si="12"/>
        <v>1.1000000000000001E-2</v>
      </c>
      <c r="AN31" s="2">
        <v>0.01</v>
      </c>
      <c r="AO31" s="2">
        <v>0.38</v>
      </c>
      <c r="AP31" s="2">
        <f t="shared" si="13"/>
        <v>3.8E-3</v>
      </c>
      <c r="AQ31" s="1">
        <f t="shared" si="14"/>
        <v>2.3523048325392756E-2</v>
      </c>
      <c r="AR31" s="7">
        <f t="shared" si="15"/>
        <v>108.81258333333334</v>
      </c>
      <c r="AS31" s="1">
        <f t="shared" si="16"/>
        <v>0.12</v>
      </c>
      <c r="AT31" s="1">
        <f t="shared" si="20"/>
        <v>51.862166666666667</v>
      </c>
      <c r="AU31" s="1">
        <f t="shared" si="17"/>
        <v>106728.2594988034</v>
      </c>
    </row>
    <row r="32" spans="1:47" x14ac:dyDescent="0.15">
      <c r="C32" s="6">
        <v>5</v>
      </c>
      <c r="D32" s="8">
        <v>19.5688022287097</v>
      </c>
      <c r="E32" s="9">
        <f t="shared" si="18"/>
        <v>16.845187337666701</v>
      </c>
      <c r="F32" s="6" t="s">
        <v>112</v>
      </c>
      <c r="G32" s="1">
        <v>6</v>
      </c>
      <c r="H32" s="7">
        <f t="shared" si="0"/>
        <v>19.5688022287097</v>
      </c>
      <c r="I32" s="7">
        <f t="shared" si="1"/>
        <v>292.71880222870971</v>
      </c>
      <c r="J32" s="7">
        <f t="shared" si="2"/>
        <v>0.18886029775702867</v>
      </c>
      <c r="K32" s="7">
        <f t="shared" si="3"/>
        <v>108.81258333333334</v>
      </c>
      <c r="L32" s="7">
        <f t="shared" si="4"/>
        <v>1.0881258333333335</v>
      </c>
      <c r="M32" s="1" t="s">
        <v>110</v>
      </c>
      <c r="O32" s="7">
        <f t="shared" si="19"/>
        <v>2.1895632619891581</v>
      </c>
      <c r="P32" s="7">
        <f t="shared" si="5"/>
        <v>0.41352156961712339</v>
      </c>
      <c r="Q32" s="12">
        <f t="shared" si="6"/>
        <v>4.9622588354054802E-2</v>
      </c>
      <c r="R32" s="7">
        <f t="shared" si="7"/>
        <v>0.1305751</v>
      </c>
      <c r="S32" s="13">
        <f t="shared" si="8"/>
        <v>0.38003101934484296</v>
      </c>
      <c r="T32" s="2">
        <v>0.01</v>
      </c>
      <c r="U32" s="14">
        <f t="shared" si="9"/>
        <v>3.8003101934484295E-3</v>
      </c>
      <c r="V32" s="13"/>
      <c r="W32" s="2"/>
      <c r="X32" s="14"/>
      <c r="Y32" s="2">
        <v>0.02</v>
      </c>
      <c r="Z32" s="2">
        <v>0.21</v>
      </c>
      <c r="AA32" s="2">
        <f t="shared" si="10"/>
        <v>4.1999999999999997E-3</v>
      </c>
      <c r="AB32" s="2">
        <v>0.01</v>
      </c>
      <c r="AC32" s="2">
        <v>0.28999999999999998</v>
      </c>
      <c r="AD32" s="2">
        <f t="shared" si="11"/>
        <v>2.8999999999999998E-3</v>
      </c>
      <c r="AE32" s="13"/>
      <c r="AF32" s="2"/>
      <c r="AG32" s="14"/>
      <c r="AH32" s="13"/>
      <c r="AI32" s="2"/>
      <c r="AJ32" s="14"/>
      <c r="AK32" s="2">
        <v>0.1</v>
      </c>
      <c r="AL32" s="2">
        <v>0.11</v>
      </c>
      <c r="AM32" s="2">
        <f t="shared" si="12"/>
        <v>1.1000000000000001E-2</v>
      </c>
      <c r="AN32" s="2">
        <v>0.01</v>
      </c>
      <c r="AO32" s="2">
        <v>0.38</v>
      </c>
      <c r="AP32" s="2">
        <f t="shared" si="13"/>
        <v>3.8E-3</v>
      </c>
      <c r="AQ32" s="1">
        <f t="shared" si="14"/>
        <v>2.5700310193448428E-2</v>
      </c>
      <c r="AR32" s="7">
        <f t="shared" si="15"/>
        <v>108.81258333333334</v>
      </c>
      <c r="AS32" s="1">
        <f t="shared" si="16"/>
        <v>0.12</v>
      </c>
      <c r="AT32" s="1">
        <f t="shared" si="20"/>
        <v>51.862166666666667</v>
      </c>
      <c r="AU32" s="1">
        <f t="shared" si="17"/>
        <v>116606.8843452205</v>
      </c>
    </row>
    <row r="33" spans="1:48" x14ac:dyDescent="0.15">
      <c r="C33" s="6">
        <v>6</v>
      </c>
      <c r="D33" s="8">
        <v>22.9275340036667</v>
      </c>
      <c r="E33" s="9">
        <f t="shared" si="18"/>
        <v>19.5688022287097</v>
      </c>
      <c r="F33" s="6" t="s">
        <v>110</v>
      </c>
      <c r="G33" s="1">
        <v>7</v>
      </c>
      <c r="H33" s="7">
        <f t="shared" si="0"/>
        <v>22.9275340036667</v>
      </c>
      <c r="I33" s="7">
        <f t="shared" si="1"/>
        <v>296.0775340036667</v>
      </c>
      <c r="J33" s="7">
        <f t="shared" si="2"/>
        <v>0.27543439240347189</v>
      </c>
      <c r="K33" s="7">
        <f t="shared" si="3"/>
        <v>108.81258333333334</v>
      </c>
      <c r="L33" s="7">
        <f t="shared" si="4"/>
        <v>1.0881258333333335</v>
      </c>
      <c r="M33" s="1" t="s">
        <v>110</v>
      </c>
      <c r="O33" s="7">
        <f t="shared" si="19"/>
        <v>2.8641675257053683</v>
      </c>
      <c r="P33" s="7">
        <f t="shared" si="5"/>
        <v>0.78889024218441361</v>
      </c>
      <c r="Q33" s="12">
        <f t="shared" si="6"/>
        <v>9.4666829062129629E-2</v>
      </c>
      <c r="R33" s="7">
        <f t="shared" si="7"/>
        <v>0.1305751</v>
      </c>
      <c r="S33" s="13">
        <f t="shared" si="8"/>
        <v>0.72499909295209908</v>
      </c>
      <c r="T33" s="2">
        <v>0.01</v>
      </c>
      <c r="U33" s="14">
        <f t="shared" si="9"/>
        <v>7.249990929520991E-3</v>
      </c>
      <c r="V33" s="13"/>
      <c r="W33" s="2"/>
      <c r="X33" s="14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3"/>
      <c r="AF33" s="2"/>
      <c r="AG33" s="14"/>
      <c r="AH33" s="13"/>
      <c r="AI33" s="2"/>
      <c r="AJ33" s="14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3.669999092952099E-2</v>
      </c>
      <c r="AR33" s="7">
        <f t="shared" si="15"/>
        <v>108.81258333333334</v>
      </c>
      <c r="AS33" s="1">
        <f t="shared" si="16"/>
        <v>0.12</v>
      </c>
      <c r="AT33" s="1">
        <f t="shared" si="20"/>
        <v>51.862166666666667</v>
      </c>
      <c r="AU33" s="1">
        <f t="shared" si="17"/>
        <v>166514.39479046548</v>
      </c>
    </row>
    <row r="34" spans="1:48" x14ac:dyDescent="0.15">
      <c r="C34" s="6">
        <v>7</v>
      </c>
      <c r="D34" s="8">
        <v>24.921046454838699</v>
      </c>
      <c r="E34" s="9">
        <f t="shared" si="18"/>
        <v>22.9275340036667</v>
      </c>
      <c r="F34" s="6" t="s">
        <v>110</v>
      </c>
      <c r="G34" s="1">
        <v>8</v>
      </c>
      <c r="H34" s="7">
        <f t="shared" si="0"/>
        <v>24.921046454838699</v>
      </c>
      <c r="I34" s="7">
        <f t="shared" si="1"/>
        <v>298.07104645483867</v>
      </c>
      <c r="J34" s="7">
        <f t="shared" si="2"/>
        <v>0.34319270738032659</v>
      </c>
      <c r="K34" s="7">
        <f t="shared" si="3"/>
        <v>108.81258333333334</v>
      </c>
      <c r="L34" s="7">
        <f t="shared" si="4"/>
        <v>1.0881258333333335</v>
      </c>
      <c r="M34" s="1" t="s">
        <v>110</v>
      </c>
      <c r="O34" s="7">
        <f t="shared" si="19"/>
        <v>3.1634031168542882</v>
      </c>
      <c r="P34" s="7">
        <f t="shared" si="5"/>
        <v>1.0856568802085869</v>
      </c>
      <c r="Q34" s="12">
        <f t="shared" si="6"/>
        <v>0.13027882562503043</v>
      </c>
      <c r="R34" s="7">
        <f t="shared" si="7"/>
        <v>0.1305751</v>
      </c>
      <c r="S34" s="13">
        <f t="shared" si="8"/>
        <v>0.99773100403545878</v>
      </c>
      <c r="T34" s="2">
        <v>0.01</v>
      </c>
      <c r="U34" s="14">
        <f t="shared" si="9"/>
        <v>9.9773100403545874E-3</v>
      </c>
      <c r="V34" s="13"/>
      <c r="W34" s="2"/>
      <c r="X34" s="14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3"/>
      <c r="AF34" s="2"/>
      <c r="AG34" s="14"/>
      <c r="AH34" s="13"/>
      <c r="AI34" s="2"/>
      <c r="AJ34" s="14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3.9427310040354588E-2</v>
      </c>
      <c r="AR34" s="7">
        <f t="shared" si="15"/>
        <v>108.81258333333334</v>
      </c>
      <c r="AS34" s="1">
        <f t="shared" si="16"/>
        <v>0.12</v>
      </c>
      <c r="AT34" s="1">
        <f t="shared" si="20"/>
        <v>51.862166666666667</v>
      </c>
      <c r="AU34" s="1">
        <f t="shared" si="17"/>
        <v>178888.72730768757</v>
      </c>
    </row>
    <row r="35" spans="1:48" x14ac:dyDescent="0.15">
      <c r="C35" s="6">
        <v>8</v>
      </c>
      <c r="D35" s="8">
        <v>23.8033130245161</v>
      </c>
      <c r="E35" s="9">
        <f t="shared" si="18"/>
        <v>24.921046454838699</v>
      </c>
      <c r="F35" s="6" t="s">
        <v>110</v>
      </c>
      <c r="G35" s="1">
        <v>9</v>
      </c>
      <c r="H35" s="7">
        <f t="shared" si="0"/>
        <v>23.8033130245161</v>
      </c>
      <c r="I35" s="7">
        <f t="shared" si="1"/>
        <v>296.95331302451609</v>
      </c>
      <c r="J35" s="7">
        <f t="shared" si="2"/>
        <v>0.30348651041272667</v>
      </c>
      <c r="K35" s="7">
        <f t="shared" si="3"/>
        <v>108.81258333333334</v>
      </c>
      <c r="L35" s="7">
        <f t="shared" si="4"/>
        <v>1.0881258333333335</v>
      </c>
      <c r="M35" s="1" t="s">
        <v>110</v>
      </c>
      <c r="O35" s="7">
        <f t="shared" si="19"/>
        <v>3.1658720699790344</v>
      </c>
      <c r="P35" s="7">
        <f t="shared" si="5"/>
        <v>0.96079946693105278</v>
      </c>
      <c r="Q35" s="12">
        <f t="shared" si="6"/>
        <v>0.11529593603172633</v>
      </c>
      <c r="R35" s="7">
        <f t="shared" si="7"/>
        <v>0.1305751</v>
      </c>
      <c r="S35" s="13">
        <f t="shared" si="8"/>
        <v>0.88298562307611739</v>
      </c>
      <c r="T35" s="2">
        <v>0.01</v>
      </c>
      <c r="U35" s="14">
        <f t="shared" si="9"/>
        <v>8.8298562307611746E-3</v>
      </c>
      <c r="V35" s="13"/>
      <c r="W35" s="2"/>
      <c r="X35" s="14"/>
      <c r="Y35" s="2">
        <v>0.02</v>
      </c>
      <c r="Z35" s="2">
        <v>0.21</v>
      </c>
      <c r="AA35" s="2">
        <f t="shared" si="10"/>
        <v>4.1999999999999997E-3</v>
      </c>
      <c r="AB35" s="2">
        <v>0.01</v>
      </c>
      <c r="AC35" s="2">
        <v>0.28999999999999998</v>
      </c>
      <c r="AD35" s="2">
        <f t="shared" si="11"/>
        <v>2.8999999999999998E-3</v>
      </c>
      <c r="AE35" s="13"/>
      <c r="AF35" s="2"/>
      <c r="AG35" s="14"/>
      <c r="AH35" s="13"/>
      <c r="AI35" s="2"/>
      <c r="AJ35" s="14"/>
      <c r="AK35" s="1">
        <v>0.1</v>
      </c>
      <c r="AL35" s="2">
        <v>0.11</v>
      </c>
      <c r="AM35" s="2">
        <f t="shared" si="12"/>
        <v>1.1000000000000001E-2</v>
      </c>
      <c r="AN35" s="2">
        <v>0.01</v>
      </c>
      <c r="AO35" s="2">
        <v>0.38</v>
      </c>
      <c r="AP35" s="2">
        <f t="shared" si="13"/>
        <v>3.8E-3</v>
      </c>
      <c r="AQ35" s="1">
        <f t="shared" si="14"/>
        <v>3.0729856230761174E-2</v>
      </c>
      <c r="AR35" s="7">
        <f t="shared" si="15"/>
        <v>108.81258333333334</v>
      </c>
      <c r="AS35" s="1">
        <f t="shared" si="16"/>
        <v>0.12</v>
      </c>
      <c r="AT35" s="1">
        <f t="shared" si="20"/>
        <v>51.862166666666667</v>
      </c>
      <c r="AU35" s="1">
        <f t="shared" si="17"/>
        <v>139426.83043409674</v>
      </c>
    </row>
    <row r="36" spans="1:48" x14ac:dyDescent="0.15">
      <c r="C36" s="6">
        <v>9</v>
      </c>
      <c r="D36" s="8">
        <v>20.670883712999998</v>
      </c>
      <c r="E36" s="9">
        <f t="shared" si="18"/>
        <v>23.8033130245161</v>
      </c>
      <c r="F36" s="6" t="s">
        <v>110</v>
      </c>
      <c r="G36" s="1">
        <v>10</v>
      </c>
      <c r="H36" s="7">
        <f t="shared" si="0"/>
        <v>20.670883712999998</v>
      </c>
      <c r="I36" s="7">
        <f t="shared" si="1"/>
        <v>293.820883713</v>
      </c>
      <c r="J36" s="7">
        <f t="shared" si="2"/>
        <v>0.21395667876100496</v>
      </c>
      <c r="K36" s="7">
        <f t="shared" si="3"/>
        <v>108.81258333333334</v>
      </c>
      <c r="L36" s="7">
        <f t="shared" si="4"/>
        <v>1.0881258333333335</v>
      </c>
      <c r="M36" s="1" t="s">
        <v>110</v>
      </c>
      <c r="O36" s="7">
        <f t="shared" si="19"/>
        <v>3.2931984363813154</v>
      </c>
      <c r="P36" s="7">
        <f t="shared" si="5"/>
        <v>0.7046017999490809</v>
      </c>
      <c r="Q36" s="12">
        <f t="shared" si="6"/>
        <v>8.4552215993889707E-2</v>
      </c>
      <c r="R36" s="7">
        <f t="shared" si="7"/>
        <v>0.1305751</v>
      </c>
      <c r="S36" s="13">
        <f t="shared" si="8"/>
        <v>0.6475370571716178</v>
      </c>
      <c r="T36" s="2">
        <v>0.01</v>
      </c>
      <c r="U36" s="14">
        <f t="shared" si="9"/>
        <v>6.4753705717161781E-3</v>
      </c>
      <c r="V36" s="13"/>
      <c r="W36" s="2"/>
      <c r="X36" s="14"/>
      <c r="Y36" s="2">
        <v>0.02</v>
      </c>
      <c r="Z36" s="2">
        <v>0.21</v>
      </c>
      <c r="AA36" s="2">
        <f t="shared" si="10"/>
        <v>4.1999999999999997E-3</v>
      </c>
      <c r="AB36" s="2">
        <v>0.01</v>
      </c>
      <c r="AC36" s="2">
        <v>0.28999999999999998</v>
      </c>
      <c r="AD36" s="2">
        <f t="shared" si="11"/>
        <v>2.8999999999999998E-3</v>
      </c>
      <c r="AE36" s="13"/>
      <c r="AF36" s="2"/>
      <c r="AG36" s="14"/>
      <c r="AH36" s="13"/>
      <c r="AI36" s="2"/>
      <c r="AJ36" s="14"/>
      <c r="AK36" s="2">
        <v>0.1</v>
      </c>
      <c r="AL36" s="2">
        <v>0.11</v>
      </c>
      <c r="AM36" s="2">
        <f t="shared" si="12"/>
        <v>1.1000000000000001E-2</v>
      </c>
      <c r="AN36" s="2">
        <v>0.01</v>
      </c>
      <c r="AO36" s="2">
        <v>0.38</v>
      </c>
      <c r="AP36" s="2">
        <f t="shared" si="13"/>
        <v>3.8E-3</v>
      </c>
      <c r="AQ36" s="1">
        <f t="shared" si="14"/>
        <v>2.8375370571716178E-2</v>
      </c>
      <c r="AR36" s="7">
        <f t="shared" si="15"/>
        <v>108.81258333333334</v>
      </c>
      <c r="AS36" s="1">
        <f t="shared" si="16"/>
        <v>0.12</v>
      </c>
      <c r="AT36" s="1">
        <f t="shared" si="20"/>
        <v>51.862166666666667</v>
      </c>
      <c r="AU36" s="1">
        <f t="shared" si="17"/>
        <v>128744.10968597408</v>
      </c>
    </row>
    <row r="37" spans="1:48" x14ac:dyDescent="0.15">
      <c r="C37" s="6">
        <v>10</v>
      </c>
      <c r="D37" s="8">
        <v>17.257729085774201</v>
      </c>
      <c r="E37" s="9">
        <f t="shared" si="18"/>
        <v>20.670883712999998</v>
      </c>
      <c r="F37" s="6" t="s">
        <v>110</v>
      </c>
      <c r="G37" s="1">
        <v>11</v>
      </c>
      <c r="H37" s="7">
        <f t="shared" si="0"/>
        <v>17.257729085774201</v>
      </c>
      <c r="I37" s="7">
        <f t="shared" si="1"/>
        <v>290.40772908577418</v>
      </c>
      <c r="J37" s="7">
        <f t="shared" si="2"/>
        <v>0.14493674171867343</v>
      </c>
      <c r="K37" s="7">
        <f t="shared" si="3"/>
        <v>108.81258333333334</v>
      </c>
      <c r="L37" s="7">
        <f t="shared" si="4"/>
        <v>1.0881258333333335</v>
      </c>
      <c r="M37" s="1" t="s">
        <v>112</v>
      </c>
      <c r="N37" s="7">
        <f>(O36-P36)*C22/100</f>
        <v>2.4591668046106228</v>
      </c>
      <c r="O37" s="7">
        <f t="shared" si="19"/>
        <v>1.2175556651549453</v>
      </c>
      <c r="P37" s="7">
        <f t="shared" si="5"/>
        <v>0.17646855096866995</v>
      </c>
      <c r="Q37" s="12">
        <f t="shared" si="6"/>
        <v>2.1176226116240392E-2</v>
      </c>
      <c r="R37" s="7">
        <f t="shared" si="7"/>
        <v>0.1305751</v>
      </c>
      <c r="S37" s="13">
        <f t="shared" si="8"/>
        <v>0.16217660270786996</v>
      </c>
      <c r="T37" s="2">
        <v>0.01</v>
      </c>
      <c r="U37" s="14">
        <f t="shared" si="9"/>
        <v>1.6217660270786997E-3</v>
      </c>
      <c r="V37" s="13"/>
      <c r="W37" s="2"/>
      <c r="X37" s="14"/>
      <c r="Y37" s="2">
        <v>0.02</v>
      </c>
      <c r="Z37" s="2">
        <v>0.21</v>
      </c>
      <c r="AA37" s="2">
        <f t="shared" si="10"/>
        <v>4.1999999999999997E-3</v>
      </c>
      <c r="AB37" s="2">
        <v>0.01</v>
      </c>
      <c r="AC37" s="2">
        <v>0.28999999999999998</v>
      </c>
      <c r="AD37" s="2">
        <f t="shared" si="11"/>
        <v>2.8999999999999998E-3</v>
      </c>
      <c r="AE37" s="13"/>
      <c r="AF37" s="2"/>
      <c r="AG37" s="14"/>
      <c r="AH37" s="13"/>
      <c r="AI37" s="2"/>
      <c r="AJ37" s="14"/>
      <c r="AK37" s="1">
        <v>0.1</v>
      </c>
      <c r="AL37" s="2">
        <v>0.11</v>
      </c>
      <c r="AM37" s="2">
        <f t="shared" si="12"/>
        <v>1.1000000000000001E-2</v>
      </c>
      <c r="AN37" s="2">
        <v>0.01</v>
      </c>
      <c r="AO37" s="2">
        <v>0.38</v>
      </c>
      <c r="AP37" s="2">
        <f t="shared" si="13"/>
        <v>3.8E-3</v>
      </c>
      <c r="AQ37" s="1">
        <f t="shared" si="14"/>
        <v>2.35217660270787E-2</v>
      </c>
      <c r="AR37" s="7">
        <f t="shared" si="15"/>
        <v>108.81258333333334</v>
      </c>
      <c r="AS37" s="1">
        <f t="shared" si="16"/>
        <v>0.12</v>
      </c>
      <c r="AT37" s="1">
        <f t="shared" si="20"/>
        <v>51.862166666666667</v>
      </c>
      <c r="AU37" s="1">
        <f t="shared" si="17"/>
        <v>106722.44148298656</v>
      </c>
    </row>
    <row r="38" spans="1:48" x14ac:dyDescent="0.15">
      <c r="C38" s="6">
        <v>11</v>
      </c>
      <c r="D38" s="8">
        <v>11.561299363133299</v>
      </c>
      <c r="E38" s="9">
        <f t="shared" si="18"/>
        <v>17.257729085774201</v>
      </c>
      <c r="F38" s="6" t="s">
        <v>112</v>
      </c>
      <c r="G38" s="1">
        <v>12</v>
      </c>
      <c r="H38" s="7">
        <f t="shared" si="0"/>
        <v>11.561299363133299</v>
      </c>
      <c r="I38" s="7">
        <f t="shared" si="1"/>
        <v>284.71129936313326</v>
      </c>
      <c r="J38" s="7">
        <f t="shared" si="2"/>
        <v>7.410462542394218E-2</v>
      </c>
      <c r="K38" s="7">
        <f t="shared" si="3"/>
        <v>108.81258333333334</v>
      </c>
      <c r="L38" s="7">
        <f t="shared" si="4"/>
        <v>1.0881258333333335</v>
      </c>
      <c r="M38" s="1" t="s">
        <v>110</v>
      </c>
      <c r="O38" s="7">
        <f t="shared" si="19"/>
        <v>2.1292129475196089</v>
      </c>
      <c r="P38" s="7">
        <f t="shared" si="5"/>
        <v>0.15778452792374847</v>
      </c>
      <c r="Q38" s="12">
        <f t="shared" si="6"/>
        <v>1.8934143350849815E-2</v>
      </c>
      <c r="R38" s="7">
        <f t="shared" si="7"/>
        <v>0.1305751</v>
      </c>
      <c r="S38" s="13">
        <f t="shared" si="8"/>
        <v>0.14500577331244482</v>
      </c>
      <c r="T38" s="2">
        <v>0.01</v>
      </c>
      <c r="U38" s="14">
        <f t="shared" si="9"/>
        <v>1.4500577331244483E-3</v>
      </c>
      <c r="V38" s="13"/>
      <c r="W38" s="2"/>
      <c r="X38" s="14"/>
      <c r="Y38" s="2">
        <v>0.02</v>
      </c>
      <c r="Z38" s="2">
        <v>0.21</v>
      </c>
      <c r="AA38" s="2">
        <f t="shared" si="10"/>
        <v>4.1999999999999997E-3</v>
      </c>
      <c r="AB38" s="2">
        <v>0.01</v>
      </c>
      <c r="AC38" s="2">
        <v>0.28999999999999998</v>
      </c>
      <c r="AD38" s="2">
        <f t="shared" si="11"/>
        <v>2.8999999999999998E-3</v>
      </c>
      <c r="AE38" s="13"/>
      <c r="AF38" s="2"/>
      <c r="AG38" s="14"/>
      <c r="AH38" s="13"/>
      <c r="AI38" s="2"/>
      <c r="AJ38" s="14"/>
      <c r="AK38" s="2">
        <v>0.1</v>
      </c>
      <c r="AL38" s="2">
        <v>0.11</v>
      </c>
      <c r="AM38" s="2">
        <f t="shared" si="12"/>
        <v>1.1000000000000001E-2</v>
      </c>
      <c r="AN38" s="2">
        <v>0.01</v>
      </c>
      <c r="AO38" s="2">
        <v>0.38</v>
      </c>
      <c r="AP38" s="2">
        <f t="shared" si="13"/>
        <v>3.8E-3</v>
      </c>
      <c r="AQ38" s="1">
        <f t="shared" si="14"/>
        <v>2.3350057733124447E-2</v>
      </c>
      <c r="AR38" s="7">
        <f t="shared" si="15"/>
        <v>108.81258333333334</v>
      </c>
      <c r="AS38" s="1">
        <f t="shared" si="16"/>
        <v>0.12</v>
      </c>
      <c r="AT38" s="1">
        <f t="shared" si="20"/>
        <v>51.862166666666667</v>
      </c>
      <c r="AU38" s="1">
        <f t="shared" si="17"/>
        <v>105943.37037359027</v>
      </c>
      <c r="AV38" s="1">
        <f>SUM(AU27:AU38)</f>
        <v>1470136.6360341897</v>
      </c>
    </row>
    <row r="39" spans="1:48" x14ac:dyDescent="0.15">
      <c r="C39" s="6">
        <v>12</v>
      </c>
      <c r="D39" s="8">
        <v>8.2362497285806509</v>
      </c>
      <c r="E39" s="9">
        <f t="shared" si="18"/>
        <v>11.561299363133299</v>
      </c>
      <c r="F39" s="6" t="s">
        <v>110</v>
      </c>
    </row>
    <row r="40" spans="1:48" x14ac:dyDescent="0.15">
      <c r="S40" s="30" t="s">
        <v>80</v>
      </c>
      <c r="T40" s="30"/>
      <c r="U40" s="30"/>
      <c r="V40" s="30" t="s">
        <v>81</v>
      </c>
      <c r="W40" s="30"/>
      <c r="X40" s="30"/>
      <c r="Y40" s="30" t="s">
        <v>82</v>
      </c>
      <c r="Z40" s="30"/>
      <c r="AA40" s="30"/>
      <c r="AB40" s="30" t="s">
        <v>83</v>
      </c>
      <c r="AC40" s="30"/>
      <c r="AD40" s="30"/>
      <c r="AE40" s="30" t="s">
        <v>84</v>
      </c>
      <c r="AF40" s="30"/>
      <c r="AG40" s="30"/>
      <c r="AH40" s="30" t="s">
        <v>85</v>
      </c>
      <c r="AI40" s="30"/>
      <c r="AJ40" s="30"/>
      <c r="AK40" s="31" t="s">
        <v>86</v>
      </c>
      <c r="AL40" s="32"/>
      <c r="AM40" s="33"/>
      <c r="AN40" s="30" t="s">
        <v>87</v>
      </c>
      <c r="AO40" s="30"/>
      <c r="AP40" s="30"/>
    </row>
    <row r="41" spans="1:48" x14ac:dyDescent="0.15">
      <c r="A41" s="34" t="s">
        <v>45</v>
      </c>
      <c r="B41" s="34"/>
      <c r="C41" s="6" t="s">
        <v>88</v>
      </c>
      <c r="D41" s="6" t="s">
        <v>89</v>
      </c>
      <c r="E41" s="6" t="s">
        <v>90</v>
      </c>
      <c r="F41" s="6" t="s">
        <v>91</v>
      </c>
      <c r="G41" s="1" t="s">
        <v>88</v>
      </c>
      <c r="H41" s="1" t="s">
        <v>90</v>
      </c>
      <c r="I41" s="1" t="s">
        <v>92</v>
      </c>
      <c r="J41" s="1" t="s">
        <v>93</v>
      </c>
      <c r="K41" s="10" t="s">
        <v>94</v>
      </c>
      <c r="L41" s="10" t="s">
        <v>95</v>
      </c>
      <c r="M41" s="1" t="s">
        <v>96</v>
      </c>
      <c r="N41" s="10" t="s">
        <v>97</v>
      </c>
      <c r="O41" s="1" t="s">
        <v>98</v>
      </c>
      <c r="P41" s="1" t="s">
        <v>99</v>
      </c>
      <c r="Q41" s="10" t="s">
        <v>100</v>
      </c>
      <c r="R41" s="10" t="s">
        <v>101</v>
      </c>
      <c r="S41" s="2" t="s">
        <v>102</v>
      </c>
      <c r="T41" s="2" t="s">
        <v>103</v>
      </c>
      <c r="U41" s="2"/>
      <c r="V41" s="2" t="s">
        <v>102</v>
      </c>
      <c r="W41" s="2" t="s">
        <v>103</v>
      </c>
      <c r="X41" s="2"/>
      <c r="Y41" s="2" t="s">
        <v>102</v>
      </c>
      <c r="Z41" s="2" t="s">
        <v>103</v>
      </c>
      <c r="AA41" s="2"/>
      <c r="AB41" s="2" t="s">
        <v>102</v>
      </c>
      <c r="AC41" s="2" t="s">
        <v>103</v>
      </c>
      <c r="AD41" s="2"/>
      <c r="AE41" s="2" t="s">
        <v>102</v>
      </c>
      <c r="AF41" s="2" t="s">
        <v>103</v>
      </c>
      <c r="AG41" s="2"/>
      <c r="AH41" s="2" t="s">
        <v>102</v>
      </c>
      <c r="AI41" s="2" t="s">
        <v>103</v>
      </c>
      <c r="AJ41" s="2"/>
      <c r="AK41" s="2" t="s">
        <v>102</v>
      </c>
      <c r="AL41" s="2" t="s">
        <v>103</v>
      </c>
      <c r="AM41" s="2"/>
      <c r="AN41" s="16" t="s">
        <v>102</v>
      </c>
      <c r="AO41" s="16" t="s">
        <v>103</v>
      </c>
      <c r="AP41" s="16"/>
      <c r="AQ41" s="1" t="s">
        <v>104</v>
      </c>
      <c r="AR41" s="1" t="s">
        <v>105</v>
      </c>
      <c r="AS41" s="1" t="s">
        <v>73</v>
      </c>
      <c r="AT41" s="1" t="s">
        <v>106</v>
      </c>
      <c r="AU41" s="1" t="s">
        <v>107</v>
      </c>
    </row>
    <row r="42" spans="1:48" x14ac:dyDescent="0.15">
      <c r="A42" s="1" t="s">
        <v>108</v>
      </c>
      <c r="B42" s="1">
        <f>G5</f>
        <v>92.509250000000009</v>
      </c>
      <c r="C42" s="6" t="s">
        <v>109</v>
      </c>
      <c r="D42" s="6">
        <v>5</v>
      </c>
      <c r="E42" s="6"/>
      <c r="F42" s="6"/>
      <c r="G42" s="1">
        <v>1</v>
      </c>
      <c r="H42" s="7">
        <f t="shared" ref="H42:H53" si="21">E43</f>
        <v>5</v>
      </c>
      <c r="I42" s="7">
        <f t="shared" ref="I42:I53" si="22">H42+273.15</f>
        <v>278.14999999999998</v>
      </c>
      <c r="J42" s="7">
        <f t="shared" ref="J42:J53" si="23">EXP(($C$16*(I42-$C$14))/($C$17*I42*$C$14))</f>
        <v>3.3074406338125473E-2</v>
      </c>
      <c r="K42" s="7">
        <f t="shared" ref="K42:K53" si="24">$B$42/12</f>
        <v>7.7091041666666671</v>
      </c>
      <c r="L42" s="7">
        <f t="shared" ref="L42:L53" si="25">K42*$B$43/100</f>
        <v>7.7091041666666665E-2</v>
      </c>
      <c r="M42" s="1" t="s">
        <v>110</v>
      </c>
      <c r="O42" s="7">
        <f>L42</f>
        <v>7.7091041666666665E-2</v>
      </c>
      <c r="P42" s="7">
        <f t="shared" ref="P42:P53" si="26">O42*J42</f>
        <v>2.549740437112695E-3</v>
      </c>
      <c r="Q42" s="12">
        <f t="shared" ref="Q42:Q53" si="27">P42*$B$44</f>
        <v>3.3146625682465035E-4</v>
      </c>
      <c r="R42" s="7">
        <f t="shared" ref="R42:R53" si="28">L42*$B$44</f>
        <v>1.0021835416666666E-2</v>
      </c>
      <c r="S42" s="13">
        <f t="shared" ref="S42:S53" si="29">Q42/R42</f>
        <v>3.3074406338125473E-2</v>
      </c>
      <c r="T42" s="2">
        <v>0.01</v>
      </c>
      <c r="U42" s="14">
        <f t="shared" ref="U42:U53" si="30">S42*T42</f>
        <v>3.3074406338125473E-4</v>
      </c>
      <c r="V42" s="13"/>
      <c r="W42" s="2"/>
      <c r="X42" s="14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3"/>
      <c r="AF42" s="2"/>
      <c r="AG42" s="14"/>
      <c r="AH42" s="13"/>
      <c r="AI42" s="2"/>
      <c r="AJ42" s="14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1.5130744063381255E-2</v>
      </c>
      <c r="AR42" s="7">
        <f t="shared" ref="AR42:AR53" si="34">$B$42/12</f>
        <v>7.7091041666666671</v>
      </c>
      <c r="AS42" s="1">
        <f t="shared" ref="AS42:AS53" si="35">$B$44</f>
        <v>0.13</v>
      </c>
      <c r="AT42" s="1">
        <f t="shared" ref="AT42:AT53" si="36">$E$5/12</f>
        <v>41.825767123287669</v>
      </c>
      <c r="AU42" s="1">
        <f t="shared" ref="AU42:AU53" si="37">AT42*10000*AS42*0.67*AR42*AQ42</f>
        <v>4249.3868468242699</v>
      </c>
    </row>
    <row r="43" spans="1:48" x14ac:dyDescent="0.15">
      <c r="A43" s="1" t="s">
        <v>111</v>
      </c>
      <c r="B43" s="1">
        <v>1</v>
      </c>
      <c r="C43" s="6">
        <v>1</v>
      </c>
      <c r="D43" s="8">
        <v>4.9449747311612899</v>
      </c>
      <c r="E43" s="9">
        <f t="shared" ref="E43:E54" si="38">D42</f>
        <v>5</v>
      </c>
      <c r="F43" s="6" t="s">
        <v>110</v>
      </c>
      <c r="G43" s="1">
        <v>2</v>
      </c>
      <c r="H43" s="7">
        <f t="shared" si="21"/>
        <v>4.9449747311612899</v>
      </c>
      <c r="I43" s="7">
        <f t="shared" si="22"/>
        <v>278.09497473116124</v>
      </c>
      <c r="J43" s="7">
        <f t="shared" si="23"/>
        <v>3.2846112275993926E-2</v>
      </c>
      <c r="K43" s="7">
        <f t="shared" si="24"/>
        <v>7.7091041666666671</v>
      </c>
      <c r="L43" s="7">
        <f t="shared" si="25"/>
        <v>7.7091041666666665E-2</v>
      </c>
      <c r="M43" s="1" t="s">
        <v>110</v>
      </c>
      <c r="O43" s="7">
        <f t="shared" ref="O43:O53" si="39">L43+O42-P42-N43</f>
        <v>0.15163234289622063</v>
      </c>
      <c r="P43" s="7">
        <f t="shared" si="26"/>
        <v>4.9805329594412731E-3</v>
      </c>
      <c r="Q43" s="12">
        <f t="shared" si="27"/>
        <v>6.4746928472736551E-4</v>
      </c>
      <c r="R43" s="7">
        <f t="shared" si="28"/>
        <v>1.0021835416666666E-2</v>
      </c>
      <c r="S43" s="13">
        <f t="shared" si="29"/>
        <v>6.4605858887943943E-2</v>
      </c>
      <c r="T43" s="2">
        <v>0.01</v>
      </c>
      <c r="U43" s="14">
        <f t="shared" si="30"/>
        <v>6.4605858887943949E-4</v>
      </c>
      <c r="V43" s="13"/>
      <c r="W43" s="2"/>
      <c r="X43" s="14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3"/>
      <c r="AF43" s="2"/>
      <c r="AG43" s="14"/>
      <c r="AH43" s="13"/>
      <c r="AI43" s="2"/>
      <c r="AJ43" s="14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1.544605858887944E-2</v>
      </c>
      <c r="AR43" s="7">
        <f t="shared" si="34"/>
        <v>7.7091041666666671</v>
      </c>
      <c r="AS43" s="1">
        <f t="shared" si="35"/>
        <v>0.13</v>
      </c>
      <c r="AT43" s="1">
        <f t="shared" si="36"/>
        <v>41.825767123287669</v>
      </c>
      <c r="AU43" s="1">
        <f t="shared" si="37"/>
        <v>4337.9412094948657</v>
      </c>
    </row>
    <row r="44" spans="1:48" x14ac:dyDescent="0.15">
      <c r="A44" s="1" t="s">
        <v>73</v>
      </c>
      <c r="B44" s="1">
        <f>I5</f>
        <v>0.13</v>
      </c>
      <c r="C44" s="6">
        <v>2</v>
      </c>
      <c r="D44" s="8">
        <v>6.8536238698275804</v>
      </c>
      <c r="E44" s="9">
        <f t="shared" si="38"/>
        <v>4.9449747311612899</v>
      </c>
      <c r="F44" s="6" t="s">
        <v>110</v>
      </c>
      <c r="G44" s="1">
        <v>3</v>
      </c>
      <c r="H44" s="7">
        <f t="shared" si="21"/>
        <v>6.8536238698275804</v>
      </c>
      <c r="I44" s="7">
        <f t="shared" si="22"/>
        <v>280.00362386982755</v>
      </c>
      <c r="J44" s="7">
        <f t="shared" si="23"/>
        <v>4.1699801862620241E-2</v>
      </c>
      <c r="K44" s="7">
        <f t="shared" si="24"/>
        <v>7.7091041666666671</v>
      </c>
      <c r="L44" s="7">
        <f t="shared" si="25"/>
        <v>7.7091041666666665E-2</v>
      </c>
      <c r="M44" s="1" t="s">
        <v>110</v>
      </c>
      <c r="O44" s="7">
        <f t="shared" si="39"/>
        <v>0.22374285160344601</v>
      </c>
      <c r="P44" s="7">
        <f t="shared" si="26"/>
        <v>9.3300325800413416E-3</v>
      </c>
      <c r="Q44" s="12">
        <f t="shared" si="27"/>
        <v>1.2129042354053746E-3</v>
      </c>
      <c r="R44" s="7">
        <f t="shared" si="28"/>
        <v>1.0021835416666666E-2</v>
      </c>
      <c r="S44" s="13">
        <f t="shared" si="29"/>
        <v>0.12102615788204543</v>
      </c>
      <c r="T44" s="2">
        <v>0.01</v>
      </c>
      <c r="U44" s="14">
        <f t="shared" si="30"/>
        <v>1.2102615788204543E-3</v>
      </c>
      <c r="V44" s="13"/>
      <c r="W44" s="2"/>
      <c r="X44" s="14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3"/>
      <c r="AF44" s="2"/>
      <c r="AG44" s="14"/>
      <c r="AH44" s="13"/>
      <c r="AI44" s="2"/>
      <c r="AJ44" s="14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1.6010261578820455E-2</v>
      </c>
      <c r="AR44" s="7">
        <f t="shared" si="34"/>
        <v>7.7091041666666671</v>
      </c>
      <c r="AS44" s="1">
        <f t="shared" si="35"/>
        <v>0.13</v>
      </c>
      <c r="AT44" s="1">
        <f t="shared" si="36"/>
        <v>41.825767123287669</v>
      </c>
      <c r="AU44" s="1">
        <f t="shared" si="37"/>
        <v>4496.3945383167202</v>
      </c>
    </row>
    <row r="45" spans="1:48" x14ac:dyDescent="0.15">
      <c r="C45" s="6">
        <v>3</v>
      </c>
      <c r="D45" s="8">
        <v>11.8625867681613</v>
      </c>
      <c r="E45" s="9">
        <f t="shared" si="38"/>
        <v>6.8536238698275804</v>
      </c>
      <c r="F45" s="6" t="s">
        <v>110</v>
      </c>
      <c r="G45" s="1">
        <v>4</v>
      </c>
      <c r="H45" s="7">
        <f t="shared" si="21"/>
        <v>11.8625867681613</v>
      </c>
      <c r="I45" s="7">
        <f t="shared" si="22"/>
        <v>285.01258676816127</v>
      </c>
      <c r="J45" s="7">
        <f t="shared" si="23"/>
        <v>7.6832643182040083E-2</v>
      </c>
      <c r="K45" s="7">
        <f t="shared" si="24"/>
        <v>7.7091041666666671</v>
      </c>
      <c r="L45" s="7">
        <f t="shared" si="25"/>
        <v>7.7091041666666665E-2</v>
      </c>
      <c r="M45" s="1" t="s">
        <v>110</v>
      </c>
      <c r="O45" s="7">
        <f t="shared" si="39"/>
        <v>0.29150386069007134</v>
      </c>
      <c r="P45" s="7">
        <f t="shared" si="26"/>
        <v>2.2397012114587372E-2</v>
      </c>
      <c r="Q45" s="12">
        <f t="shared" si="27"/>
        <v>2.9116115748963585E-3</v>
      </c>
      <c r="R45" s="7">
        <f t="shared" si="28"/>
        <v>1.0021835416666666E-2</v>
      </c>
      <c r="S45" s="13">
        <f t="shared" si="29"/>
        <v>0.29052678015987426</v>
      </c>
      <c r="T45" s="2">
        <v>0.01</v>
      </c>
      <c r="U45" s="14">
        <f t="shared" si="30"/>
        <v>2.9052678015987427E-3</v>
      </c>
      <c r="V45" s="13"/>
      <c r="W45" s="2"/>
      <c r="X45" s="14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3"/>
      <c r="AF45" s="2"/>
      <c r="AG45" s="14"/>
      <c r="AH45" s="13"/>
      <c r="AI45" s="2"/>
      <c r="AJ45" s="14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1.7705267801598742E-2</v>
      </c>
      <c r="AR45" s="7">
        <f t="shared" si="34"/>
        <v>7.7091041666666671</v>
      </c>
      <c r="AS45" s="1">
        <f t="shared" si="35"/>
        <v>0.13</v>
      </c>
      <c r="AT45" s="1">
        <f t="shared" si="36"/>
        <v>41.825767123287669</v>
      </c>
      <c r="AU45" s="1">
        <f t="shared" si="37"/>
        <v>4972.4277801842554</v>
      </c>
    </row>
    <row r="46" spans="1:48" x14ac:dyDescent="0.15">
      <c r="C46" s="6">
        <v>4</v>
      </c>
      <c r="D46" s="8">
        <v>16.845187337666701</v>
      </c>
      <c r="E46" s="9">
        <f t="shared" si="38"/>
        <v>11.8625867681613</v>
      </c>
      <c r="F46" s="6" t="s">
        <v>110</v>
      </c>
      <c r="G46" s="1">
        <v>5</v>
      </c>
      <c r="H46" s="7">
        <f t="shared" si="21"/>
        <v>16.845187337666701</v>
      </c>
      <c r="I46" s="7">
        <f t="shared" si="22"/>
        <v>289.99518733766666</v>
      </c>
      <c r="J46" s="7">
        <f t="shared" si="23"/>
        <v>0.13818606599240957</v>
      </c>
      <c r="K46" s="7">
        <f t="shared" si="24"/>
        <v>7.7091041666666671</v>
      </c>
      <c r="L46" s="7">
        <f t="shared" si="25"/>
        <v>7.7091041666666665E-2</v>
      </c>
      <c r="M46" s="1" t="s">
        <v>112</v>
      </c>
      <c r="N46" s="7">
        <f>(O45-P45)*$C$22/100</f>
        <v>0.25565150614670978</v>
      </c>
      <c r="O46" s="7">
        <f t="shared" si="39"/>
        <v>9.0546384095440802E-2</v>
      </c>
      <c r="P46" s="7">
        <f t="shared" si="26"/>
        <v>1.2512248607986647E-2</v>
      </c>
      <c r="Q46" s="12">
        <f t="shared" si="27"/>
        <v>1.6265923190382642E-3</v>
      </c>
      <c r="R46" s="7">
        <f t="shared" si="28"/>
        <v>1.0021835416666666E-2</v>
      </c>
      <c r="S46" s="13">
        <f t="shared" si="29"/>
        <v>0.16230483253927555</v>
      </c>
      <c r="T46" s="2">
        <v>0.01</v>
      </c>
      <c r="U46" s="14">
        <f t="shared" si="30"/>
        <v>1.6230483253927555E-3</v>
      </c>
      <c r="V46" s="13"/>
      <c r="W46" s="2"/>
      <c r="X46" s="14"/>
      <c r="Y46" s="2">
        <v>0.02</v>
      </c>
      <c r="Z46" s="2">
        <v>0.49</v>
      </c>
      <c r="AA46" s="2">
        <f t="shared" si="31"/>
        <v>9.7999999999999997E-3</v>
      </c>
      <c r="AB46" s="2"/>
      <c r="AC46" s="2"/>
      <c r="AD46" s="2"/>
      <c r="AE46" s="13"/>
      <c r="AF46" s="2"/>
      <c r="AG46" s="14"/>
      <c r="AH46" s="13"/>
      <c r="AI46" s="2"/>
      <c r="AJ46" s="14"/>
      <c r="AL46" s="2"/>
      <c r="AM46" s="2"/>
      <c r="AN46" s="2">
        <v>0.01</v>
      </c>
      <c r="AO46" s="2">
        <v>0.5</v>
      </c>
      <c r="AP46" s="2">
        <f t="shared" si="32"/>
        <v>5.0000000000000001E-3</v>
      </c>
      <c r="AQ46" s="1">
        <f t="shared" si="33"/>
        <v>1.6423048325392757E-2</v>
      </c>
      <c r="AR46" s="7">
        <f t="shared" si="34"/>
        <v>7.7091041666666671</v>
      </c>
      <c r="AS46" s="1">
        <f t="shared" si="35"/>
        <v>0.13</v>
      </c>
      <c r="AT46" s="1">
        <f t="shared" si="36"/>
        <v>41.825767123287669</v>
      </c>
      <c r="AU46" s="1">
        <f t="shared" si="37"/>
        <v>4612.3234420163662</v>
      </c>
    </row>
    <row r="47" spans="1:48" x14ac:dyDescent="0.15">
      <c r="C47" s="6">
        <v>5</v>
      </c>
      <c r="D47" s="8">
        <v>19.5688022287097</v>
      </c>
      <c r="E47" s="9">
        <f t="shared" si="38"/>
        <v>16.845187337666701</v>
      </c>
      <c r="F47" s="6" t="s">
        <v>112</v>
      </c>
      <c r="G47" s="1">
        <v>6</v>
      </c>
      <c r="H47" s="7">
        <f t="shared" si="21"/>
        <v>19.5688022287097</v>
      </c>
      <c r="I47" s="7">
        <f t="shared" si="22"/>
        <v>292.71880222870971</v>
      </c>
      <c r="J47" s="7">
        <f t="shared" si="23"/>
        <v>0.18886029775702867</v>
      </c>
      <c r="K47" s="7">
        <f t="shared" si="24"/>
        <v>7.7091041666666671</v>
      </c>
      <c r="L47" s="7">
        <f t="shared" si="25"/>
        <v>7.7091041666666665E-2</v>
      </c>
      <c r="M47" s="1" t="s">
        <v>110</v>
      </c>
      <c r="O47" s="7">
        <f t="shared" si="39"/>
        <v>0.15512517715412083</v>
      </c>
      <c r="P47" s="7">
        <f t="shared" si="26"/>
        <v>2.9296987146939082E-2</v>
      </c>
      <c r="Q47" s="12">
        <f t="shared" si="27"/>
        <v>3.8086083291020809E-3</v>
      </c>
      <c r="R47" s="7">
        <f t="shared" si="28"/>
        <v>1.0021835416666666E-2</v>
      </c>
      <c r="S47" s="13">
        <f t="shared" si="29"/>
        <v>0.38003101934484285</v>
      </c>
      <c r="T47" s="2">
        <v>0.01</v>
      </c>
      <c r="U47" s="14">
        <f t="shared" si="30"/>
        <v>3.8003101934484286E-3</v>
      </c>
      <c r="V47" s="13"/>
      <c r="W47" s="2"/>
      <c r="X47" s="14"/>
      <c r="Y47" s="2">
        <v>0.02</v>
      </c>
      <c r="Z47" s="2">
        <v>0.49</v>
      </c>
      <c r="AA47" s="2">
        <f t="shared" si="31"/>
        <v>9.7999999999999997E-3</v>
      </c>
      <c r="AB47" s="2"/>
      <c r="AC47" s="2"/>
      <c r="AD47" s="2"/>
      <c r="AE47" s="13"/>
      <c r="AF47" s="2"/>
      <c r="AG47" s="14"/>
      <c r="AH47" s="13"/>
      <c r="AI47" s="2"/>
      <c r="AJ47" s="14"/>
      <c r="AK47" s="2"/>
      <c r="AL47" s="2"/>
      <c r="AM47" s="2"/>
      <c r="AN47" s="2">
        <v>0.01</v>
      </c>
      <c r="AO47" s="2">
        <v>0.5</v>
      </c>
      <c r="AP47" s="2">
        <f t="shared" si="32"/>
        <v>5.0000000000000001E-3</v>
      </c>
      <c r="AQ47" s="1">
        <f t="shared" si="33"/>
        <v>1.8600310193448429E-2</v>
      </c>
      <c r="AR47" s="7">
        <f t="shared" si="34"/>
        <v>7.7091041666666671</v>
      </c>
      <c r="AS47" s="1">
        <f t="shared" si="35"/>
        <v>0.13</v>
      </c>
      <c r="AT47" s="1">
        <f t="shared" si="36"/>
        <v>41.825767123287669</v>
      </c>
      <c r="AU47" s="1">
        <f t="shared" si="37"/>
        <v>5223.795548441004</v>
      </c>
    </row>
    <row r="48" spans="1:48" x14ac:dyDescent="0.15">
      <c r="C48" s="6">
        <v>6</v>
      </c>
      <c r="D48" s="8">
        <v>22.9275340036667</v>
      </c>
      <c r="E48" s="9">
        <f t="shared" si="38"/>
        <v>19.5688022287097</v>
      </c>
      <c r="F48" s="6" t="s">
        <v>110</v>
      </c>
      <c r="G48" s="1">
        <v>7</v>
      </c>
      <c r="H48" s="7">
        <f t="shared" si="21"/>
        <v>22.9275340036667</v>
      </c>
      <c r="I48" s="7">
        <f t="shared" si="22"/>
        <v>296.0775340036667</v>
      </c>
      <c r="J48" s="7">
        <f t="shared" si="23"/>
        <v>0.27543439240347189</v>
      </c>
      <c r="K48" s="7">
        <f t="shared" si="24"/>
        <v>7.7091041666666671</v>
      </c>
      <c r="L48" s="7">
        <f t="shared" si="25"/>
        <v>7.7091041666666665E-2</v>
      </c>
      <c r="M48" s="1" t="s">
        <v>110</v>
      </c>
      <c r="O48" s="7">
        <f t="shared" si="39"/>
        <v>0.2029192316738484</v>
      </c>
      <c r="P48" s="7">
        <f t="shared" si="26"/>
        <v>5.5890935283065782E-2</v>
      </c>
      <c r="Q48" s="12">
        <f t="shared" si="27"/>
        <v>7.265821586798552E-3</v>
      </c>
      <c r="R48" s="7">
        <f t="shared" si="28"/>
        <v>1.0021835416666666E-2</v>
      </c>
      <c r="S48" s="13">
        <f t="shared" si="29"/>
        <v>0.72499909295209874</v>
      </c>
      <c r="T48" s="2">
        <v>0.01</v>
      </c>
      <c r="U48" s="14">
        <f t="shared" si="30"/>
        <v>7.2499909295209875E-3</v>
      </c>
      <c r="V48" s="13"/>
      <c r="W48" s="2"/>
      <c r="X48" s="14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3"/>
      <c r="AF48" s="2"/>
      <c r="AG48" s="14"/>
      <c r="AH48" s="13"/>
      <c r="AI48" s="2"/>
      <c r="AJ48" s="14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3.4349990929520985E-2</v>
      </c>
      <c r="AR48" s="7">
        <f t="shared" si="34"/>
        <v>7.7091041666666671</v>
      </c>
      <c r="AS48" s="1">
        <f t="shared" si="35"/>
        <v>0.13</v>
      </c>
      <c r="AT48" s="1">
        <f t="shared" si="36"/>
        <v>41.825767123287669</v>
      </c>
      <c r="AU48" s="1">
        <f t="shared" si="37"/>
        <v>9647.0073800072241</v>
      </c>
    </row>
    <row r="49" spans="1:78" x14ac:dyDescent="0.15">
      <c r="C49" s="6">
        <v>7</v>
      </c>
      <c r="D49" s="8">
        <v>24.921046454838699</v>
      </c>
      <c r="E49" s="9">
        <f t="shared" si="38"/>
        <v>22.9275340036667</v>
      </c>
      <c r="F49" s="6" t="s">
        <v>110</v>
      </c>
      <c r="G49" s="1">
        <v>8</v>
      </c>
      <c r="H49" s="7">
        <f t="shared" si="21"/>
        <v>24.921046454838699</v>
      </c>
      <c r="I49" s="7">
        <f t="shared" si="22"/>
        <v>298.07104645483867</v>
      </c>
      <c r="J49" s="7">
        <f t="shared" si="23"/>
        <v>0.34319270738032659</v>
      </c>
      <c r="K49" s="7">
        <f t="shared" si="24"/>
        <v>7.7091041666666671</v>
      </c>
      <c r="L49" s="7">
        <f t="shared" si="25"/>
        <v>7.7091041666666665E-2</v>
      </c>
      <c r="M49" s="1" t="s">
        <v>110</v>
      </c>
      <c r="O49" s="7">
        <f t="shared" si="39"/>
        <v>0.22411933805744932</v>
      </c>
      <c r="P49" s="7">
        <f t="shared" si="26"/>
        <v>7.69161224042227E-2</v>
      </c>
      <c r="Q49" s="12">
        <f t="shared" si="27"/>
        <v>9.9990959125489508E-3</v>
      </c>
      <c r="R49" s="7">
        <f t="shared" si="28"/>
        <v>1.0021835416666666E-2</v>
      </c>
      <c r="S49" s="13">
        <f t="shared" si="29"/>
        <v>0.99773100403545856</v>
      </c>
      <c r="T49" s="2">
        <v>0.01</v>
      </c>
      <c r="U49" s="14">
        <f t="shared" si="30"/>
        <v>9.9773100403545856E-3</v>
      </c>
      <c r="V49" s="13"/>
      <c r="W49" s="2"/>
      <c r="X49" s="14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3"/>
      <c r="AF49" s="2"/>
      <c r="AG49" s="14"/>
      <c r="AH49" s="13"/>
      <c r="AI49" s="2"/>
      <c r="AJ49" s="14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3.7077310040354583E-2</v>
      </c>
      <c r="AR49" s="7">
        <f t="shared" si="34"/>
        <v>7.7091041666666671</v>
      </c>
      <c r="AS49" s="1">
        <f t="shared" si="35"/>
        <v>0.13</v>
      </c>
      <c r="AT49" s="1">
        <f t="shared" si="36"/>
        <v>41.825767123287669</v>
      </c>
      <c r="AU49" s="1">
        <f t="shared" si="37"/>
        <v>10412.960059407636</v>
      </c>
    </row>
    <row r="50" spans="1:78" x14ac:dyDescent="0.15">
      <c r="C50" s="6">
        <v>8</v>
      </c>
      <c r="D50" s="8">
        <v>23.8033130245161</v>
      </c>
      <c r="E50" s="9">
        <f t="shared" si="38"/>
        <v>24.921046454838699</v>
      </c>
      <c r="F50" s="6" t="s">
        <v>110</v>
      </c>
      <c r="G50" s="1">
        <v>9</v>
      </c>
      <c r="H50" s="7">
        <f t="shared" si="21"/>
        <v>23.8033130245161</v>
      </c>
      <c r="I50" s="7">
        <f t="shared" si="22"/>
        <v>296.95331302451609</v>
      </c>
      <c r="J50" s="7">
        <f t="shared" si="23"/>
        <v>0.30348651041272667</v>
      </c>
      <c r="K50" s="7">
        <f t="shared" si="24"/>
        <v>7.7091041666666671</v>
      </c>
      <c r="L50" s="7">
        <f t="shared" si="25"/>
        <v>7.7091041666666665E-2</v>
      </c>
      <c r="M50" s="1" t="s">
        <v>110</v>
      </c>
      <c r="O50" s="7">
        <f t="shared" si="39"/>
        <v>0.22429425731989333</v>
      </c>
      <c r="P50" s="7">
        <f t="shared" si="26"/>
        <v>6.8070281459628609E-2</v>
      </c>
      <c r="Q50" s="12">
        <f t="shared" si="27"/>
        <v>8.8491365897517202E-3</v>
      </c>
      <c r="R50" s="7">
        <f t="shared" si="28"/>
        <v>1.0021835416666666E-2</v>
      </c>
      <c r="S50" s="13">
        <f t="shared" si="29"/>
        <v>0.88298562307611772</v>
      </c>
      <c r="T50" s="2">
        <v>0.01</v>
      </c>
      <c r="U50" s="14">
        <f t="shared" si="30"/>
        <v>8.829856230761178E-3</v>
      </c>
      <c r="V50" s="13"/>
      <c r="W50" s="2"/>
      <c r="X50" s="14"/>
      <c r="Y50" s="2">
        <v>0.02</v>
      </c>
      <c r="Z50" s="2">
        <v>0.49</v>
      </c>
      <c r="AA50" s="2">
        <f t="shared" si="31"/>
        <v>9.7999999999999997E-3</v>
      </c>
      <c r="AB50" s="2"/>
      <c r="AC50" s="2"/>
      <c r="AD50" s="2"/>
      <c r="AE50" s="13"/>
      <c r="AF50" s="2"/>
      <c r="AG50" s="14"/>
      <c r="AH50" s="13"/>
      <c r="AI50" s="2"/>
      <c r="AJ50" s="14"/>
      <c r="AL50" s="2"/>
      <c r="AM50" s="2"/>
      <c r="AN50" s="2">
        <v>0.01</v>
      </c>
      <c r="AO50" s="2">
        <v>0.5</v>
      </c>
      <c r="AP50" s="2">
        <f t="shared" si="32"/>
        <v>5.0000000000000001E-3</v>
      </c>
      <c r="AQ50" s="1">
        <f t="shared" si="33"/>
        <v>2.3629856230761179E-2</v>
      </c>
      <c r="AR50" s="7">
        <f t="shared" si="34"/>
        <v>7.7091041666666671</v>
      </c>
      <c r="AS50" s="1">
        <f t="shared" si="35"/>
        <v>0.13</v>
      </c>
      <c r="AT50" s="1">
        <f t="shared" si="36"/>
        <v>41.825767123287669</v>
      </c>
      <c r="AU50" s="1">
        <f t="shared" si="37"/>
        <v>6636.3160885364941</v>
      </c>
    </row>
    <row r="51" spans="1:78" x14ac:dyDescent="0.15">
      <c r="C51" s="6">
        <v>9</v>
      </c>
      <c r="D51" s="8">
        <v>20.670883712999998</v>
      </c>
      <c r="E51" s="9">
        <f t="shared" si="38"/>
        <v>23.8033130245161</v>
      </c>
      <c r="F51" s="6" t="s">
        <v>110</v>
      </c>
      <c r="G51" s="1">
        <v>10</v>
      </c>
      <c r="H51" s="7">
        <f t="shared" si="21"/>
        <v>20.670883712999998</v>
      </c>
      <c r="I51" s="7">
        <f t="shared" si="22"/>
        <v>293.820883713</v>
      </c>
      <c r="J51" s="7">
        <f t="shared" si="23"/>
        <v>0.21395667876100496</v>
      </c>
      <c r="K51" s="7">
        <f t="shared" si="24"/>
        <v>7.7091041666666671</v>
      </c>
      <c r="L51" s="7">
        <f t="shared" si="25"/>
        <v>7.7091041666666665E-2</v>
      </c>
      <c r="M51" s="1" t="s">
        <v>110</v>
      </c>
      <c r="O51" s="7">
        <f t="shared" si="39"/>
        <v>0.23331501752693135</v>
      </c>
      <c r="P51" s="7">
        <f t="shared" si="26"/>
        <v>4.9919306255127895E-2</v>
      </c>
      <c r="Q51" s="12">
        <f t="shared" si="27"/>
        <v>6.4895098131666261E-3</v>
      </c>
      <c r="R51" s="7">
        <f t="shared" si="28"/>
        <v>1.0021835416666666E-2</v>
      </c>
      <c r="S51" s="13">
        <f t="shared" si="29"/>
        <v>0.64753705717161769</v>
      </c>
      <c r="T51" s="2">
        <v>0.01</v>
      </c>
      <c r="U51" s="14">
        <f t="shared" si="30"/>
        <v>6.4753705717161773E-3</v>
      </c>
      <c r="V51" s="13"/>
      <c r="W51" s="2"/>
      <c r="X51" s="14"/>
      <c r="Y51" s="2">
        <v>0.02</v>
      </c>
      <c r="Z51" s="2">
        <v>0.49</v>
      </c>
      <c r="AA51" s="2">
        <f t="shared" si="31"/>
        <v>9.7999999999999997E-3</v>
      </c>
      <c r="AB51" s="2"/>
      <c r="AC51" s="2"/>
      <c r="AD51" s="2"/>
      <c r="AE51" s="13"/>
      <c r="AF51" s="2"/>
      <c r="AG51" s="14"/>
      <c r="AH51" s="13"/>
      <c r="AI51" s="2"/>
      <c r="AJ51" s="14"/>
      <c r="AK51" s="2"/>
      <c r="AL51" s="2"/>
      <c r="AM51" s="2"/>
      <c r="AN51" s="2">
        <v>0.01</v>
      </c>
      <c r="AO51" s="2">
        <v>0.5</v>
      </c>
      <c r="AP51" s="2">
        <f t="shared" si="32"/>
        <v>5.0000000000000001E-3</v>
      </c>
      <c r="AQ51" s="1">
        <f t="shared" si="33"/>
        <v>2.1275370571716176E-2</v>
      </c>
      <c r="AR51" s="7">
        <f t="shared" si="34"/>
        <v>7.7091041666666671</v>
      </c>
      <c r="AS51" s="1">
        <f t="shared" si="35"/>
        <v>0.13</v>
      </c>
      <c r="AT51" s="1">
        <f t="shared" si="36"/>
        <v>41.825767123287669</v>
      </c>
      <c r="AU51" s="1">
        <f t="shared" si="37"/>
        <v>5975.0716481658355</v>
      </c>
    </row>
    <row r="52" spans="1:78" x14ac:dyDescent="0.15">
      <c r="C52" s="6">
        <v>10</v>
      </c>
      <c r="D52" s="8">
        <v>17.257729085774201</v>
      </c>
      <c r="E52" s="9">
        <f t="shared" si="38"/>
        <v>20.670883712999998</v>
      </c>
      <c r="F52" s="6" t="s">
        <v>110</v>
      </c>
      <c r="G52" s="1">
        <v>11</v>
      </c>
      <c r="H52" s="7">
        <f t="shared" si="21"/>
        <v>17.257729085774201</v>
      </c>
      <c r="I52" s="7">
        <f t="shared" si="22"/>
        <v>290.40772908577418</v>
      </c>
      <c r="J52" s="7">
        <f t="shared" si="23"/>
        <v>0.14493674171867343</v>
      </c>
      <c r="K52" s="7">
        <f t="shared" si="24"/>
        <v>7.7091041666666671</v>
      </c>
      <c r="L52" s="7">
        <f t="shared" si="25"/>
        <v>7.7091041666666665E-2</v>
      </c>
      <c r="M52" s="1" t="s">
        <v>112</v>
      </c>
      <c r="N52" s="7">
        <f>(O51-P51)*$C$22/100</f>
        <v>0.1742259257082133</v>
      </c>
      <c r="O52" s="7">
        <f t="shared" si="39"/>
        <v>8.626082723025677E-2</v>
      </c>
      <c r="P52" s="7">
        <f t="shared" si="26"/>
        <v>1.2502363236710837E-2</v>
      </c>
      <c r="Q52" s="12">
        <f t="shared" si="27"/>
        <v>1.6253072207724089E-3</v>
      </c>
      <c r="R52" s="7">
        <f t="shared" si="28"/>
        <v>1.0021835416666666E-2</v>
      </c>
      <c r="S52" s="13">
        <f t="shared" si="29"/>
        <v>0.16217660270786982</v>
      </c>
      <c r="T52" s="2">
        <v>0.01</v>
      </c>
      <c r="U52" s="14">
        <f t="shared" si="30"/>
        <v>1.6217660270786982E-3</v>
      </c>
      <c r="V52" s="13"/>
      <c r="W52" s="2"/>
      <c r="X52" s="14"/>
      <c r="Y52" s="2">
        <v>0.02</v>
      </c>
      <c r="Z52" s="2">
        <v>0.49</v>
      </c>
      <c r="AA52" s="2">
        <f t="shared" si="31"/>
        <v>9.7999999999999997E-3</v>
      </c>
      <c r="AB52" s="2"/>
      <c r="AC52" s="2"/>
      <c r="AD52" s="2"/>
      <c r="AE52" s="13"/>
      <c r="AF52" s="2"/>
      <c r="AG52" s="14"/>
      <c r="AH52" s="13"/>
      <c r="AI52" s="2"/>
      <c r="AJ52" s="14"/>
      <c r="AL52" s="2"/>
      <c r="AM52" s="2"/>
      <c r="AN52" s="2">
        <v>0.01</v>
      </c>
      <c r="AO52" s="2">
        <v>0.5</v>
      </c>
      <c r="AP52" s="2">
        <f t="shared" si="32"/>
        <v>5.0000000000000001E-3</v>
      </c>
      <c r="AQ52" s="1">
        <f t="shared" si="33"/>
        <v>1.6421766027078698E-2</v>
      </c>
      <c r="AR52" s="7">
        <f t="shared" si="34"/>
        <v>7.7091041666666671</v>
      </c>
      <c r="AS52" s="1">
        <f t="shared" si="35"/>
        <v>0.13</v>
      </c>
      <c r="AT52" s="1">
        <f t="shared" si="36"/>
        <v>41.825767123287669</v>
      </c>
      <c r="AU52" s="1">
        <f t="shared" si="37"/>
        <v>4611.9633155370184</v>
      </c>
    </row>
    <row r="53" spans="1:78" x14ac:dyDescent="0.15">
      <c r="C53" s="6">
        <v>11</v>
      </c>
      <c r="D53" s="8">
        <v>11.561299363133299</v>
      </c>
      <c r="E53" s="9">
        <f t="shared" si="38"/>
        <v>17.257729085774201</v>
      </c>
      <c r="F53" s="6" t="s">
        <v>112</v>
      </c>
      <c r="G53" s="1">
        <v>12</v>
      </c>
      <c r="H53" s="7">
        <f t="shared" si="21"/>
        <v>11.561299363133299</v>
      </c>
      <c r="I53" s="7">
        <f t="shared" si="22"/>
        <v>284.71129936313326</v>
      </c>
      <c r="J53" s="7">
        <f t="shared" si="23"/>
        <v>7.410462542394218E-2</v>
      </c>
      <c r="K53" s="7">
        <f t="shared" si="24"/>
        <v>7.7091041666666671</v>
      </c>
      <c r="L53" s="7">
        <f t="shared" si="25"/>
        <v>7.7091041666666665E-2</v>
      </c>
      <c r="M53" s="1" t="s">
        <v>110</v>
      </c>
      <c r="O53" s="7">
        <f t="shared" si="39"/>
        <v>0.1508495056602126</v>
      </c>
      <c r="P53" s="7">
        <f t="shared" si="26"/>
        <v>1.1178646112336901E-2</v>
      </c>
      <c r="Q53" s="12">
        <f t="shared" si="27"/>
        <v>1.4532239946037971E-3</v>
      </c>
      <c r="R53" s="7">
        <f t="shared" si="28"/>
        <v>1.0021835416666666E-2</v>
      </c>
      <c r="S53" s="13">
        <f t="shared" si="29"/>
        <v>0.14500577331244477</v>
      </c>
      <c r="T53" s="2">
        <v>0.01</v>
      </c>
      <c r="U53" s="14">
        <f t="shared" si="30"/>
        <v>1.4500577331244477E-3</v>
      </c>
      <c r="V53" s="13"/>
      <c r="W53" s="2"/>
      <c r="X53" s="14"/>
      <c r="Y53" s="2">
        <v>0.02</v>
      </c>
      <c r="Z53" s="2">
        <v>0.49</v>
      </c>
      <c r="AA53" s="2">
        <f t="shared" si="31"/>
        <v>9.7999999999999997E-3</v>
      </c>
      <c r="AB53" s="2"/>
      <c r="AC53" s="2"/>
      <c r="AD53" s="2"/>
      <c r="AE53" s="13"/>
      <c r="AF53" s="2"/>
      <c r="AG53" s="14"/>
      <c r="AH53" s="13"/>
      <c r="AI53" s="2"/>
      <c r="AJ53" s="14"/>
      <c r="AK53" s="2"/>
      <c r="AL53" s="2"/>
      <c r="AM53" s="2"/>
      <c r="AN53" s="2">
        <v>0.01</v>
      </c>
      <c r="AO53" s="2">
        <v>0.5</v>
      </c>
      <c r="AP53" s="2">
        <f t="shared" si="32"/>
        <v>5.0000000000000001E-3</v>
      </c>
      <c r="AQ53" s="1">
        <f t="shared" si="33"/>
        <v>1.6250057733124448E-2</v>
      </c>
      <c r="AR53" s="7">
        <f t="shared" si="34"/>
        <v>7.7091041666666671</v>
      </c>
      <c r="AS53" s="1">
        <f t="shared" si="35"/>
        <v>0.13</v>
      </c>
      <c r="AT53" s="1">
        <f t="shared" si="36"/>
        <v>41.825767123287669</v>
      </c>
      <c r="AU53" s="1">
        <f t="shared" si="37"/>
        <v>4563.739978815217</v>
      </c>
      <c r="AV53" s="1">
        <f>SUM(AU42:AU53)</f>
        <v>69739.327835746895</v>
      </c>
    </row>
    <row r="54" spans="1:78" x14ac:dyDescent="0.15">
      <c r="C54" s="6">
        <v>12</v>
      </c>
      <c r="D54" s="8">
        <v>8.2362497285806509</v>
      </c>
      <c r="E54" s="9">
        <f t="shared" si="38"/>
        <v>11.561299363133299</v>
      </c>
      <c r="F54" s="6" t="s">
        <v>110</v>
      </c>
    </row>
    <row r="56" spans="1:78" x14ac:dyDescent="0.15">
      <c r="S56" s="30" t="s">
        <v>80</v>
      </c>
      <c r="T56" s="30"/>
      <c r="U56" s="30"/>
      <c r="V56" s="11" t="s">
        <v>81</v>
      </c>
      <c r="W56" s="11" t="s">
        <v>82</v>
      </c>
      <c r="X56" s="11" t="s">
        <v>83</v>
      </c>
      <c r="Y56" s="11" t="s">
        <v>84</v>
      </c>
      <c r="Z56" s="11" t="s">
        <v>85</v>
      </c>
      <c r="AA56" s="11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pans="1:78" x14ac:dyDescent="0.15">
      <c r="A57" s="34" t="s">
        <v>48</v>
      </c>
      <c r="B57" s="34"/>
      <c r="C57" s="6" t="s">
        <v>88</v>
      </c>
      <c r="D57" s="6" t="s">
        <v>89</v>
      </c>
      <c r="E57" s="6" t="s">
        <v>90</v>
      </c>
      <c r="F57" s="6" t="s">
        <v>91</v>
      </c>
      <c r="G57" s="1" t="s">
        <v>88</v>
      </c>
      <c r="H57" s="1" t="s">
        <v>90</v>
      </c>
      <c r="I57" s="1" t="s">
        <v>92</v>
      </c>
      <c r="J57" s="1" t="s">
        <v>93</v>
      </c>
      <c r="K57" s="10" t="s">
        <v>94</v>
      </c>
      <c r="L57" s="10" t="s">
        <v>95</v>
      </c>
      <c r="M57" s="1" t="s">
        <v>96</v>
      </c>
      <c r="N57" s="10" t="s">
        <v>97</v>
      </c>
      <c r="O57" s="1" t="s">
        <v>98</v>
      </c>
      <c r="P57" s="1" t="s">
        <v>99</v>
      </c>
      <c r="Q57" s="10" t="s">
        <v>100</v>
      </c>
      <c r="R57" s="10" t="s">
        <v>101</v>
      </c>
      <c r="S57" s="2" t="s">
        <v>102</v>
      </c>
      <c r="T57" s="2" t="s">
        <v>103</v>
      </c>
      <c r="U57" s="2"/>
      <c r="V57" s="2" t="s">
        <v>113</v>
      </c>
      <c r="W57" s="2" t="s">
        <v>113</v>
      </c>
      <c r="X57" s="2" t="s">
        <v>113</v>
      </c>
      <c r="Y57" s="2" t="s">
        <v>113</v>
      </c>
      <c r="Z57" s="2" t="s">
        <v>113</v>
      </c>
      <c r="AA57" s="2" t="s">
        <v>113</v>
      </c>
      <c r="AB57" s="1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1" t="s">
        <v>108</v>
      </c>
      <c r="B58" s="1">
        <f>F7</f>
        <v>122.786</v>
      </c>
      <c r="C58" s="6" t="s">
        <v>109</v>
      </c>
      <c r="D58" s="6">
        <v>5</v>
      </c>
      <c r="E58" s="6"/>
      <c r="F58" s="6"/>
      <c r="G58" s="1">
        <v>1</v>
      </c>
      <c r="H58" s="7">
        <f t="shared" ref="H58:H69" si="40">E59</f>
        <v>5</v>
      </c>
      <c r="I58" s="7">
        <f t="shared" ref="I58:I69" si="41">H58+273.15</f>
        <v>278.14999999999998</v>
      </c>
      <c r="J58" s="7">
        <f t="shared" ref="J58:J69" si="42">EXP(($C$16*(I58-$C$14))/($C$17*I58*$C$14))</f>
        <v>3.3074406338125473E-2</v>
      </c>
      <c r="K58" s="7">
        <f t="shared" ref="K58:K69" si="43">$B$58/12</f>
        <v>10.232166666666666</v>
      </c>
      <c r="L58" s="7">
        <f t="shared" ref="L58:L69" si="44">K58*$B$59/100</f>
        <v>2.7626849999999994</v>
      </c>
      <c r="M58" s="1" t="s">
        <v>110</v>
      </c>
      <c r="O58" s="7">
        <f>L58</f>
        <v>2.7626849999999994</v>
      </c>
      <c r="P58" s="7">
        <f t="shared" ref="P58:P69" si="45">O58*J58</f>
        <v>9.1374166274244148E-2</v>
      </c>
      <c r="Q58" s="12">
        <f t="shared" ref="Q58:Q69" si="46">P58*$B$60</f>
        <v>2.64985082195308E-2</v>
      </c>
      <c r="R58" s="7">
        <f t="shared" ref="R58:R69" si="47">L58*$B$60</f>
        <v>0.80117864999999977</v>
      </c>
      <c r="S58" s="13">
        <f t="shared" ref="S58:S69" si="48">Q58/R58</f>
        <v>3.3074406338125473E-2</v>
      </c>
      <c r="T58" s="2">
        <v>0.27</v>
      </c>
      <c r="U58" s="14">
        <f t="shared" ref="U58:U69" si="49">S58*T58</f>
        <v>8.9300897112938784E-3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0.22813511643090442</v>
      </c>
      <c r="AC58" s="7">
        <f t="shared" ref="AC58:AC69" si="51">$B$58/12</f>
        <v>10.232166666666666</v>
      </c>
      <c r="AD58" s="1">
        <f t="shared" ref="AD58:AD69" si="52">$B$60</f>
        <v>0.28999999999999998</v>
      </c>
      <c r="AE58" s="15">
        <f t="shared" ref="AE58:AE69" si="53">$E$7/12</f>
        <v>227.20109589041081</v>
      </c>
      <c r="AF58" s="1">
        <f t="shared" ref="AF58:AF69" si="54">AE58*10000*AC58*AB58</f>
        <v>5303592.7464364842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2"/>
    </row>
    <row r="59" spans="1:78" x14ac:dyDescent="0.15">
      <c r="A59" s="1" t="s">
        <v>111</v>
      </c>
      <c r="B59" s="1">
        <v>27</v>
      </c>
      <c r="C59" s="6">
        <v>1</v>
      </c>
      <c r="D59" s="8">
        <v>4.9449747311612899</v>
      </c>
      <c r="E59" s="9">
        <f t="shared" ref="E59:E70" si="55">D58</f>
        <v>5</v>
      </c>
      <c r="F59" s="6" t="s">
        <v>110</v>
      </c>
      <c r="G59" s="1">
        <v>2</v>
      </c>
      <c r="H59" s="7">
        <f t="shared" si="40"/>
        <v>4.9449747311612899</v>
      </c>
      <c r="I59" s="7">
        <f t="shared" si="41"/>
        <v>278.09497473116124</v>
      </c>
      <c r="J59" s="7">
        <f t="shared" si="42"/>
        <v>3.2846112275993926E-2</v>
      </c>
      <c r="K59" s="7">
        <f t="shared" si="43"/>
        <v>10.232166666666666</v>
      </c>
      <c r="L59" s="7">
        <f t="shared" si="44"/>
        <v>2.7626849999999994</v>
      </c>
      <c r="M59" s="1" t="s">
        <v>110</v>
      </c>
      <c r="O59" s="7">
        <f t="shared" ref="O59:O69" si="56">L59+O58-P58-N59</f>
        <v>5.4339958337257546</v>
      </c>
      <c r="P59" s="7">
        <f t="shared" si="45"/>
        <v>0.17848563726183936</v>
      </c>
      <c r="Q59" s="12">
        <f t="shared" si="46"/>
        <v>5.1760834805933409E-2</v>
      </c>
      <c r="R59" s="7">
        <f t="shared" si="47"/>
        <v>0.80117864999999977</v>
      </c>
      <c r="S59" s="13">
        <f t="shared" si="48"/>
        <v>6.4605858887943943E-2</v>
      </c>
      <c r="T59" s="2">
        <v>0.27</v>
      </c>
      <c r="U59" s="14">
        <f t="shared" si="49"/>
        <v>1.7443581899744865E-2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0.22978928796312045</v>
      </c>
      <c r="AC59" s="7">
        <f t="shared" si="51"/>
        <v>10.232166666666666</v>
      </c>
      <c r="AD59" s="1">
        <f t="shared" si="52"/>
        <v>0.28999999999999998</v>
      </c>
      <c r="AE59" s="15">
        <f t="shared" si="53"/>
        <v>227.20109589041081</v>
      </c>
      <c r="AF59" s="1">
        <f t="shared" si="54"/>
        <v>5342048.2559471373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73</v>
      </c>
      <c r="B60" s="1">
        <f>H7</f>
        <v>0.28999999999999998</v>
      </c>
      <c r="C60" s="6">
        <v>2</v>
      </c>
      <c r="D60" s="8">
        <v>6.8536238698275804</v>
      </c>
      <c r="E60" s="9">
        <f t="shared" si="55"/>
        <v>4.9449747311612899</v>
      </c>
      <c r="F60" s="6" t="s">
        <v>110</v>
      </c>
      <c r="G60" s="1">
        <v>3</v>
      </c>
      <c r="H60" s="7">
        <f t="shared" si="40"/>
        <v>6.8536238698275804</v>
      </c>
      <c r="I60" s="7">
        <f t="shared" si="41"/>
        <v>280.00362386982755</v>
      </c>
      <c r="J60" s="7">
        <f t="shared" si="42"/>
        <v>4.1699801862620241E-2</v>
      </c>
      <c r="K60" s="7">
        <f t="shared" si="43"/>
        <v>10.232166666666666</v>
      </c>
      <c r="L60" s="7">
        <f t="shared" si="44"/>
        <v>2.7626849999999994</v>
      </c>
      <c r="M60" s="1" t="s">
        <v>110</v>
      </c>
      <c r="O60" s="7">
        <f t="shared" si="56"/>
        <v>8.018195196463914</v>
      </c>
      <c r="P60" s="7">
        <f t="shared" si="45"/>
        <v>0.33435715098835861</v>
      </c>
      <c r="Q60" s="12">
        <f t="shared" si="46"/>
        <v>9.6963573786623986E-2</v>
      </c>
      <c r="R60" s="7">
        <f t="shared" si="47"/>
        <v>0.80117864999999977</v>
      </c>
      <c r="S60" s="13">
        <f t="shared" si="48"/>
        <v>0.12102615788204543</v>
      </c>
      <c r="T60" s="2">
        <v>0.27</v>
      </c>
      <c r="U60" s="14">
        <f t="shared" si="49"/>
        <v>3.2677062628152266E-2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0.23274915326865001</v>
      </c>
      <c r="AC60" s="7">
        <f t="shared" si="51"/>
        <v>10.232166666666666</v>
      </c>
      <c r="AD60" s="1">
        <f t="shared" si="52"/>
        <v>0.28999999999999998</v>
      </c>
      <c r="AE60" s="15">
        <f t="shared" si="53"/>
        <v>227.20109589041081</v>
      </c>
      <c r="AF60" s="1">
        <f t="shared" si="54"/>
        <v>5410858.0052326666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C61" s="6">
        <v>3</v>
      </c>
      <c r="D61" s="8">
        <v>11.8625867681613</v>
      </c>
      <c r="E61" s="9">
        <f t="shared" si="55"/>
        <v>6.8536238698275804</v>
      </c>
      <c r="F61" s="6" t="s">
        <v>110</v>
      </c>
      <c r="G61" s="1">
        <v>4</v>
      </c>
      <c r="H61" s="7">
        <f t="shared" si="40"/>
        <v>11.8625867681613</v>
      </c>
      <c r="I61" s="7">
        <f t="shared" si="41"/>
        <v>285.01258676816127</v>
      </c>
      <c r="J61" s="7">
        <f t="shared" si="42"/>
        <v>7.6832643182040083E-2</v>
      </c>
      <c r="K61" s="7">
        <f t="shared" si="43"/>
        <v>10.232166666666666</v>
      </c>
      <c r="L61" s="7">
        <f t="shared" si="44"/>
        <v>2.7626849999999994</v>
      </c>
      <c r="M61" s="1" t="s">
        <v>110</v>
      </c>
      <c r="O61" s="7">
        <f t="shared" si="56"/>
        <v>10.446523045475555</v>
      </c>
      <c r="P61" s="7">
        <f t="shared" si="45"/>
        <v>0.80263397764598199</v>
      </c>
      <c r="Q61" s="12">
        <f t="shared" si="46"/>
        <v>0.23276385351733475</v>
      </c>
      <c r="R61" s="7">
        <f t="shared" si="47"/>
        <v>0.80117864999999977</v>
      </c>
      <c r="S61" s="13">
        <f t="shared" si="48"/>
        <v>0.29052678015987421</v>
      </c>
      <c r="T61" s="2">
        <v>0.27</v>
      </c>
      <c r="U61" s="14">
        <f t="shared" si="49"/>
        <v>7.8442230643166036E-2</v>
      </c>
      <c r="V61" s="2">
        <v>180.9</v>
      </c>
      <c r="W61" s="2">
        <v>6</v>
      </c>
      <c r="X61" s="2">
        <v>3</v>
      </c>
      <c r="Y61" s="2">
        <v>0.3</v>
      </c>
      <c r="Z61" s="2">
        <v>6</v>
      </c>
      <c r="AA61" s="2">
        <v>30.2</v>
      </c>
      <c r="AB61" s="1">
        <f t="shared" si="50"/>
        <v>0.24164132541396718</v>
      </c>
      <c r="AC61" s="7">
        <f t="shared" si="51"/>
        <v>10.232166666666666</v>
      </c>
      <c r="AD61" s="1">
        <f t="shared" si="52"/>
        <v>0.28999999999999998</v>
      </c>
      <c r="AE61" s="15">
        <f t="shared" si="53"/>
        <v>227.20109589041081</v>
      </c>
      <c r="AF61" s="1">
        <f t="shared" si="54"/>
        <v>5617579.6201588474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6">
        <v>4</v>
      </c>
      <c r="D62" s="8">
        <v>16.845187337666701</v>
      </c>
      <c r="E62" s="9">
        <f t="shared" si="55"/>
        <v>11.8625867681613</v>
      </c>
      <c r="F62" s="6" t="s">
        <v>110</v>
      </c>
      <c r="G62" s="1">
        <v>5</v>
      </c>
      <c r="H62" s="7">
        <f t="shared" si="40"/>
        <v>16.845187337666701</v>
      </c>
      <c r="I62" s="7">
        <f t="shared" si="41"/>
        <v>289.99518733766666</v>
      </c>
      <c r="J62" s="7">
        <f t="shared" si="42"/>
        <v>0.13818606599240957</v>
      </c>
      <c r="K62" s="7">
        <f t="shared" si="43"/>
        <v>10.232166666666666</v>
      </c>
      <c r="L62" s="7">
        <f t="shared" si="44"/>
        <v>2.7626849999999994</v>
      </c>
      <c r="M62" s="1" t="s">
        <v>112</v>
      </c>
      <c r="N62" s="7">
        <f>(O61-P61)*$C$22/100</f>
        <v>9.161694614438094</v>
      </c>
      <c r="O62" s="7">
        <f t="shared" si="56"/>
        <v>3.2448794533914782</v>
      </c>
      <c r="P62" s="7">
        <f t="shared" si="45"/>
        <v>0.44839712628376871</v>
      </c>
      <c r="Q62" s="12">
        <f t="shared" si="46"/>
        <v>0.13003516662229292</v>
      </c>
      <c r="R62" s="7">
        <f t="shared" si="47"/>
        <v>0.80117864999999977</v>
      </c>
      <c r="S62" s="13">
        <f t="shared" si="48"/>
        <v>0.16230483253927566</v>
      </c>
      <c r="T62" s="2">
        <v>0.27</v>
      </c>
      <c r="U62" s="14">
        <f t="shared" si="49"/>
        <v>4.3822304785604428E-2</v>
      </c>
      <c r="V62" s="2">
        <v>180.9</v>
      </c>
      <c r="W62" s="2">
        <v>6</v>
      </c>
      <c r="X62" s="2">
        <v>3</v>
      </c>
      <c r="Y62" s="2">
        <v>0.3</v>
      </c>
      <c r="Z62" s="2">
        <v>6</v>
      </c>
      <c r="AA62" s="2">
        <v>30.2</v>
      </c>
      <c r="AB62" s="1">
        <f t="shared" si="50"/>
        <v>0.23491467381984296</v>
      </c>
      <c r="AC62" s="7">
        <f t="shared" si="51"/>
        <v>10.232166666666666</v>
      </c>
      <c r="AD62" s="1">
        <f t="shared" si="52"/>
        <v>0.28999999999999998</v>
      </c>
      <c r="AE62" s="15">
        <f t="shared" si="53"/>
        <v>227.20109589041081</v>
      </c>
      <c r="AF62" s="1">
        <f t="shared" si="54"/>
        <v>5461201.1495378735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6">
        <v>5</v>
      </c>
      <c r="D63" s="8">
        <v>19.5688022287097</v>
      </c>
      <c r="E63" s="9">
        <f t="shared" si="55"/>
        <v>16.845187337666701</v>
      </c>
      <c r="F63" s="6" t="s">
        <v>112</v>
      </c>
      <c r="G63" s="1">
        <v>6</v>
      </c>
      <c r="H63" s="7">
        <f t="shared" si="40"/>
        <v>19.5688022287097</v>
      </c>
      <c r="I63" s="7">
        <f t="shared" si="41"/>
        <v>292.71880222870971</v>
      </c>
      <c r="J63" s="7">
        <f t="shared" si="42"/>
        <v>0.18886029775702867</v>
      </c>
      <c r="K63" s="7">
        <f t="shared" si="43"/>
        <v>10.232166666666666</v>
      </c>
      <c r="L63" s="7">
        <f t="shared" si="44"/>
        <v>2.7626849999999994</v>
      </c>
      <c r="M63" s="1" t="s">
        <v>110</v>
      </c>
      <c r="O63" s="7">
        <f t="shared" si="56"/>
        <v>5.5591673271077084</v>
      </c>
      <c r="P63" s="7">
        <f t="shared" si="45"/>
        <v>1.049905996678707</v>
      </c>
      <c r="Q63" s="12">
        <f t="shared" si="46"/>
        <v>0.30447273903682498</v>
      </c>
      <c r="R63" s="7">
        <f t="shared" si="47"/>
        <v>0.80117864999999977</v>
      </c>
      <c r="S63" s="13">
        <f t="shared" si="48"/>
        <v>0.38003101934484285</v>
      </c>
      <c r="T63" s="2">
        <v>0.27</v>
      </c>
      <c r="U63" s="14">
        <f t="shared" si="49"/>
        <v>0.10260837522310758</v>
      </c>
      <c r="V63" s="2">
        <v>180.9</v>
      </c>
      <c r="W63" s="2">
        <v>6</v>
      </c>
      <c r="X63" s="2">
        <v>3</v>
      </c>
      <c r="Y63" s="2">
        <v>0.3</v>
      </c>
      <c r="Z63" s="2">
        <v>6</v>
      </c>
      <c r="AA63" s="2">
        <v>30.2</v>
      </c>
      <c r="AB63" s="1">
        <f t="shared" si="50"/>
        <v>0.24633680730584984</v>
      </c>
      <c r="AC63" s="7">
        <f t="shared" si="51"/>
        <v>10.232166666666666</v>
      </c>
      <c r="AD63" s="1">
        <f t="shared" si="52"/>
        <v>0.28999999999999998</v>
      </c>
      <c r="AE63" s="15">
        <f t="shared" si="53"/>
        <v>227.20109589041081</v>
      </c>
      <c r="AF63" s="1">
        <f t="shared" si="54"/>
        <v>5726738.2805720726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6">
        <v>6</v>
      </c>
      <c r="D64" s="8">
        <v>22.9275340036667</v>
      </c>
      <c r="E64" s="9">
        <f t="shared" si="55"/>
        <v>19.5688022287097</v>
      </c>
      <c r="F64" s="6" t="s">
        <v>110</v>
      </c>
      <c r="G64" s="1">
        <v>7</v>
      </c>
      <c r="H64" s="7">
        <f t="shared" si="40"/>
        <v>22.9275340036667</v>
      </c>
      <c r="I64" s="7">
        <f t="shared" si="41"/>
        <v>296.0775340036667</v>
      </c>
      <c r="J64" s="7">
        <f t="shared" si="42"/>
        <v>0.27543439240347189</v>
      </c>
      <c r="K64" s="7">
        <f t="shared" si="43"/>
        <v>10.232166666666666</v>
      </c>
      <c r="L64" s="7">
        <f t="shared" si="44"/>
        <v>2.7626849999999994</v>
      </c>
      <c r="M64" s="1" t="s">
        <v>110</v>
      </c>
      <c r="O64" s="7">
        <f t="shared" si="56"/>
        <v>7.2719463304290013</v>
      </c>
      <c r="P64" s="7">
        <f t="shared" si="45"/>
        <v>2.0029441191123691</v>
      </c>
      <c r="Q64" s="12">
        <f t="shared" si="46"/>
        <v>0.58085379454258701</v>
      </c>
      <c r="R64" s="7">
        <f t="shared" si="47"/>
        <v>0.80117864999999977</v>
      </c>
      <c r="S64" s="13">
        <f t="shared" si="48"/>
        <v>0.72499909295209897</v>
      </c>
      <c r="T64" s="2">
        <v>0.27</v>
      </c>
      <c r="U64" s="14">
        <f t="shared" si="49"/>
        <v>0.19574975509706674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0.32843417741536007</v>
      </c>
      <c r="AC64" s="7">
        <f t="shared" si="51"/>
        <v>10.232166666666666</v>
      </c>
      <c r="AD64" s="1">
        <f t="shared" si="52"/>
        <v>0.28999999999999998</v>
      </c>
      <c r="AE64" s="15">
        <f t="shared" si="53"/>
        <v>227.20109589041081</v>
      </c>
      <c r="AF64" s="1">
        <f t="shared" si="54"/>
        <v>7635304.6750235967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6">
        <v>7</v>
      </c>
      <c r="D65" s="8">
        <v>24.921046454838699</v>
      </c>
      <c r="E65" s="9">
        <f t="shared" si="55"/>
        <v>22.9275340036667</v>
      </c>
      <c r="F65" s="6" t="s">
        <v>110</v>
      </c>
      <c r="G65" s="1">
        <v>8</v>
      </c>
      <c r="H65" s="7">
        <f t="shared" si="40"/>
        <v>24.921046454838699</v>
      </c>
      <c r="I65" s="7">
        <f t="shared" si="41"/>
        <v>298.07104645483867</v>
      </c>
      <c r="J65" s="7">
        <f t="shared" si="42"/>
        <v>0.34319270738032659</v>
      </c>
      <c r="K65" s="7">
        <f t="shared" si="43"/>
        <v>10.232166666666666</v>
      </c>
      <c r="L65" s="7">
        <f t="shared" si="44"/>
        <v>2.7626849999999994</v>
      </c>
      <c r="M65" s="1" t="s">
        <v>110</v>
      </c>
      <c r="O65" s="7">
        <f t="shared" si="56"/>
        <v>8.0316872113166315</v>
      </c>
      <c r="P65" s="7">
        <f t="shared" si="45"/>
        <v>2.7564164788837</v>
      </c>
      <c r="Q65" s="12">
        <f t="shared" si="46"/>
        <v>0.79936077887627299</v>
      </c>
      <c r="R65" s="7">
        <f t="shared" si="47"/>
        <v>0.80117864999999977</v>
      </c>
      <c r="S65" s="13">
        <f t="shared" si="48"/>
        <v>0.99773100403545856</v>
      </c>
      <c r="T65" s="2">
        <v>0.27</v>
      </c>
      <c r="U65" s="14">
        <f t="shared" si="49"/>
        <v>0.26938737108957383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0.3427419662027042</v>
      </c>
      <c r="AC65" s="7">
        <f t="shared" si="51"/>
        <v>10.232166666666666</v>
      </c>
      <c r="AD65" s="1">
        <f t="shared" si="52"/>
        <v>0.28999999999999998</v>
      </c>
      <c r="AE65" s="15">
        <f t="shared" si="53"/>
        <v>227.20109589041081</v>
      </c>
      <c r="AF65" s="1">
        <f t="shared" si="54"/>
        <v>7967926.3512357557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6">
        <v>8</v>
      </c>
      <c r="D66" s="8">
        <v>23.8033130245161</v>
      </c>
      <c r="E66" s="9">
        <f t="shared" si="55"/>
        <v>24.921046454838699</v>
      </c>
      <c r="F66" s="6" t="s">
        <v>110</v>
      </c>
      <c r="G66" s="1">
        <v>9</v>
      </c>
      <c r="H66" s="7">
        <f t="shared" si="40"/>
        <v>23.8033130245161</v>
      </c>
      <c r="I66" s="7">
        <f t="shared" si="41"/>
        <v>296.95331302451609</v>
      </c>
      <c r="J66" s="7">
        <f t="shared" si="42"/>
        <v>0.30348651041272667</v>
      </c>
      <c r="K66" s="7">
        <f t="shared" si="43"/>
        <v>10.232166666666666</v>
      </c>
      <c r="L66" s="7">
        <f t="shared" si="44"/>
        <v>2.7626849999999994</v>
      </c>
      <c r="M66" s="1" t="s">
        <v>110</v>
      </c>
      <c r="O66" s="7">
        <f t="shared" si="56"/>
        <v>8.0379557324329305</v>
      </c>
      <c r="P66" s="7">
        <f t="shared" si="45"/>
        <v>2.4394111360880428</v>
      </c>
      <c r="Q66" s="12">
        <f t="shared" si="46"/>
        <v>0.70742922946553233</v>
      </c>
      <c r="R66" s="7">
        <f t="shared" si="47"/>
        <v>0.80117864999999977</v>
      </c>
      <c r="S66" s="13">
        <f t="shared" si="48"/>
        <v>0.88298562307611728</v>
      </c>
      <c r="T66" s="2">
        <v>0.27</v>
      </c>
      <c r="U66" s="14">
        <f t="shared" si="49"/>
        <v>0.23840611823055169</v>
      </c>
      <c r="V66" s="2">
        <v>180.9</v>
      </c>
      <c r="W66" s="2">
        <v>6</v>
      </c>
      <c r="X66" s="2">
        <v>3</v>
      </c>
      <c r="Y66" s="2">
        <v>0.3</v>
      </c>
      <c r="Z66" s="2">
        <v>6</v>
      </c>
      <c r="AA66" s="2">
        <v>30.2</v>
      </c>
      <c r="AB66" s="1">
        <f t="shared" si="50"/>
        <v>0.27272230877219622</v>
      </c>
      <c r="AC66" s="7">
        <f t="shared" si="51"/>
        <v>10.232166666666666</v>
      </c>
      <c r="AD66" s="1">
        <f t="shared" si="52"/>
        <v>0.28999999999999998</v>
      </c>
      <c r="AE66" s="15">
        <f t="shared" si="53"/>
        <v>227.20109589041081</v>
      </c>
      <c r="AF66" s="1">
        <f t="shared" si="54"/>
        <v>6340137.7272564983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6">
        <v>9</v>
      </c>
      <c r="D67" s="8">
        <v>20.670883712999998</v>
      </c>
      <c r="E67" s="9">
        <f t="shared" si="55"/>
        <v>23.8033130245161</v>
      </c>
      <c r="F67" s="6" t="s">
        <v>110</v>
      </c>
      <c r="G67" s="1">
        <v>10</v>
      </c>
      <c r="H67" s="7">
        <f t="shared" si="40"/>
        <v>20.670883712999998</v>
      </c>
      <c r="I67" s="7">
        <f t="shared" si="41"/>
        <v>293.820883713</v>
      </c>
      <c r="J67" s="7">
        <f t="shared" si="42"/>
        <v>0.21395667876100496</v>
      </c>
      <c r="K67" s="7">
        <f t="shared" si="43"/>
        <v>10.232166666666666</v>
      </c>
      <c r="L67" s="7">
        <f t="shared" si="44"/>
        <v>2.7626849999999994</v>
      </c>
      <c r="M67" s="1" t="s">
        <v>110</v>
      </c>
      <c r="O67" s="7">
        <f t="shared" si="56"/>
        <v>8.3612295963448879</v>
      </c>
      <c r="P67" s="7">
        <f t="shared" si="45"/>
        <v>1.7889409147921704</v>
      </c>
      <c r="Q67" s="12">
        <f t="shared" si="46"/>
        <v>0.51879286528972934</v>
      </c>
      <c r="R67" s="7">
        <f t="shared" si="47"/>
        <v>0.80117864999999977</v>
      </c>
      <c r="S67" s="13">
        <f t="shared" si="48"/>
        <v>0.64753705717161769</v>
      </c>
      <c r="T67" s="2">
        <v>0.27</v>
      </c>
      <c r="U67" s="14">
        <f t="shared" si="49"/>
        <v>0.17483500543633679</v>
      </c>
      <c r="V67" s="2">
        <v>180.9</v>
      </c>
      <c r="W67" s="2">
        <v>6</v>
      </c>
      <c r="X67" s="2">
        <v>3</v>
      </c>
      <c r="Y67" s="2">
        <v>0.3</v>
      </c>
      <c r="Z67" s="2">
        <v>6</v>
      </c>
      <c r="AA67" s="2">
        <v>30.2</v>
      </c>
      <c r="AB67" s="1">
        <f t="shared" si="50"/>
        <v>0.26037044155628025</v>
      </c>
      <c r="AC67" s="7">
        <f t="shared" si="51"/>
        <v>10.232166666666666</v>
      </c>
      <c r="AD67" s="1">
        <f t="shared" si="52"/>
        <v>0.28999999999999998</v>
      </c>
      <c r="AE67" s="15">
        <f t="shared" si="53"/>
        <v>227.20109589041081</v>
      </c>
      <c r="AF67" s="1">
        <f t="shared" si="54"/>
        <v>6052986.5231974805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6">
        <v>10</v>
      </c>
      <c r="D68" s="8">
        <v>17.257729085774201</v>
      </c>
      <c r="E68" s="9">
        <f t="shared" si="55"/>
        <v>20.670883712999998</v>
      </c>
      <c r="F68" s="6" t="s">
        <v>110</v>
      </c>
      <c r="G68" s="1">
        <v>11</v>
      </c>
      <c r="H68" s="7">
        <f t="shared" si="40"/>
        <v>17.257729085774201</v>
      </c>
      <c r="I68" s="7">
        <f t="shared" si="41"/>
        <v>290.40772908577418</v>
      </c>
      <c r="J68" s="7">
        <f t="shared" si="42"/>
        <v>0.14493674171867343</v>
      </c>
      <c r="K68" s="7">
        <f t="shared" si="43"/>
        <v>10.232166666666666</v>
      </c>
      <c r="L68" s="7">
        <f t="shared" si="44"/>
        <v>2.7626849999999994</v>
      </c>
      <c r="M68" s="1" t="s">
        <v>112</v>
      </c>
      <c r="N68" s="7">
        <f>(O67-P67)*$C$22/100</f>
        <v>6.2436742474750817</v>
      </c>
      <c r="O68" s="7">
        <f t="shared" si="56"/>
        <v>3.0912994340776345</v>
      </c>
      <c r="P68" s="7">
        <f t="shared" si="45"/>
        <v>0.44804286765199147</v>
      </c>
      <c r="Q68" s="12">
        <f t="shared" si="46"/>
        <v>0.12993243161907753</v>
      </c>
      <c r="R68" s="7">
        <f t="shared" si="47"/>
        <v>0.80117864999999977</v>
      </c>
      <c r="S68" s="13">
        <f t="shared" si="48"/>
        <v>0.1621766027078699</v>
      </c>
      <c r="T68" s="2">
        <v>0.27</v>
      </c>
      <c r="U68" s="14">
        <f t="shared" si="49"/>
        <v>4.3787682731124877E-2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0.23490794675465759</v>
      </c>
      <c r="AC68" s="7">
        <f t="shared" si="51"/>
        <v>10.232166666666666</v>
      </c>
      <c r="AD68" s="1">
        <f t="shared" si="52"/>
        <v>0.28999999999999998</v>
      </c>
      <c r="AE68" s="15">
        <f t="shared" si="53"/>
        <v>227.20109589041081</v>
      </c>
      <c r="AF68" s="1">
        <f t="shared" si="54"/>
        <v>5461044.7614522502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6">
        <v>11</v>
      </c>
      <c r="D69" s="8">
        <v>11.561299363133299</v>
      </c>
      <c r="E69" s="9">
        <f t="shared" si="55"/>
        <v>17.257729085774201</v>
      </c>
      <c r="F69" s="6" t="s">
        <v>112</v>
      </c>
      <c r="G69" s="1">
        <v>12</v>
      </c>
      <c r="H69" s="7">
        <f t="shared" si="40"/>
        <v>11.561299363133299</v>
      </c>
      <c r="I69" s="7">
        <f t="shared" si="41"/>
        <v>284.71129936313326</v>
      </c>
      <c r="J69" s="7">
        <f t="shared" si="42"/>
        <v>7.410462542394218E-2</v>
      </c>
      <c r="K69" s="7">
        <f t="shared" si="43"/>
        <v>10.232166666666666</v>
      </c>
      <c r="L69" s="7">
        <f t="shared" si="44"/>
        <v>2.7626849999999994</v>
      </c>
      <c r="M69" s="1" t="s">
        <v>110</v>
      </c>
      <c r="O69" s="7">
        <f t="shared" si="56"/>
        <v>5.4059415664256427</v>
      </c>
      <c r="P69" s="7">
        <f t="shared" si="45"/>
        <v>0.40060527484369152</v>
      </c>
      <c r="Q69" s="12">
        <f t="shared" si="46"/>
        <v>0.11617552970467053</v>
      </c>
      <c r="R69" s="7">
        <f t="shared" si="47"/>
        <v>0.80117864999999977</v>
      </c>
      <c r="S69" s="13">
        <f t="shared" si="48"/>
        <v>0.14500577331244482</v>
      </c>
      <c r="T69" s="2">
        <v>0.27</v>
      </c>
      <c r="U69" s="14">
        <f t="shared" si="49"/>
        <v>3.9151558794360108E-2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0.23400714787374419</v>
      </c>
      <c r="AC69" s="7">
        <f t="shared" si="51"/>
        <v>10.232166666666666</v>
      </c>
      <c r="AD69" s="1">
        <f t="shared" si="52"/>
        <v>0.28999999999999998</v>
      </c>
      <c r="AE69" s="15">
        <f t="shared" si="53"/>
        <v>227.20109589041081</v>
      </c>
      <c r="AF69" s="1">
        <f t="shared" si="54"/>
        <v>5440103.3540724823</v>
      </c>
      <c r="AG69" s="1">
        <f>SUM(AF58:AF69)</f>
        <v>71759521.450123146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6">
        <v>12</v>
      </c>
      <c r="D70" s="8">
        <v>8.2362497285806509</v>
      </c>
      <c r="E70" s="9">
        <f t="shared" si="55"/>
        <v>11.561299363133299</v>
      </c>
      <c r="F70" s="6" t="s">
        <v>110</v>
      </c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2" spans="1:78" x14ac:dyDescent="0.15">
      <c r="S72" s="30" t="s">
        <v>80</v>
      </c>
      <c r="T72" s="30"/>
      <c r="U72" s="30"/>
      <c r="V72" s="30" t="s">
        <v>81</v>
      </c>
      <c r="W72" s="30"/>
      <c r="X72" s="30"/>
      <c r="Y72" s="30" t="s">
        <v>82</v>
      </c>
      <c r="Z72" s="30"/>
      <c r="AA72" s="30"/>
      <c r="AB72" s="30" t="s">
        <v>83</v>
      </c>
      <c r="AC72" s="30"/>
      <c r="AD72" s="30"/>
      <c r="AE72" s="30" t="s">
        <v>84</v>
      </c>
      <c r="AF72" s="30"/>
      <c r="AG72" s="30"/>
      <c r="AH72" s="30" t="s">
        <v>85</v>
      </c>
      <c r="AI72" s="30"/>
      <c r="AJ72" s="30"/>
      <c r="AK72" s="31" t="s">
        <v>115</v>
      </c>
      <c r="AL72" s="32"/>
      <c r="AM72" s="33"/>
      <c r="AN72" s="32" t="s">
        <v>116</v>
      </c>
      <c r="AO72" s="32"/>
      <c r="AP72" s="33"/>
      <c r="AQ72" s="30" t="s">
        <v>87</v>
      </c>
      <c r="AR72" s="30"/>
      <c r="AS72" s="30"/>
    </row>
    <row r="73" spans="1:78" x14ac:dyDescent="0.15">
      <c r="A73" s="34" t="s">
        <v>49</v>
      </c>
      <c r="B73" s="34"/>
      <c r="C73" s="6" t="s">
        <v>88</v>
      </c>
      <c r="D73" s="6" t="s">
        <v>89</v>
      </c>
      <c r="E73" s="6" t="s">
        <v>90</v>
      </c>
      <c r="F73" s="6" t="s">
        <v>91</v>
      </c>
      <c r="G73" s="1" t="s">
        <v>88</v>
      </c>
      <c r="H73" s="1" t="s">
        <v>90</v>
      </c>
      <c r="I73" s="1" t="s">
        <v>92</v>
      </c>
      <c r="J73" s="1" t="s">
        <v>93</v>
      </c>
      <c r="K73" s="10" t="s">
        <v>94</v>
      </c>
      <c r="L73" s="10" t="s">
        <v>95</v>
      </c>
      <c r="M73" s="1" t="s">
        <v>96</v>
      </c>
      <c r="N73" s="10" t="s">
        <v>97</v>
      </c>
      <c r="O73" s="1" t="s">
        <v>98</v>
      </c>
      <c r="P73" s="1" t="s">
        <v>99</v>
      </c>
      <c r="Q73" s="10" t="s">
        <v>100</v>
      </c>
      <c r="R73" s="10" t="s">
        <v>101</v>
      </c>
      <c r="S73" s="2" t="s">
        <v>102</v>
      </c>
      <c r="T73" s="2" t="s">
        <v>103</v>
      </c>
      <c r="U73" s="2"/>
      <c r="V73" s="2" t="s">
        <v>102</v>
      </c>
      <c r="W73" s="2" t="s">
        <v>103</v>
      </c>
      <c r="X73" s="2"/>
      <c r="Y73" s="2" t="s">
        <v>102</v>
      </c>
      <c r="Z73" s="2" t="s">
        <v>103</v>
      </c>
      <c r="AA73" s="2"/>
      <c r="AB73" s="2" t="s">
        <v>102</v>
      </c>
      <c r="AC73" s="2" t="s">
        <v>103</v>
      </c>
      <c r="AD73" s="2"/>
      <c r="AE73" s="2" t="s">
        <v>102</v>
      </c>
      <c r="AF73" s="2" t="s">
        <v>103</v>
      </c>
      <c r="AG73" s="2"/>
      <c r="AH73" s="2" t="s">
        <v>102</v>
      </c>
      <c r="AI73" s="2" t="s">
        <v>103</v>
      </c>
      <c r="AJ73" s="2"/>
      <c r="AK73" s="2" t="s">
        <v>102</v>
      </c>
      <c r="AL73" s="2" t="s">
        <v>103</v>
      </c>
      <c r="AM73" s="2"/>
      <c r="AN73" s="2" t="s">
        <v>102</v>
      </c>
      <c r="AO73" s="2" t="s">
        <v>103</v>
      </c>
      <c r="AP73" s="2"/>
      <c r="AQ73" s="16" t="s">
        <v>102</v>
      </c>
      <c r="AR73" s="16" t="s">
        <v>103</v>
      </c>
      <c r="AS73" s="16"/>
      <c r="AT73" s="1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pans="1:78" x14ac:dyDescent="0.15">
      <c r="A74" s="1" t="s">
        <v>108</v>
      </c>
      <c r="B74" s="1">
        <f>F8</f>
        <v>625.46400000000006</v>
      </c>
      <c r="C74" s="6" t="s">
        <v>109</v>
      </c>
      <c r="D74" s="6">
        <v>5</v>
      </c>
      <c r="E74" s="6"/>
      <c r="F74" s="6"/>
      <c r="G74" s="1">
        <v>1</v>
      </c>
      <c r="H74" s="7">
        <f t="shared" ref="H74:H85" si="57">E75</f>
        <v>5</v>
      </c>
      <c r="I74" s="7">
        <f t="shared" ref="I74:I85" si="58">H74+273.15</f>
        <v>278.14999999999998</v>
      </c>
      <c r="J74" s="7">
        <f t="shared" ref="J74:J85" si="59">EXP(($C$16*(I74-$C$14))/($C$17*I74*$C$14))</f>
        <v>3.3074406338125473E-2</v>
      </c>
      <c r="K74" s="7">
        <f t="shared" ref="K74:K85" si="60">$B$74/12</f>
        <v>52.122000000000007</v>
      </c>
      <c r="L74" s="7">
        <f t="shared" ref="L74:L85" si="61">K74*$B$75/100</f>
        <v>0.52122000000000002</v>
      </c>
      <c r="M74" s="1" t="s">
        <v>110</v>
      </c>
      <c r="O74" s="7">
        <f>L74</f>
        <v>0.52122000000000002</v>
      </c>
      <c r="P74" s="7">
        <f t="shared" ref="P74:P85" si="62">O74*J74</f>
        <v>1.7239042071557759E-2</v>
      </c>
      <c r="Q74" s="12">
        <f t="shared" ref="Q74:Q85" si="63">P74*$B$76</f>
        <v>5.1717126214673274E-3</v>
      </c>
      <c r="R74" s="7">
        <f t="shared" ref="R74:R85" si="64">L74*$B$76</f>
        <v>0.156366</v>
      </c>
      <c r="S74" s="13">
        <f t="shared" ref="S74:S85" si="65">Q74/R74</f>
        <v>3.3074406338125473E-2</v>
      </c>
      <c r="T74" s="2">
        <v>0.01</v>
      </c>
      <c r="U74" s="14">
        <f t="shared" ref="U74:U85" si="66">S74*T74</f>
        <v>3.3074406338125473E-4</v>
      </c>
      <c r="V74" s="13"/>
      <c r="W74" s="2"/>
      <c r="X74" s="2"/>
      <c r="Y74" s="2"/>
      <c r="Z74" s="2"/>
      <c r="AA74" s="2"/>
      <c r="AB74" s="2"/>
      <c r="AC74" s="2"/>
      <c r="AD74" s="2"/>
      <c r="AE74" s="13">
        <v>1E-3</v>
      </c>
      <c r="AF74" s="2">
        <v>0.49</v>
      </c>
      <c r="AG74" s="14">
        <f t="shared" ref="AG74:AG85" si="67">AF74*AE74</f>
        <v>4.8999999999999998E-4</v>
      </c>
      <c r="AH74" s="17"/>
      <c r="AI74" s="2"/>
      <c r="AJ74" s="14"/>
      <c r="AK74" s="13"/>
      <c r="AL74" s="2"/>
      <c r="AM74" s="2"/>
      <c r="AN74" s="13"/>
      <c r="AO74" s="2"/>
      <c r="AP74" s="14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5.8207440633812552E-3</v>
      </c>
      <c r="AU74" s="7">
        <f t="shared" ref="AU74:AU85" si="70">$B$74/12</f>
        <v>52.122000000000007</v>
      </c>
      <c r="AV74" s="1">
        <f t="shared" ref="AV74:AV85" si="71">$B$76</f>
        <v>0.3</v>
      </c>
      <c r="AW74" s="1">
        <f t="shared" ref="AW74:AW85" si="72">$E$8</f>
        <v>12.891533704330699</v>
      </c>
      <c r="AX74" s="1">
        <f t="shared" ref="AX74:AX85" si="73">AW74*10000*AV74*0.67*AU74*AT74</f>
        <v>7861.4059227578819</v>
      </c>
    </row>
    <row r="75" spans="1:78" x14ac:dyDescent="0.15">
      <c r="A75" s="1" t="s">
        <v>111</v>
      </c>
      <c r="B75" s="1">
        <v>1</v>
      </c>
      <c r="C75" s="6">
        <v>1</v>
      </c>
      <c r="D75" s="8">
        <v>4.9449747311612899</v>
      </c>
      <c r="E75" s="9">
        <f t="shared" ref="E75:E86" si="74">D74</f>
        <v>5</v>
      </c>
      <c r="F75" s="6" t="s">
        <v>110</v>
      </c>
      <c r="G75" s="1">
        <v>2</v>
      </c>
      <c r="H75" s="7">
        <f t="shared" si="57"/>
        <v>4.9449747311612899</v>
      </c>
      <c r="I75" s="7">
        <f t="shared" si="58"/>
        <v>278.09497473116124</v>
      </c>
      <c r="J75" s="7">
        <f t="shared" si="59"/>
        <v>3.2846112275993926E-2</v>
      </c>
      <c r="K75" s="7">
        <f t="shared" si="60"/>
        <v>52.122000000000007</v>
      </c>
      <c r="L75" s="7">
        <f t="shared" si="61"/>
        <v>0.52122000000000002</v>
      </c>
      <c r="M75" s="1" t="s">
        <v>110</v>
      </c>
      <c r="O75" s="7">
        <f t="shared" ref="O75:O85" si="75">L75+O74-P74-N75</f>
        <v>1.0252009579284422</v>
      </c>
      <c r="P75" s="7">
        <f t="shared" si="62"/>
        <v>3.3673865769574138E-2</v>
      </c>
      <c r="Q75" s="12">
        <f t="shared" si="63"/>
        <v>1.0102159730872241E-2</v>
      </c>
      <c r="R75" s="7">
        <f t="shared" si="64"/>
        <v>0.156366</v>
      </c>
      <c r="S75" s="13">
        <f t="shared" si="65"/>
        <v>6.4605858887943929E-2</v>
      </c>
      <c r="T75" s="2">
        <v>0.01</v>
      </c>
      <c r="U75" s="14">
        <f t="shared" si="66"/>
        <v>6.4605858887943927E-4</v>
      </c>
      <c r="V75" s="13"/>
      <c r="W75" s="2"/>
      <c r="X75" s="2"/>
      <c r="Y75" s="2"/>
      <c r="Z75" s="2"/>
      <c r="AA75" s="2"/>
      <c r="AB75" s="2"/>
      <c r="AC75" s="2"/>
      <c r="AD75" s="2"/>
      <c r="AE75" s="13">
        <v>1E-3</v>
      </c>
      <c r="AF75" s="2">
        <v>0.49</v>
      </c>
      <c r="AG75" s="14">
        <f t="shared" si="67"/>
        <v>4.8999999999999998E-4</v>
      </c>
      <c r="AH75" s="17"/>
      <c r="AI75" s="2"/>
      <c r="AJ75" s="14"/>
      <c r="AK75" s="13"/>
      <c r="AL75" s="2"/>
      <c r="AM75" s="2"/>
      <c r="AN75" s="13"/>
      <c r="AO75" s="2"/>
      <c r="AP75" s="14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6.1360585888794389E-3</v>
      </c>
      <c r="AU75" s="7">
        <f t="shared" si="70"/>
        <v>52.122000000000007</v>
      </c>
      <c r="AV75" s="1">
        <f t="shared" si="71"/>
        <v>0.3</v>
      </c>
      <c r="AW75" s="1">
        <f t="shared" si="72"/>
        <v>12.891533704330699</v>
      </c>
      <c r="AX75" s="1">
        <f t="shared" si="73"/>
        <v>8287.2647908495801</v>
      </c>
    </row>
    <row r="76" spans="1:78" x14ac:dyDescent="0.15">
      <c r="A76" s="1" t="s">
        <v>73</v>
      </c>
      <c r="B76" s="1">
        <f>H8</f>
        <v>0.3</v>
      </c>
      <c r="C76" s="6">
        <v>2</v>
      </c>
      <c r="D76" s="8">
        <v>6.8536238698275804</v>
      </c>
      <c r="E76" s="9">
        <f t="shared" si="74"/>
        <v>4.9449747311612899</v>
      </c>
      <c r="F76" s="6" t="s">
        <v>110</v>
      </c>
      <c r="G76" s="1">
        <v>3</v>
      </c>
      <c r="H76" s="7">
        <f t="shared" si="57"/>
        <v>6.8536238698275804</v>
      </c>
      <c r="I76" s="7">
        <f t="shared" si="58"/>
        <v>280.00362386982755</v>
      </c>
      <c r="J76" s="7">
        <f t="shared" si="59"/>
        <v>4.1699801862620241E-2</v>
      </c>
      <c r="K76" s="7">
        <f t="shared" si="60"/>
        <v>52.122000000000007</v>
      </c>
      <c r="L76" s="7">
        <f t="shared" si="61"/>
        <v>0.52122000000000002</v>
      </c>
      <c r="M76" s="1" t="s">
        <v>110</v>
      </c>
      <c r="O76" s="7">
        <f t="shared" si="75"/>
        <v>1.5127470921588682</v>
      </c>
      <c r="P76" s="7">
        <f t="shared" si="62"/>
        <v>6.3081254011279717E-2</v>
      </c>
      <c r="Q76" s="12">
        <f t="shared" si="63"/>
        <v>1.8924376203383914E-2</v>
      </c>
      <c r="R76" s="7">
        <f t="shared" si="64"/>
        <v>0.156366</v>
      </c>
      <c r="S76" s="13">
        <f t="shared" si="65"/>
        <v>0.12102615788204542</v>
      </c>
      <c r="T76" s="2">
        <v>0.01</v>
      </c>
      <c r="U76" s="14">
        <f t="shared" si="66"/>
        <v>1.2102615788204543E-3</v>
      </c>
      <c r="V76" s="13"/>
      <c r="W76" s="2"/>
      <c r="X76" s="2"/>
      <c r="Y76" s="2"/>
      <c r="Z76" s="2"/>
      <c r="AA76" s="2"/>
      <c r="AB76" s="2"/>
      <c r="AC76" s="2"/>
      <c r="AD76" s="2"/>
      <c r="AE76" s="13">
        <v>1E-3</v>
      </c>
      <c r="AF76" s="2">
        <v>0.49</v>
      </c>
      <c r="AG76" s="14">
        <f t="shared" si="67"/>
        <v>4.8999999999999998E-4</v>
      </c>
      <c r="AH76" s="17"/>
      <c r="AI76" s="2"/>
      <c r="AJ76" s="14"/>
      <c r="AK76" s="13"/>
      <c r="AL76" s="2"/>
      <c r="AM76" s="2"/>
      <c r="AN76" s="13"/>
      <c r="AO76" s="2"/>
      <c r="AP76" s="14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6.7002615788204541E-3</v>
      </c>
      <c r="AU76" s="7">
        <f t="shared" si="70"/>
        <v>52.122000000000007</v>
      </c>
      <c r="AV76" s="1">
        <f t="shared" si="71"/>
        <v>0.3</v>
      </c>
      <c r="AW76" s="1">
        <f t="shared" si="72"/>
        <v>12.891533704330699</v>
      </c>
      <c r="AX76" s="1">
        <f t="shared" si="73"/>
        <v>9049.2685275648946</v>
      </c>
    </row>
    <row r="77" spans="1:78" x14ac:dyDescent="0.15">
      <c r="C77" s="6">
        <v>3</v>
      </c>
      <c r="D77" s="8">
        <v>11.8625867681613</v>
      </c>
      <c r="E77" s="9">
        <f t="shared" si="74"/>
        <v>6.8536238698275804</v>
      </c>
      <c r="F77" s="6" t="s">
        <v>110</v>
      </c>
      <c r="G77" s="1">
        <v>4</v>
      </c>
      <c r="H77" s="7">
        <f t="shared" si="57"/>
        <v>11.8625867681613</v>
      </c>
      <c r="I77" s="7">
        <f t="shared" si="58"/>
        <v>285.01258676816127</v>
      </c>
      <c r="J77" s="7">
        <f t="shared" si="59"/>
        <v>7.6832643182040083E-2</v>
      </c>
      <c r="K77" s="7">
        <f t="shared" si="60"/>
        <v>52.122000000000007</v>
      </c>
      <c r="L77" s="7">
        <f t="shared" si="61"/>
        <v>0.52122000000000002</v>
      </c>
      <c r="M77" s="1" t="s">
        <v>110</v>
      </c>
      <c r="O77" s="7">
        <f t="shared" si="75"/>
        <v>1.9708858381475884</v>
      </c>
      <c r="P77" s="7">
        <f t="shared" si="62"/>
        <v>0.15142836835492968</v>
      </c>
      <c r="Q77" s="12">
        <f t="shared" si="63"/>
        <v>4.5428510506478899E-2</v>
      </c>
      <c r="R77" s="7">
        <f t="shared" si="64"/>
        <v>0.156366</v>
      </c>
      <c r="S77" s="13">
        <f t="shared" si="65"/>
        <v>0.29052678015987426</v>
      </c>
      <c r="T77" s="2">
        <v>0.01</v>
      </c>
      <c r="U77" s="14">
        <f t="shared" si="66"/>
        <v>2.9052678015987427E-3</v>
      </c>
      <c r="V77" s="13"/>
      <c r="W77" s="2"/>
      <c r="X77" s="2"/>
      <c r="Y77" s="2"/>
      <c r="Z77" s="2"/>
      <c r="AA77" s="2"/>
      <c r="AB77" s="2"/>
      <c r="AC77" s="2"/>
      <c r="AD77" s="2"/>
      <c r="AE77" s="13">
        <v>1E-3</v>
      </c>
      <c r="AF77" s="2">
        <v>0.49</v>
      </c>
      <c r="AG77" s="14">
        <f t="shared" si="67"/>
        <v>4.8999999999999998E-4</v>
      </c>
      <c r="AH77" s="17"/>
      <c r="AI77" s="2"/>
      <c r="AJ77" s="14"/>
      <c r="AK77" s="13"/>
      <c r="AL77" s="2"/>
      <c r="AM77" s="2"/>
      <c r="AN77" s="13"/>
      <c r="AO77" s="2"/>
      <c r="AP77" s="14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8.3952678015987436E-3</v>
      </c>
      <c r="AU77" s="7">
        <f t="shared" si="70"/>
        <v>52.122000000000007</v>
      </c>
      <c r="AV77" s="1">
        <f t="shared" si="71"/>
        <v>0.3</v>
      </c>
      <c r="AW77" s="1">
        <f t="shared" si="72"/>
        <v>12.891533704330699</v>
      </c>
      <c r="AX77" s="1">
        <f t="shared" si="73"/>
        <v>11338.517430070355</v>
      </c>
    </row>
    <row r="78" spans="1:78" x14ac:dyDescent="0.15">
      <c r="C78" s="6">
        <v>4</v>
      </c>
      <c r="D78" s="8">
        <v>16.845187337666701</v>
      </c>
      <c r="E78" s="9">
        <f t="shared" si="74"/>
        <v>11.8625867681613</v>
      </c>
      <c r="F78" s="6" t="s">
        <v>110</v>
      </c>
      <c r="G78" s="1">
        <v>5</v>
      </c>
      <c r="H78" s="7">
        <f t="shared" si="57"/>
        <v>16.845187337666701</v>
      </c>
      <c r="I78" s="7">
        <f t="shared" si="58"/>
        <v>289.99518733766666</v>
      </c>
      <c r="J78" s="7">
        <f t="shared" si="59"/>
        <v>0.13818606599240957</v>
      </c>
      <c r="K78" s="7">
        <f t="shared" si="60"/>
        <v>52.122000000000007</v>
      </c>
      <c r="L78" s="7">
        <f t="shared" si="61"/>
        <v>0.52122000000000002</v>
      </c>
      <c r="M78" s="1" t="s">
        <v>112</v>
      </c>
      <c r="N78" s="7">
        <f>(O77-P77)*$C$22/100</f>
        <v>1.7284845963030258</v>
      </c>
      <c r="O78" s="7">
        <f t="shared" si="75"/>
        <v>0.61219287348963269</v>
      </c>
      <c r="P78" s="7">
        <f t="shared" si="62"/>
        <v>8.4596524816121219E-2</v>
      </c>
      <c r="Q78" s="12">
        <f t="shared" si="63"/>
        <v>2.5378957444836366E-2</v>
      </c>
      <c r="R78" s="7">
        <f t="shared" si="64"/>
        <v>0.156366</v>
      </c>
      <c r="S78" s="13">
        <f t="shared" si="65"/>
        <v>0.16230483253927558</v>
      </c>
      <c r="T78" s="2">
        <v>0.01</v>
      </c>
      <c r="U78" s="14">
        <f t="shared" si="66"/>
        <v>1.6230483253927559E-3</v>
      </c>
      <c r="V78" s="13"/>
      <c r="W78" s="2"/>
      <c r="X78" s="2"/>
      <c r="Y78" s="2"/>
      <c r="Z78" s="2"/>
      <c r="AA78" s="2"/>
      <c r="AB78" s="2"/>
      <c r="AC78" s="2"/>
      <c r="AD78" s="2"/>
      <c r="AE78" s="13">
        <v>1E-3</v>
      </c>
      <c r="AF78" s="2">
        <v>0.49</v>
      </c>
      <c r="AG78" s="14">
        <f t="shared" si="67"/>
        <v>4.8999999999999998E-4</v>
      </c>
      <c r="AH78" s="17"/>
      <c r="AI78" s="2"/>
      <c r="AJ78" s="14"/>
      <c r="AK78" s="13"/>
      <c r="AL78" s="2"/>
      <c r="AM78" s="2"/>
      <c r="AN78" s="13"/>
      <c r="AO78" s="2"/>
      <c r="AP78" s="14"/>
      <c r="AQ78" s="2">
        <v>0.01</v>
      </c>
      <c r="AR78" s="2">
        <v>0.5</v>
      </c>
      <c r="AS78" s="2">
        <f t="shared" si="68"/>
        <v>5.0000000000000001E-3</v>
      </c>
      <c r="AT78" s="1">
        <f t="shared" si="69"/>
        <v>7.1130483253927556E-3</v>
      </c>
      <c r="AU78" s="7">
        <f t="shared" si="70"/>
        <v>52.122000000000007</v>
      </c>
      <c r="AV78" s="1">
        <f t="shared" si="71"/>
        <v>0.3</v>
      </c>
      <c r="AW78" s="1">
        <f t="shared" si="72"/>
        <v>12.891533704330699</v>
      </c>
      <c r="AX78" s="1">
        <f t="shared" si="73"/>
        <v>9606.7718534291125</v>
      </c>
    </row>
    <row r="79" spans="1:78" x14ac:dyDescent="0.15">
      <c r="C79" s="6">
        <v>5</v>
      </c>
      <c r="D79" s="8">
        <v>19.5688022287097</v>
      </c>
      <c r="E79" s="9">
        <f t="shared" si="74"/>
        <v>16.845187337666701</v>
      </c>
      <c r="F79" s="6" t="s">
        <v>112</v>
      </c>
      <c r="G79" s="1">
        <v>6</v>
      </c>
      <c r="H79" s="7">
        <f t="shared" si="57"/>
        <v>19.5688022287097</v>
      </c>
      <c r="I79" s="7">
        <f t="shared" si="58"/>
        <v>292.71880222870971</v>
      </c>
      <c r="J79" s="7">
        <f t="shared" si="59"/>
        <v>0.18886029775702867</v>
      </c>
      <c r="K79" s="7">
        <f t="shared" si="60"/>
        <v>52.122000000000007</v>
      </c>
      <c r="L79" s="7">
        <f t="shared" si="61"/>
        <v>0.52122000000000002</v>
      </c>
      <c r="M79" s="1" t="s">
        <v>110</v>
      </c>
      <c r="O79" s="7">
        <f t="shared" si="75"/>
        <v>1.0488163486735116</v>
      </c>
      <c r="P79" s="7">
        <f t="shared" si="62"/>
        <v>0.19807976790291901</v>
      </c>
      <c r="Q79" s="12">
        <f t="shared" si="63"/>
        <v>5.9423930370875698E-2</v>
      </c>
      <c r="R79" s="7">
        <f t="shared" si="64"/>
        <v>0.156366</v>
      </c>
      <c r="S79" s="13">
        <f t="shared" si="65"/>
        <v>0.38003101934484285</v>
      </c>
      <c r="T79" s="2">
        <v>0.01</v>
      </c>
      <c r="U79" s="14">
        <f t="shared" si="66"/>
        <v>3.8003101934484286E-3</v>
      </c>
      <c r="V79" s="13"/>
      <c r="W79" s="2"/>
      <c r="X79" s="2"/>
      <c r="Y79" s="2"/>
      <c r="Z79" s="2"/>
      <c r="AA79" s="2"/>
      <c r="AB79" s="2"/>
      <c r="AC79" s="2"/>
      <c r="AD79" s="2"/>
      <c r="AE79" s="13">
        <v>1E-3</v>
      </c>
      <c r="AF79" s="2">
        <v>0.49</v>
      </c>
      <c r="AG79" s="14">
        <f t="shared" si="67"/>
        <v>4.8999999999999998E-4</v>
      </c>
      <c r="AH79" s="17"/>
      <c r="AI79" s="2"/>
      <c r="AJ79" s="14"/>
      <c r="AK79" s="13"/>
      <c r="AL79" s="2"/>
      <c r="AM79" s="2"/>
      <c r="AN79" s="13"/>
      <c r="AO79" s="2"/>
      <c r="AP79" s="14"/>
      <c r="AQ79" s="2">
        <v>0.01</v>
      </c>
      <c r="AR79" s="2">
        <v>0.5</v>
      </c>
      <c r="AS79" s="2">
        <f t="shared" si="68"/>
        <v>5.0000000000000001E-3</v>
      </c>
      <c r="AT79" s="1">
        <f t="shared" si="69"/>
        <v>9.2903101934484304E-3</v>
      </c>
      <c r="AU79" s="7">
        <f t="shared" si="70"/>
        <v>52.122000000000007</v>
      </c>
      <c r="AV79" s="1">
        <f t="shared" si="71"/>
        <v>0.3</v>
      </c>
      <c r="AW79" s="1">
        <f t="shared" si="72"/>
        <v>12.891533704330699</v>
      </c>
      <c r="AX79" s="1">
        <f t="shared" si="73"/>
        <v>12547.347690220833</v>
      </c>
    </row>
    <row r="80" spans="1:78" x14ac:dyDescent="0.15">
      <c r="C80" s="6">
        <v>6</v>
      </c>
      <c r="D80" s="8">
        <v>22.9275340036667</v>
      </c>
      <c r="E80" s="9">
        <f t="shared" si="74"/>
        <v>19.5688022287097</v>
      </c>
      <c r="F80" s="6" t="s">
        <v>110</v>
      </c>
      <c r="G80" s="1">
        <v>7</v>
      </c>
      <c r="H80" s="7">
        <f t="shared" si="57"/>
        <v>22.9275340036667</v>
      </c>
      <c r="I80" s="7">
        <f t="shared" si="58"/>
        <v>296.0775340036667</v>
      </c>
      <c r="J80" s="7">
        <f t="shared" si="59"/>
        <v>0.27543439240347189</v>
      </c>
      <c r="K80" s="7">
        <f t="shared" si="60"/>
        <v>52.122000000000007</v>
      </c>
      <c r="L80" s="7">
        <f t="shared" si="61"/>
        <v>0.52122000000000002</v>
      </c>
      <c r="M80" s="1" t="s">
        <v>110</v>
      </c>
      <c r="O80" s="7">
        <f t="shared" si="75"/>
        <v>1.3719565807705927</v>
      </c>
      <c r="P80" s="7">
        <f t="shared" si="62"/>
        <v>0.37788402722849301</v>
      </c>
      <c r="Q80" s="12">
        <f t="shared" si="63"/>
        <v>0.11336520816854789</v>
      </c>
      <c r="R80" s="7">
        <f t="shared" si="64"/>
        <v>0.156366</v>
      </c>
      <c r="S80" s="13">
        <f t="shared" si="65"/>
        <v>0.72499909295209886</v>
      </c>
      <c r="T80" s="2">
        <v>0.01</v>
      </c>
      <c r="U80" s="14">
        <f t="shared" si="66"/>
        <v>7.2499909295209884E-3</v>
      </c>
      <c r="V80" s="13"/>
      <c r="W80" s="2"/>
      <c r="X80" s="2"/>
      <c r="Y80" s="2"/>
      <c r="Z80" s="2"/>
      <c r="AA80" s="2"/>
      <c r="AB80" s="2"/>
      <c r="AC80" s="2"/>
      <c r="AD80" s="2"/>
      <c r="AE80" s="13">
        <v>5.0000000000000001E-3</v>
      </c>
      <c r="AF80" s="2">
        <v>0.49</v>
      </c>
      <c r="AG80" s="14">
        <f t="shared" si="67"/>
        <v>2.4499999999999999E-3</v>
      </c>
      <c r="AH80" s="17"/>
      <c r="AI80" s="2"/>
      <c r="AJ80" s="14"/>
      <c r="AK80" s="13"/>
      <c r="AL80" s="2"/>
      <c r="AM80" s="2"/>
      <c r="AN80" s="13"/>
      <c r="AO80" s="2"/>
      <c r="AP80" s="14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1.719999092952099E-2</v>
      </c>
      <c r="AU80" s="7">
        <f t="shared" si="70"/>
        <v>52.122000000000007</v>
      </c>
      <c r="AV80" s="1">
        <f t="shared" si="71"/>
        <v>0.3</v>
      </c>
      <c r="AW80" s="1">
        <f t="shared" si="72"/>
        <v>12.891533704330699</v>
      </c>
      <c r="AX80" s="1">
        <f t="shared" si="73"/>
        <v>23230.038821904749</v>
      </c>
    </row>
    <row r="81" spans="1:53" x14ac:dyDescent="0.15">
      <c r="C81" s="6">
        <v>7</v>
      </c>
      <c r="D81" s="8">
        <v>24.921046454838699</v>
      </c>
      <c r="E81" s="9">
        <f t="shared" si="74"/>
        <v>22.9275340036667</v>
      </c>
      <c r="F81" s="6" t="s">
        <v>110</v>
      </c>
      <c r="G81" s="1">
        <v>8</v>
      </c>
      <c r="H81" s="7">
        <f t="shared" si="57"/>
        <v>24.921046454838699</v>
      </c>
      <c r="I81" s="7">
        <f t="shared" si="58"/>
        <v>298.07104645483867</v>
      </c>
      <c r="J81" s="7">
        <f t="shared" si="59"/>
        <v>0.34319270738032659</v>
      </c>
      <c r="K81" s="7">
        <f t="shared" si="60"/>
        <v>52.122000000000007</v>
      </c>
      <c r="L81" s="7">
        <f t="shared" si="61"/>
        <v>0.52122000000000002</v>
      </c>
      <c r="M81" s="1" t="s">
        <v>110</v>
      </c>
      <c r="O81" s="7">
        <f t="shared" si="75"/>
        <v>1.5152925535420998</v>
      </c>
      <c r="P81" s="7">
        <f t="shared" si="62"/>
        <v>0.5200373539233617</v>
      </c>
      <c r="Q81" s="12">
        <f t="shared" si="63"/>
        <v>0.1560112061770085</v>
      </c>
      <c r="R81" s="7">
        <f t="shared" si="64"/>
        <v>0.156366</v>
      </c>
      <c r="S81" s="13">
        <f t="shared" si="65"/>
        <v>0.99773100403545845</v>
      </c>
      <c r="T81" s="2">
        <v>0.01</v>
      </c>
      <c r="U81" s="14">
        <f t="shared" si="66"/>
        <v>9.9773100403545839E-3</v>
      </c>
      <c r="V81" s="13"/>
      <c r="W81" s="2"/>
      <c r="X81" s="2"/>
      <c r="Y81" s="2"/>
      <c r="Z81" s="2"/>
      <c r="AA81" s="2"/>
      <c r="AB81" s="2"/>
      <c r="AC81" s="2"/>
      <c r="AD81" s="2"/>
      <c r="AE81" s="13">
        <v>5.0000000000000001E-3</v>
      </c>
      <c r="AF81" s="2">
        <v>0.49</v>
      </c>
      <c r="AG81" s="14">
        <f t="shared" si="67"/>
        <v>2.4499999999999999E-3</v>
      </c>
      <c r="AH81" s="17"/>
      <c r="AI81" s="2"/>
      <c r="AJ81" s="14"/>
      <c r="AK81" s="13"/>
      <c r="AL81" s="2"/>
      <c r="AM81" s="2"/>
      <c r="AN81" s="13"/>
      <c r="AO81" s="2"/>
      <c r="AP81" s="14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1.9927310040354584E-2</v>
      </c>
      <c r="AU81" s="7">
        <f t="shared" si="70"/>
        <v>52.122000000000007</v>
      </c>
      <c r="AV81" s="1">
        <f t="shared" si="71"/>
        <v>0.3</v>
      </c>
      <c r="AW81" s="1">
        <f t="shared" si="72"/>
        <v>12.891533704330699</v>
      </c>
      <c r="AX81" s="1">
        <f t="shared" si="73"/>
        <v>26913.51337046671</v>
      </c>
    </row>
    <row r="82" spans="1:53" x14ac:dyDescent="0.15">
      <c r="C82" s="6">
        <v>8</v>
      </c>
      <c r="D82" s="8">
        <v>23.8033130245161</v>
      </c>
      <c r="E82" s="9">
        <f t="shared" si="74"/>
        <v>24.921046454838699</v>
      </c>
      <c r="F82" s="6" t="s">
        <v>110</v>
      </c>
      <c r="G82" s="1">
        <v>9</v>
      </c>
      <c r="H82" s="7">
        <f t="shared" si="57"/>
        <v>23.8033130245161</v>
      </c>
      <c r="I82" s="7">
        <f t="shared" si="58"/>
        <v>296.95331302451609</v>
      </c>
      <c r="J82" s="7">
        <f t="shared" si="59"/>
        <v>0.30348651041272667</v>
      </c>
      <c r="K82" s="7">
        <f t="shared" si="60"/>
        <v>52.122000000000007</v>
      </c>
      <c r="L82" s="7">
        <f t="shared" si="61"/>
        <v>0.52122000000000002</v>
      </c>
      <c r="M82" s="1" t="s">
        <v>110</v>
      </c>
      <c r="O82" s="7">
        <f t="shared" si="75"/>
        <v>1.5164751996187382</v>
      </c>
      <c r="P82" s="7">
        <f t="shared" si="62"/>
        <v>0.46022976645973396</v>
      </c>
      <c r="Q82" s="12">
        <f t="shared" si="63"/>
        <v>0.13806892993792019</v>
      </c>
      <c r="R82" s="7">
        <f t="shared" si="64"/>
        <v>0.156366</v>
      </c>
      <c r="S82" s="13">
        <f t="shared" si="65"/>
        <v>0.8829856230761175</v>
      </c>
      <c r="T82" s="2">
        <v>0.01</v>
      </c>
      <c r="U82" s="14">
        <f t="shared" si="66"/>
        <v>8.8298562307611746E-3</v>
      </c>
      <c r="V82" s="13"/>
      <c r="W82" s="2"/>
      <c r="X82" s="2"/>
      <c r="Y82" s="2"/>
      <c r="Z82" s="2"/>
      <c r="AA82" s="2"/>
      <c r="AB82" s="2"/>
      <c r="AC82" s="2"/>
      <c r="AD82" s="2"/>
      <c r="AE82" s="13">
        <v>1E-3</v>
      </c>
      <c r="AF82" s="2">
        <v>0.49</v>
      </c>
      <c r="AG82" s="14">
        <f t="shared" si="67"/>
        <v>4.8999999999999998E-4</v>
      </c>
      <c r="AH82" s="17"/>
      <c r="AI82" s="2"/>
      <c r="AJ82" s="14"/>
      <c r="AK82" s="13"/>
      <c r="AL82" s="2"/>
      <c r="AM82" s="2"/>
      <c r="AN82" s="13"/>
      <c r="AO82" s="2"/>
      <c r="AP82" s="14"/>
      <c r="AQ82" s="2">
        <v>0.01</v>
      </c>
      <c r="AR82" s="2">
        <v>0.5</v>
      </c>
      <c r="AS82" s="2">
        <f t="shared" si="68"/>
        <v>5.0000000000000001E-3</v>
      </c>
      <c r="AT82" s="1">
        <f t="shared" si="69"/>
        <v>1.4319856230761176E-2</v>
      </c>
      <c r="AU82" s="7">
        <f t="shared" si="70"/>
        <v>52.122000000000007</v>
      </c>
      <c r="AV82" s="1">
        <f t="shared" si="71"/>
        <v>0.3</v>
      </c>
      <c r="AW82" s="1">
        <f t="shared" si="72"/>
        <v>12.891533704330699</v>
      </c>
      <c r="AX82" s="1">
        <f t="shared" si="73"/>
        <v>19340.173929611537</v>
      </c>
    </row>
    <row r="83" spans="1:53" x14ac:dyDescent="0.15">
      <c r="C83" s="6">
        <v>9</v>
      </c>
      <c r="D83" s="8">
        <v>20.670883712999998</v>
      </c>
      <c r="E83" s="9">
        <f t="shared" si="74"/>
        <v>23.8033130245161</v>
      </c>
      <c r="F83" s="6" t="s">
        <v>110</v>
      </c>
      <c r="G83" s="1">
        <v>10</v>
      </c>
      <c r="H83" s="7">
        <f t="shared" si="57"/>
        <v>20.670883712999998</v>
      </c>
      <c r="I83" s="7">
        <f t="shared" si="58"/>
        <v>293.820883713</v>
      </c>
      <c r="J83" s="7">
        <f t="shared" si="59"/>
        <v>0.21395667876100496</v>
      </c>
      <c r="K83" s="7">
        <f t="shared" si="60"/>
        <v>52.122000000000007</v>
      </c>
      <c r="L83" s="7">
        <f t="shared" si="61"/>
        <v>0.52122000000000002</v>
      </c>
      <c r="M83" s="1" t="s">
        <v>110</v>
      </c>
      <c r="O83" s="7">
        <f t="shared" si="75"/>
        <v>1.5774654331590043</v>
      </c>
      <c r="P83" s="7">
        <f t="shared" si="62"/>
        <v>0.33750926493899064</v>
      </c>
      <c r="Q83" s="12">
        <f t="shared" si="63"/>
        <v>0.10125277948169718</v>
      </c>
      <c r="R83" s="7">
        <f t="shared" si="64"/>
        <v>0.156366</v>
      </c>
      <c r="S83" s="13">
        <f t="shared" si="65"/>
        <v>0.64753705717161769</v>
      </c>
      <c r="T83" s="2">
        <v>0.01</v>
      </c>
      <c r="U83" s="14">
        <f t="shared" si="66"/>
        <v>6.4753705717161773E-3</v>
      </c>
      <c r="V83" s="13"/>
      <c r="W83" s="2"/>
      <c r="X83" s="2"/>
      <c r="Y83" s="2"/>
      <c r="Z83" s="2"/>
      <c r="AA83" s="2"/>
      <c r="AB83" s="2"/>
      <c r="AC83" s="2"/>
      <c r="AD83" s="2"/>
      <c r="AE83" s="13">
        <v>1E-3</v>
      </c>
      <c r="AF83" s="2">
        <v>0.49</v>
      </c>
      <c r="AG83" s="14">
        <f t="shared" si="67"/>
        <v>4.8999999999999998E-4</v>
      </c>
      <c r="AH83" s="17"/>
      <c r="AI83" s="2"/>
      <c r="AJ83" s="14"/>
      <c r="AK83" s="13"/>
      <c r="AL83" s="2"/>
      <c r="AM83" s="2"/>
      <c r="AN83" s="13"/>
      <c r="AO83" s="2"/>
      <c r="AP83" s="14"/>
      <c r="AQ83" s="2">
        <v>0.01</v>
      </c>
      <c r="AR83" s="2">
        <v>0.5</v>
      </c>
      <c r="AS83" s="2">
        <f t="shared" si="68"/>
        <v>5.0000000000000001E-3</v>
      </c>
      <c r="AT83" s="1">
        <f t="shared" si="69"/>
        <v>1.1965370571716177E-2</v>
      </c>
      <c r="AU83" s="7">
        <f t="shared" si="70"/>
        <v>52.122000000000007</v>
      </c>
      <c r="AV83" s="1">
        <f t="shared" si="71"/>
        <v>0.3</v>
      </c>
      <c r="AW83" s="1">
        <f t="shared" si="72"/>
        <v>12.891533704330699</v>
      </c>
      <c r="AX83" s="1">
        <f t="shared" si="73"/>
        <v>16160.242411661804</v>
      </c>
    </row>
    <row r="84" spans="1:53" x14ac:dyDescent="0.15">
      <c r="C84" s="6">
        <v>10</v>
      </c>
      <c r="D84" s="8">
        <v>17.257729085774201</v>
      </c>
      <c r="E84" s="9">
        <f t="shared" si="74"/>
        <v>20.670883712999998</v>
      </c>
      <c r="F84" s="6" t="s">
        <v>110</v>
      </c>
      <c r="G84" s="1">
        <v>11</v>
      </c>
      <c r="H84" s="7">
        <f t="shared" si="57"/>
        <v>17.257729085774201</v>
      </c>
      <c r="I84" s="7">
        <f t="shared" si="58"/>
        <v>290.40772908577418</v>
      </c>
      <c r="J84" s="7">
        <f t="shared" si="59"/>
        <v>0.14493674171867343</v>
      </c>
      <c r="K84" s="7">
        <f t="shared" si="60"/>
        <v>52.122000000000007</v>
      </c>
      <c r="L84" s="7">
        <f t="shared" si="61"/>
        <v>0.52122000000000002</v>
      </c>
      <c r="M84" s="1" t="s">
        <v>112</v>
      </c>
      <c r="N84" s="7">
        <f>(O83-P83)*$C$22/100</f>
        <v>1.1779583598090131</v>
      </c>
      <c r="O84" s="7">
        <f t="shared" si="75"/>
        <v>0.58321780841100068</v>
      </c>
      <c r="P84" s="7">
        <f t="shared" si="62"/>
        <v>8.4529688863395971E-2</v>
      </c>
      <c r="Q84" s="12">
        <f t="shared" si="63"/>
        <v>2.5358906659018791E-2</v>
      </c>
      <c r="R84" s="7">
        <f t="shared" si="64"/>
        <v>0.156366</v>
      </c>
      <c r="S84" s="13">
        <f t="shared" si="65"/>
        <v>0.16217660270786993</v>
      </c>
      <c r="T84" s="2">
        <v>0.01</v>
      </c>
      <c r="U84" s="14">
        <f t="shared" si="66"/>
        <v>1.6217660270786993E-3</v>
      </c>
      <c r="V84" s="13"/>
      <c r="W84" s="2"/>
      <c r="X84" s="2"/>
      <c r="Y84" s="2"/>
      <c r="Z84" s="2"/>
      <c r="AA84" s="2"/>
      <c r="AB84" s="2"/>
      <c r="AC84" s="2"/>
      <c r="AD84" s="2"/>
      <c r="AE84" s="13">
        <v>1E-3</v>
      </c>
      <c r="AF84" s="2">
        <v>0.49</v>
      </c>
      <c r="AG84" s="14">
        <f t="shared" si="67"/>
        <v>4.8999999999999998E-4</v>
      </c>
      <c r="AH84" s="17"/>
      <c r="AI84" s="2"/>
      <c r="AJ84" s="14"/>
      <c r="AK84" s="13"/>
      <c r="AL84" s="2"/>
      <c r="AM84" s="2"/>
      <c r="AN84" s="13"/>
      <c r="AO84" s="2"/>
      <c r="AP84" s="14"/>
      <c r="AQ84" s="2">
        <v>0.01</v>
      </c>
      <c r="AR84" s="2">
        <v>0.5</v>
      </c>
      <c r="AS84" s="2">
        <f t="shared" si="68"/>
        <v>5.0000000000000001E-3</v>
      </c>
      <c r="AT84" s="1">
        <f t="shared" si="69"/>
        <v>7.1117660270786998E-3</v>
      </c>
      <c r="AU84" s="7">
        <f t="shared" si="70"/>
        <v>52.122000000000007</v>
      </c>
      <c r="AV84" s="1">
        <f t="shared" si="71"/>
        <v>0.3</v>
      </c>
      <c r="AW84" s="1">
        <f t="shared" si="72"/>
        <v>12.891533704330699</v>
      </c>
      <c r="AX84" s="1">
        <f t="shared" si="73"/>
        <v>9605.0400013753042</v>
      </c>
    </row>
    <row r="85" spans="1:53" x14ac:dyDescent="0.15">
      <c r="C85" s="6">
        <v>11</v>
      </c>
      <c r="D85" s="8">
        <v>11.561299363133299</v>
      </c>
      <c r="E85" s="9">
        <f t="shared" si="74"/>
        <v>17.257729085774201</v>
      </c>
      <c r="F85" s="6" t="s">
        <v>112</v>
      </c>
      <c r="G85" s="1">
        <v>12</v>
      </c>
      <c r="H85" s="7">
        <f t="shared" si="57"/>
        <v>11.561299363133299</v>
      </c>
      <c r="I85" s="7">
        <f t="shared" si="58"/>
        <v>284.71129936313326</v>
      </c>
      <c r="J85" s="7">
        <f t="shared" si="59"/>
        <v>7.410462542394218E-2</v>
      </c>
      <c r="K85" s="7">
        <f t="shared" si="60"/>
        <v>52.122000000000007</v>
      </c>
      <c r="L85" s="7">
        <f t="shared" si="61"/>
        <v>0.52122000000000002</v>
      </c>
      <c r="M85" s="1" t="s">
        <v>110</v>
      </c>
      <c r="O85" s="7">
        <f t="shared" si="75"/>
        <v>1.0199081195476047</v>
      </c>
      <c r="P85" s="7">
        <f t="shared" si="62"/>
        <v>7.5579909165912493E-2</v>
      </c>
      <c r="Q85" s="12">
        <f t="shared" si="63"/>
        <v>2.2673972749773747E-2</v>
      </c>
      <c r="R85" s="7">
        <f t="shared" si="64"/>
        <v>0.156366</v>
      </c>
      <c r="S85" s="13">
        <f t="shared" si="65"/>
        <v>0.14500577331244482</v>
      </c>
      <c r="T85" s="2">
        <v>0.01</v>
      </c>
      <c r="U85" s="14">
        <f t="shared" si="66"/>
        <v>1.4500577331244483E-3</v>
      </c>
      <c r="V85" s="13"/>
      <c r="W85" s="2"/>
      <c r="X85" s="2"/>
      <c r="Y85" s="2"/>
      <c r="Z85" s="2"/>
      <c r="AA85" s="2"/>
      <c r="AB85" s="2"/>
      <c r="AC85" s="2"/>
      <c r="AD85" s="2"/>
      <c r="AE85" s="13">
        <v>1E-3</v>
      </c>
      <c r="AF85" s="2">
        <v>0.49</v>
      </c>
      <c r="AG85" s="14">
        <f t="shared" si="67"/>
        <v>4.8999999999999998E-4</v>
      </c>
      <c r="AH85" s="17"/>
      <c r="AI85" s="2"/>
      <c r="AJ85" s="14"/>
      <c r="AK85" s="13"/>
      <c r="AL85" s="2"/>
      <c r="AM85" s="2"/>
      <c r="AN85" s="13"/>
      <c r="AO85" s="2"/>
      <c r="AP85" s="14"/>
      <c r="AQ85" s="2">
        <v>0.01</v>
      </c>
      <c r="AR85" s="2">
        <v>0.5</v>
      </c>
      <c r="AS85" s="2">
        <f t="shared" si="68"/>
        <v>5.0000000000000001E-3</v>
      </c>
      <c r="AT85" s="1">
        <f t="shared" si="69"/>
        <v>6.9400577331244486E-3</v>
      </c>
      <c r="AU85" s="7">
        <f t="shared" si="70"/>
        <v>52.122000000000007</v>
      </c>
      <c r="AV85" s="1">
        <f t="shared" si="71"/>
        <v>0.3</v>
      </c>
      <c r="AW85" s="1">
        <f t="shared" si="72"/>
        <v>12.891533704330699</v>
      </c>
      <c r="AX85" s="1">
        <f t="shared" si="73"/>
        <v>9373.133464276254</v>
      </c>
      <c r="AY85" s="1">
        <f>SUM(AX74:AX85)</f>
        <v>163312.71821418902</v>
      </c>
    </row>
    <row r="86" spans="1:53" x14ac:dyDescent="0.15">
      <c r="C86" s="6">
        <v>12</v>
      </c>
      <c r="D86" s="8">
        <v>8.2362497285806509</v>
      </c>
      <c r="E86" s="9">
        <f t="shared" si="74"/>
        <v>11.561299363133299</v>
      </c>
      <c r="F86" s="6" t="s">
        <v>110</v>
      </c>
    </row>
    <row r="88" spans="1:53" x14ac:dyDescent="0.15">
      <c r="S88" s="30" t="s">
        <v>80</v>
      </c>
      <c r="T88" s="30"/>
      <c r="U88" s="30"/>
      <c r="V88" s="30" t="s">
        <v>81</v>
      </c>
      <c r="W88" s="30"/>
      <c r="X88" s="30"/>
      <c r="Y88" s="30" t="s">
        <v>82</v>
      </c>
      <c r="Z88" s="30"/>
      <c r="AA88" s="30"/>
      <c r="AB88" s="30" t="s">
        <v>83</v>
      </c>
      <c r="AC88" s="30"/>
      <c r="AD88" s="30"/>
      <c r="AE88" s="30" t="s">
        <v>84</v>
      </c>
      <c r="AF88" s="30"/>
      <c r="AG88" s="30"/>
      <c r="AH88" s="30" t="s">
        <v>85</v>
      </c>
      <c r="AI88" s="30"/>
      <c r="AJ88" s="30"/>
      <c r="AK88" s="31" t="s">
        <v>115</v>
      </c>
      <c r="AL88" s="32"/>
      <c r="AM88" s="33"/>
      <c r="AN88" s="32" t="s">
        <v>116</v>
      </c>
      <c r="AO88" s="32"/>
      <c r="AP88" s="33"/>
      <c r="AQ88" s="30" t="s">
        <v>87</v>
      </c>
      <c r="AR88" s="30"/>
      <c r="AS88" s="30"/>
    </row>
    <row r="89" spans="1:53" x14ac:dyDescent="0.15">
      <c r="A89" s="34" t="s">
        <v>117</v>
      </c>
      <c r="B89" s="34"/>
      <c r="C89" s="6" t="s">
        <v>88</v>
      </c>
      <c r="D89" s="6" t="s">
        <v>89</v>
      </c>
      <c r="E89" s="6" t="s">
        <v>90</v>
      </c>
      <c r="F89" s="6" t="s">
        <v>91</v>
      </c>
      <c r="G89" s="1" t="s">
        <v>88</v>
      </c>
      <c r="H89" s="1" t="s">
        <v>90</v>
      </c>
      <c r="I89" s="1" t="s">
        <v>92</v>
      </c>
      <c r="J89" s="1" t="s">
        <v>93</v>
      </c>
      <c r="K89" s="10" t="s">
        <v>94</v>
      </c>
      <c r="L89" s="10" t="s">
        <v>95</v>
      </c>
      <c r="M89" s="1" t="s">
        <v>96</v>
      </c>
      <c r="N89" s="10" t="s">
        <v>97</v>
      </c>
      <c r="O89" s="1" t="s">
        <v>98</v>
      </c>
      <c r="P89" s="1" t="s">
        <v>99</v>
      </c>
      <c r="Q89" s="10" t="s">
        <v>100</v>
      </c>
      <c r="R89" s="10" t="s">
        <v>101</v>
      </c>
      <c r="S89" s="2" t="s">
        <v>102</v>
      </c>
      <c r="T89" s="2" t="s">
        <v>103</v>
      </c>
      <c r="U89" s="2"/>
      <c r="V89" s="2" t="s">
        <v>102</v>
      </c>
      <c r="W89" s="2" t="s">
        <v>103</v>
      </c>
      <c r="X89" s="2"/>
      <c r="Y89" s="2" t="s">
        <v>102</v>
      </c>
      <c r="Z89" s="2" t="s">
        <v>103</v>
      </c>
      <c r="AA89" s="2"/>
      <c r="AB89" s="2" t="s">
        <v>102</v>
      </c>
      <c r="AC89" s="2" t="s">
        <v>103</v>
      </c>
      <c r="AD89" s="2"/>
      <c r="AE89" s="2" t="s">
        <v>102</v>
      </c>
      <c r="AF89" s="2" t="s">
        <v>103</v>
      </c>
      <c r="AG89" s="2"/>
      <c r="AH89" s="2" t="s">
        <v>102</v>
      </c>
      <c r="AI89" s="2" t="s">
        <v>103</v>
      </c>
      <c r="AJ89" s="2"/>
      <c r="AK89" s="2" t="s">
        <v>102</v>
      </c>
      <c r="AL89" s="2" t="s">
        <v>103</v>
      </c>
      <c r="AM89" s="2"/>
      <c r="AN89" s="2" t="s">
        <v>102</v>
      </c>
      <c r="AO89" s="2" t="s">
        <v>103</v>
      </c>
      <c r="AP89" s="2"/>
      <c r="AQ89" s="16" t="s">
        <v>102</v>
      </c>
      <c r="AR89" s="16" t="s">
        <v>103</v>
      </c>
      <c r="AS89" s="16"/>
      <c r="AT89" s="1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pans="1:53" x14ac:dyDescent="0.15">
      <c r="A90" s="1" t="s">
        <v>108</v>
      </c>
      <c r="B90" s="1">
        <f>F9</f>
        <v>341.64</v>
      </c>
      <c r="C90" s="6" t="s">
        <v>109</v>
      </c>
      <c r="D90" s="6">
        <v>5</v>
      </c>
      <c r="E90" s="6"/>
      <c r="F90" s="6"/>
      <c r="G90" s="1">
        <v>1</v>
      </c>
      <c r="H90" s="7">
        <f t="shared" ref="H90:H101" si="76">E91</f>
        <v>5</v>
      </c>
      <c r="I90" s="7">
        <f t="shared" ref="I90:I101" si="77">H90+273.15</f>
        <v>278.14999999999998</v>
      </c>
      <c r="J90" s="7">
        <f t="shared" ref="J90:J101" si="78">EXP(($C$16*(I90-$C$14))/($C$17*I90*$C$14))</f>
        <v>3.3074406338125473E-2</v>
      </c>
      <c r="K90" s="7">
        <f t="shared" ref="K90:K101" si="79">$B$90/12</f>
        <v>28.47</v>
      </c>
      <c r="L90" s="7">
        <f t="shared" ref="L90:L101" si="80">K90*$B$75/100</f>
        <v>0.28470000000000001</v>
      </c>
      <c r="M90" s="1" t="s">
        <v>110</v>
      </c>
      <c r="O90" s="7">
        <f>L90</f>
        <v>0.28470000000000001</v>
      </c>
      <c r="P90" s="7">
        <f t="shared" ref="P90:P101" si="81">O90*J90</f>
        <v>9.4162834844643221E-3</v>
      </c>
      <c r="Q90" s="12">
        <f t="shared" ref="Q90:Q101" si="82">P90*$B$76</f>
        <v>2.8248850453392966E-3</v>
      </c>
      <c r="R90" s="7">
        <f t="shared" ref="R90:R101" si="83">L90*$B$76</f>
        <v>8.541E-2</v>
      </c>
      <c r="S90" s="13">
        <f t="shared" ref="S90:S101" si="84">Q90/R90</f>
        <v>3.3074406338125473E-2</v>
      </c>
      <c r="T90" s="2">
        <v>0.01</v>
      </c>
      <c r="U90" s="14">
        <f t="shared" ref="U90:U101" si="85">S90*T90</f>
        <v>3.3074406338125473E-4</v>
      </c>
      <c r="V90" s="13"/>
      <c r="W90" s="2"/>
      <c r="X90" s="2"/>
      <c r="Y90" s="2"/>
      <c r="Z90" s="2"/>
      <c r="AA90" s="2"/>
      <c r="AB90" s="2"/>
      <c r="AC90" s="2"/>
      <c r="AD90" s="2"/>
      <c r="AE90" s="13">
        <v>1E-3</v>
      </c>
      <c r="AF90" s="2">
        <v>0.49</v>
      </c>
      <c r="AG90" s="14">
        <f t="shared" ref="AG90:AG101" si="86">AF90*AE90</f>
        <v>4.8999999999999998E-4</v>
      </c>
      <c r="AH90" s="17"/>
      <c r="AI90" s="2"/>
      <c r="AJ90" s="14"/>
      <c r="AK90" s="13"/>
      <c r="AL90" s="2"/>
      <c r="AM90" s="2"/>
      <c r="AN90" s="13"/>
      <c r="AO90" s="2"/>
      <c r="AP90" s="14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5.8207440633812552E-3</v>
      </c>
      <c r="AU90" s="7">
        <f t="shared" ref="AU90:AU101" si="89">$B$90/12</f>
        <v>28.47</v>
      </c>
      <c r="AV90" s="1">
        <f t="shared" ref="AV90:AV101" si="90">$B$76</f>
        <v>0.3</v>
      </c>
      <c r="AW90" s="1">
        <f t="shared" ref="AW90:AW101" si="91">$E$9</f>
        <v>0.1</v>
      </c>
      <c r="AX90" s="1">
        <f t="shared" ref="AX90:AX101" si="92">AW90*10000*AV90*0.67*AU90*AT90</f>
        <v>33.309033280377328</v>
      </c>
      <c r="AZ90" s="1">
        <f t="shared" ref="AZ90:AZ101" si="93">$E$10</f>
        <v>0.36758312271608801</v>
      </c>
      <c r="BA90" s="1">
        <f t="shared" ref="BA90:BA101" si="94">AZ90*10000*AV90*0.67*AU90*AT90</f>
        <v>122.438384678552</v>
      </c>
    </row>
    <row r="91" spans="1:53" x14ac:dyDescent="0.15">
      <c r="A91" s="1" t="s">
        <v>111</v>
      </c>
      <c r="B91" s="1">
        <v>1</v>
      </c>
      <c r="C91" s="6">
        <v>1</v>
      </c>
      <c r="D91" s="8">
        <v>4.9449747311612899</v>
      </c>
      <c r="E91" s="9">
        <f t="shared" ref="E91:E102" si="95">D90</f>
        <v>5</v>
      </c>
      <c r="F91" s="6" t="s">
        <v>110</v>
      </c>
      <c r="G91" s="1">
        <v>2</v>
      </c>
      <c r="H91" s="7">
        <f t="shared" si="76"/>
        <v>4.9449747311612899</v>
      </c>
      <c r="I91" s="7">
        <f t="shared" si="77"/>
        <v>278.09497473116124</v>
      </c>
      <c r="J91" s="7">
        <f t="shared" si="78"/>
        <v>3.2846112275993926E-2</v>
      </c>
      <c r="K91" s="7">
        <f t="shared" si="79"/>
        <v>28.47</v>
      </c>
      <c r="L91" s="7">
        <f t="shared" si="80"/>
        <v>0.28470000000000001</v>
      </c>
      <c r="M91" s="1" t="s">
        <v>110</v>
      </c>
      <c r="O91" s="7">
        <f t="shared" ref="O91:O101" si="96">L91+O90-P90-N91</f>
        <v>0.55998371651553569</v>
      </c>
      <c r="P91" s="7">
        <f t="shared" si="81"/>
        <v>1.839328802539764E-2</v>
      </c>
      <c r="Q91" s="12">
        <f t="shared" si="82"/>
        <v>5.5179864076192915E-3</v>
      </c>
      <c r="R91" s="7">
        <f t="shared" si="83"/>
        <v>8.541E-2</v>
      </c>
      <c r="S91" s="13">
        <f t="shared" si="84"/>
        <v>6.4605858887943929E-2</v>
      </c>
      <c r="T91" s="2">
        <v>0.01</v>
      </c>
      <c r="U91" s="14">
        <f t="shared" si="85"/>
        <v>6.4605858887943927E-4</v>
      </c>
      <c r="V91" s="13"/>
      <c r="W91" s="2"/>
      <c r="X91" s="2"/>
      <c r="Y91" s="2"/>
      <c r="Z91" s="2"/>
      <c r="AA91" s="2"/>
      <c r="AB91" s="2"/>
      <c r="AC91" s="2"/>
      <c r="AD91" s="2"/>
      <c r="AE91" s="13">
        <v>1E-3</v>
      </c>
      <c r="AF91" s="2">
        <v>0.49</v>
      </c>
      <c r="AG91" s="14">
        <f t="shared" si="86"/>
        <v>4.8999999999999998E-4</v>
      </c>
      <c r="AH91" s="17"/>
      <c r="AI91" s="2"/>
      <c r="AJ91" s="14"/>
      <c r="AK91" s="13"/>
      <c r="AL91" s="2"/>
      <c r="AM91" s="2"/>
      <c r="AN91" s="13"/>
      <c r="AO91" s="2"/>
      <c r="AP91" s="14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6.1360585888794389E-3</v>
      </c>
      <c r="AU91" s="7">
        <f t="shared" si="89"/>
        <v>28.47</v>
      </c>
      <c r="AV91" s="1">
        <f t="shared" si="90"/>
        <v>0.3</v>
      </c>
      <c r="AW91" s="1">
        <f t="shared" si="91"/>
        <v>0.1</v>
      </c>
      <c r="AX91" s="1">
        <f t="shared" si="92"/>
        <v>35.113411193104916</v>
      </c>
      <c r="AZ91" s="1">
        <f t="shared" si="93"/>
        <v>0.36758312271608801</v>
      </c>
      <c r="BA91" s="1">
        <f t="shared" si="94"/>
        <v>129.07097335575546</v>
      </c>
    </row>
    <row r="92" spans="1:53" x14ac:dyDescent="0.15">
      <c r="A92" s="1" t="s">
        <v>73</v>
      </c>
      <c r="B92" s="1">
        <f>H9</f>
        <v>0.26</v>
      </c>
      <c r="C92" s="6">
        <v>2</v>
      </c>
      <c r="D92" s="8">
        <v>6.8536238698275804</v>
      </c>
      <c r="E92" s="9">
        <f t="shared" si="95"/>
        <v>4.9449747311612899</v>
      </c>
      <c r="F92" s="6" t="s">
        <v>110</v>
      </c>
      <c r="G92" s="1">
        <v>3</v>
      </c>
      <c r="H92" s="7">
        <f t="shared" si="76"/>
        <v>6.8536238698275804</v>
      </c>
      <c r="I92" s="7">
        <f t="shared" si="77"/>
        <v>280.00362386982755</v>
      </c>
      <c r="J92" s="7">
        <f t="shared" si="78"/>
        <v>4.1699801862620241E-2</v>
      </c>
      <c r="K92" s="7">
        <f t="shared" si="79"/>
        <v>28.47</v>
      </c>
      <c r="L92" s="7">
        <f t="shared" si="80"/>
        <v>0.28470000000000001</v>
      </c>
      <c r="M92" s="1" t="s">
        <v>110</v>
      </c>
      <c r="O92" s="7">
        <f t="shared" si="96"/>
        <v>0.82629042849013801</v>
      </c>
      <c r="P92" s="7">
        <f t="shared" si="81"/>
        <v>3.4456147149018332E-2</v>
      </c>
      <c r="Q92" s="12">
        <f t="shared" si="82"/>
        <v>1.0336844144705499E-2</v>
      </c>
      <c r="R92" s="7">
        <f t="shared" si="83"/>
        <v>8.541E-2</v>
      </c>
      <c r="S92" s="13">
        <f t="shared" si="84"/>
        <v>0.12102615788204542</v>
      </c>
      <c r="T92" s="2">
        <v>0.01</v>
      </c>
      <c r="U92" s="14">
        <f t="shared" si="85"/>
        <v>1.2102615788204543E-3</v>
      </c>
      <c r="V92" s="13"/>
      <c r="W92" s="2"/>
      <c r="X92" s="2"/>
      <c r="Y92" s="2"/>
      <c r="Z92" s="2"/>
      <c r="AA92" s="2"/>
      <c r="AB92" s="2"/>
      <c r="AC92" s="2"/>
      <c r="AD92" s="2"/>
      <c r="AE92" s="13">
        <v>1E-3</v>
      </c>
      <c r="AF92" s="2">
        <v>0.49</v>
      </c>
      <c r="AG92" s="14">
        <f t="shared" si="86"/>
        <v>4.8999999999999998E-4</v>
      </c>
      <c r="AH92" s="17"/>
      <c r="AI92" s="2"/>
      <c r="AJ92" s="14"/>
      <c r="AK92" s="13"/>
      <c r="AL92" s="2"/>
      <c r="AM92" s="2"/>
      <c r="AN92" s="13"/>
      <c r="AO92" s="2"/>
      <c r="AP92" s="14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6.7002615788204541E-3</v>
      </c>
      <c r="AU92" s="7">
        <f t="shared" si="89"/>
        <v>28.47</v>
      </c>
      <c r="AV92" s="1">
        <f t="shared" si="90"/>
        <v>0.3</v>
      </c>
      <c r="AW92" s="1">
        <f t="shared" si="91"/>
        <v>0.1</v>
      </c>
      <c r="AX92" s="1">
        <f t="shared" si="92"/>
        <v>38.342045876952682</v>
      </c>
      <c r="AZ92" s="1">
        <f t="shared" si="93"/>
        <v>0.36758312271608801</v>
      </c>
      <c r="BA92" s="1">
        <f t="shared" si="94"/>
        <v>140.93888954773774</v>
      </c>
    </row>
    <row r="93" spans="1:53" x14ac:dyDescent="0.15">
      <c r="C93" s="6">
        <v>3</v>
      </c>
      <c r="D93" s="8">
        <v>11.8625867681613</v>
      </c>
      <c r="E93" s="9">
        <f t="shared" si="95"/>
        <v>6.8536238698275804</v>
      </c>
      <c r="F93" s="6" t="s">
        <v>110</v>
      </c>
      <c r="G93" s="1">
        <v>4</v>
      </c>
      <c r="H93" s="7">
        <f t="shared" si="76"/>
        <v>11.8625867681613</v>
      </c>
      <c r="I93" s="7">
        <f t="shared" si="77"/>
        <v>285.01258676816127</v>
      </c>
      <c r="J93" s="7">
        <f t="shared" si="78"/>
        <v>7.6832643182040083E-2</v>
      </c>
      <c r="K93" s="7">
        <f t="shared" si="79"/>
        <v>28.47</v>
      </c>
      <c r="L93" s="7">
        <f t="shared" si="80"/>
        <v>0.28470000000000001</v>
      </c>
      <c r="M93" s="1" t="s">
        <v>110</v>
      </c>
      <c r="O93" s="7">
        <f t="shared" si="96"/>
        <v>1.0765342813411196</v>
      </c>
      <c r="P93" s="7">
        <f t="shared" si="81"/>
        <v>8.2712974311516196E-2</v>
      </c>
      <c r="Q93" s="12">
        <f t="shared" si="82"/>
        <v>2.4813892293454858E-2</v>
      </c>
      <c r="R93" s="7">
        <f t="shared" si="83"/>
        <v>8.541E-2</v>
      </c>
      <c r="S93" s="13">
        <f t="shared" si="84"/>
        <v>0.29052678015987421</v>
      </c>
      <c r="T93" s="2">
        <v>0.01</v>
      </c>
      <c r="U93" s="14">
        <f t="shared" si="85"/>
        <v>2.9052678015987423E-3</v>
      </c>
      <c r="V93" s="13"/>
      <c r="W93" s="2"/>
      <c r="X93" s="2"/>
      <c r="Y93" s="2"/>
      <c r="Z93" s="2"/>
      <c r="AA93" s="2"/>
      <c r="AB93" s="2"/>
      <c r="AC93" s="2"/>
      <c r="AD93" s="2"/>
      <c r="AE93" s="13">
        <v>1E-3</v>
      </c>
      <c r="AF93" s="2">
        <v>0.49</v>
      </c>
      <c r="AG93" s="14">
        <f t="shared" si="86"/>
        <v>4.8999999999999998E-4</v>
      </c>
      <c r="AH93" s="17"/>
      <c r="AI93" s="2"/>
      <c r="AJ93" s="14"/>
      <c r="AK93" s="13"/>
      <c r="AL93" s="2"/>
      <c r="AM93" s="2"/>
      <c r="AN93" s="13"/>
      <c r="AO93" s="2"/>
      <c r="AP93" s="14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8.3952678015987436E-3</v>
      </c>
      <c r="AU93" s="7">
        <f t="shared" si="89"/>
        <v>28.47</v>
      </c>
      <c r="AV93" s="1">
        <f t="shared" si="90"/>
        <v>0.3</v>
      </c>
      <c r="AW93" s="1">
        <f t="shared" si="91"/>
        <v>0.1</v>
      </c>
      <c r="AX93" s="1">
        <f t="shared" si="92"/>
        <v>48.04166813661476</v>
      </c>
      <c r="AZ93" s="1">
        <f t="shared" si="93"/>
        <v>0.36758312271608801</v>
      </c>
      <c r="BA93" s="1">
        <f t="shared" si="94"/>
        <v>176.59306394146839</v>
      </c>
    </row>
    <row r="94" spans="1:53" x14ac:dyDescent="0.15">
      <c r="C94" s="6">
        <v>4</v>
      </c>
      <c r="D94" s="8">
        <v>16.845187337666701</v>
      </c>
      <c r="E94" s="9">
        <f t="shared" si="95"/>
        <v>11.8625867681613</v>
      </c>
      <c r="F94" s="6" t="s">
        <v>110</v>
      </c>
      <c r="G94" s="1">
        <v>5</v>
      </c>
      <c r="H94" s="7">
        <f t="shared" si="76"/>
        <v>16.845187337666701</v>
      </c>
      <c r="I94" s="7">
        <f t="shared" si="77"/>
        <v>289.99518733766666</v>
      </c>
      <c r="J94" s="7">
        <f t="shared" si="78"/>
        <v>0.13818606599240957</v>
      </c>
      <c r="K94" s="7">
        <f t="shared" si="79"/>
        <v>28.47</v>
      </c>
      <c r="L94" s="7">
        <f t="shared" si="80"/>
        <v>0.28470000000000001</v>
      </c>
      <c r="M94" s="1" t="s">
        <v>112</v>
      </c>
      <c r="N94" s="7">
        <f>(O93-P93)*$C$22/100</f>
        <v>0.94413024167812321</v>
      </c>
      <c r="O94" s="7">
        <f t="shared" si="96"/>
        <v>0.33439106535148011</v>
      </c>
      <c r="P94" s="7">
        <f t="shared" si="81"/>
        <v>4.6208185823931769E-2</v>
      </c>
      <c r="Q94" s="12">
        <f t="shared" si="82"/>
        <v>1.3862455747179531E-2</v>
      </c>
      <c r="R94" s="7">
        <f t="shared" si="83"/>
        <v>8.541E-2</v>
      </c>
      <c r="S94" s="13">
        <f t="shared" si="84"/>
        <v>0.16230483253927563</v>
      </c>
      <c r="T94" s="2">
        <v>0.01</v>
      </c>
      <c r="U94" s="14">
        <f t="shared" si="85"/>
        <v>1.6230483253927563E-3</v>
      </c>
      <c r="V94" s="13"/>
      <c r="W94" s="2"/>
      <c r="X94" s="2"/>
      <c r="Y94" s="2"/>
      <c r="Z94" s="2"/>
      <c r="AA94" s="2"/>
      <c r="AB94" s="2"/>
      <c r="AC94" s="2"/>
      <c r="AD94" s="2"/>
      <c r="AE94" s="13">
        <v>1E-3</v>
      </c>
      <c r="AF94" s="2">
        <v>0.49</v>
      </c>
      <c r="AG94" s="14">
        <f t="shared" si="86"/>
        <v>4.8999999999999998E-4</v>
      </c>
      <c r="AH94" s="17"/>
      <c r="AI94" s="2"/>
      <c r="AJ94" s="14"/>
      <c r="AK94" s="13"/>
      <c r="AL94" s="2"/>
      <c r="AM94" s="2"/>
      <c r="AN94" s="13"/>
      <c r="AO94" s="2"/>
      <c r="AP94" s="14"/>
      <c r="AQ94" s="2">
        <v>0.01</v>
      </c>
      <c r="AR94" s="2">
        <v>0.5</v>
      </c>
      <c r="AS94" s="2">
        <f t="shared" si="87"/>
        <v>5.0000000000000001E-3</v>
      </c>
      <c r="AT94" s="1">
        <f t="shared" si="88"/>
        <v>7.1130483253927564E-3</v>
      </c>
      <c r="AU94" s="7">
        <f t="shared" si="89"/>
        <v>28.47</v>
      </c>
      <c r="AV94" s="1">
        <f t="shared" si="90"/>
        <v>0.3</v>
      </c>
      <c r="AW94" s="1">
        <f t="shared" si="91"/>
        <v>0.1</v>
      </c>
      <c r="AX94" s="1">
        <f t="shared" si="92"/>
        <v>40.704205650610284</v>
      </c>
      <c r="AZ94" s="1">
        <f t="shared" si="93"/>
        <v>0.36758312271608801</v>
      </c>
      <c r="BA94" s="1">
        <f t="shared" si="94"/>
        <v>149.62179020729164</v>
      </c>
    </row>
    <row r="95" spans="1:53" x14ac:dyDescent="0.15">
      <c r="C95" s="6">
        <v>5</v>
      </c>
      <c r="D95" s="8">
        <v>19.5688022287097</v>
      </c>
      <c r="E95" s="9">
        <f t="shared" si="95"/>
        <v>16.845187337666701</v>
      </c>
      <c r="F95" s="6" t="s">
        <v>112</v>
      </c>
      <c r="G95" s="1">
        <v>6</v>
      </c>
      <c r="H95" s="7">
        <f t="shared" si="76"/>
        <v>19.5688022287097</v>
      </c>
      <c r="I95" s="7">
        <f t="shared" si="77"/>
        <v>292.71880222870971</v>
      </c>
      <c r="J95" s="7">
        <f t="shared" si="78"/>
        <v>0.18886029775702867</v>
      </c>
      <c r="K95" s="7">
        <f t="shared" si="79"/>
        <v>28.47</v>
      </c>
      <c r="L95" s="7">
        <f t="shared" si="80"/>
        <v>0.28470000000000001</v>
      </c>
      <c r="M95" s="1" t="s">
        <v>110</v>
      </c>
      <c r="O95" s="7">
        <f t="shared" si="96"/>
        <v>0.57288287952754824</v>
      </c>
      <c r="P95" s="7">
        <f t="shared" si="81"/>
        <v>0.10819483120747675</v>
      </c>
      <c r="Q95" s="12">
        <f t="shared" si="82"/>
        <v>3.2458449362243021E-2</v>
      </c>
      <c r="R95" s="7">
        <f t="shared" si="83"/>
        <v>8.541E-2</v>
      </c>
      <c r="S95" s="13">
        <f t="shared" si="84"/>
        <v>0.38003101934484279</v>
      </c>
      <c r="T95" s="2">
        <v>0.01</v>
      </c>
      <c r="U95" s="14">
        <f t="shared" si="85"/>
        <v>3.8003101934484282E-3</v>
      </c>
      <c r="V95" s="13"/>
      <c r="W95" s="2"/>
      <c r="X95" s="2"/>
      <c r="Y95" s="2"/>
      <c r="Z95" s="2"/>
      <c r="AA95" s="2"/>
      <c r="AB95" s="2"/>
      <c r="AC95" s="2"/>
      <c r="AD95" s="2"/>
      <c r="AE95" s="13">
        <v>1E-3</v>
      </c>
      <c r="AF95" s="2">
        <v>0.49</v>
      </c>
      <c r="AG95" s="14">
        <f t="shared" si="86"/>
        <v>4.8999999999999998E-4</v>
      </c>
      <c r="AH95" s="17"/>
      <c r="AI95" s="2"/>
      <c r="AJ95" s="14"/>
      <c r="AK95" s="13"/>
      <c r="AL95" s="2"/>
      <c r="AM95" s="2"/>
      <c r="AN95" s="13"/>
      <c r="AO95" s="2"/>
      <c r="AP95" s="14"/>
      <c r="AQ95" s="2">
        <v>0.01</v>
      </c>
      <c r="AR95" s="2">
        <v>0.5</v>
      </c>
      <c r="AS95" s="2">
        <f t="shared" si="87"/>
        <v>5.0000000000000001E-3</v>
      </c>
      <c r="AT95" s="1">
        <f t="shared" si="88"/>
        <v>9.290310193448427E-3</v>
      </c>
      <c r="AU95" s="7">
        <f t="shared" si="89"/>
        <v>28.47</v>
      </c>
      <c r="AV95" s="1">
        <f t="shared" si="90"/>
        <v>0.3</v>
      </c>
      <c r="AW95" s="1">
        <f t="shared" si="91"/>
        <v>0.1</v>
      </c>
      <c r="AX95" s="1">
        <f t="shared" si="92"/>
        <v>53.16352137270281</v>
      </c>
      <c r="AZ95" s="1">
        <f t="shared" si="93"/>
        <v>0.36758312271608801</v>
      </c>
      <c r="BA95" s="1">
        <f t="shared" si="94"/>
        <v>195.42013200761588</v>
      </c>
    </row>
    <row r="96" spans="1:53" x14ac:dyDescent="0.15">
      <c r="C96" s="6">
        <v>6</v>
      </c>
      <c r="D96" s="8">
        <v>22.9275340036667</v>
      </c>
      <c r="E96" s="9">
        <f t="shared" si="95"/>
        <v>19.5688022287097</v>
      </c>
      <c r="F96" s="6" t="s">
        <v>110</v>
      </c>
      <c r="G96" s="1">
        <v>7</v>
      </c>
      <c r="H96" s="7">
        <f t="shared" si="76"/>
        <v>22.9275340036667</v>
      </c>
      <c r="I96" s="7">
        <f t="shared" si="77"/>
        <v>296.0775340036667</v>
      </c>
      <c r="J96" s="7">
        <f t="shared" si="78"/>
        <v>0.27543439240347189</v>
      </c>
      <c r="K96" s="7">
        <f t="shared" si="79"/>
        <v>28.47</v>
      </c>
      <c r="L96" s="7">
        <f t="shared" si="80"/>
        <v>0.28470000000000001</v>
      </c>
      <c r="M96" s="1" t="s">
        <v>110</v>
      </c>
      <c r="O96" s="7">
        <f t="shared" si="96"/>
        <v>0.74938804832007144</v>
      </c>
      <c r="P96" s="7">
        <f t="shared" si="81"/>
        <v>0.20640724176346251</v>
      </c>
      <c r="Q96" s="12">
        <f t="shared" si="82"/>
        <v>6.1922172529038748E-2</v>
      </c>
      <c r="R96" s="7">
        <f t="shared" si="83"/>
        <v>8.541E-2</v>
      </c>
      <c r="S96" s="13">
        <f t="shared" si="84"/>
        <v>0.72499909295209863</v>
      </c>
      <c r="T96" s="2">
        <v>0.01</v>
      </c>
      <c r="U96" s="14">
        <f t="shared" si="85"/>
        <v>7.2499909295209867E-3</v>
      </c>
      <c r="V96" s="13"/>
      <c r="W96" s="2"/>
      <c r="X96" s="2"/>
      <c r="Y96" s="2"/>
      <c r="Z96" s="2"/>
      <c r="AA96" s="2"/>
      <c r="AB96" s="2"/>
      <c r="AC96" s="2"/>
      <c r="AD96" s="2"/>
      <c r="AE96" s="13">
        <v>5.0000000000000001E-3</v>
      </c>
      <c r="AF96" s="2">
        <v>0.49</v>
      </c>
      <c r="AG96" s="14">
        <f t="shared" si="86"/>
        <v>2.4499999999999999E-3</v>
      </c>
      <c r="AH96" s="17"/>
      <c r="AI96" s="2"/>
      <c r="AJ96" s="14"/>
      <c r="AK96" s="13"/>
      <c r="AL96" s="2"/>
      <c r="AM96" s="2"/>
      <c r="AN96" s="13"/>
      <c r="AO96" s="2"/>
      <c r="AP96" s="14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1.7199990929520986E-2</v>
      </c>
      <c r="AU96" s="7">
        <f t="shared" si="89"/>
        <v>28.47</v>
      </c>
      <c r="AV96" s="1">
        <f t="shared" si="90"/>
        <v>0.3</v>
      </c>
      <c r="AW96" s="1">
        <f t="shared" si="91"/>
        <v>0.1</v>
      </c>
      <c r="AX96" s="1">
        <f t="shared" si="92"/>
        <v>98.426432094455947</v>
      </c>
      <c r="AZ96" s="1">
        <f t="shared" si="93"/>
        <v>0.36758312271608801</v>
      </c>
      <c r="BA96" s="1">
        <f t="shared" si="94"/>
        <v>361.79895267083106</v>
      </c>
    </row>
    <row r="97" spans="3:54" x14ac:dyDescent="0.15">
      <c r="C97" s="6">
        <v>7</v>
      </c>
      <c r="D97" s="8">
        <v>24.921046454838699</v>
      </c>
      <c r="E97" s="9">
        <f t="shared" si="95"/>
        <v>22.9275340036667</v>
      </c>
      <c r="F97" s="6" t="s">
        <v>110</v>
      </c>
      <c r="G97" s="1">
        <v>8</v>
      </c>
      <c r="H97" s="7">
        <f t="shared" si="76"/>
        <v>24.921046454838699</v>
      </c>
      <c r="I97" s="7">
        <f t="shared" si="77"/>
        <v>298.07104645483867</v>
      </c>
      <c r="J97" s="7">
        <f t="shared" si="78"/>
        <v>0.34319270738032659</v>
      </c>
      <c r="K97" s="7">
        <f t="shared" si="79"/>
        <v>28.47</v>
      </c>
      <c r="L97" s="7">
        <f t="shared" si="80"/>
        <v>0.28470000000000001</v>
      </c>
      <c r="M97" s="1" t="s">
        <v>110</v>
      </c>
      <c r="O97" s="7">
        <f t="shared" si="96"/>
        <v>0.82768080655660892</v>
      </c>
      <c r="P97" s="7">
        <f t="shared" si="81"/>
        <v>0.28405401684889497</v>
      </c>
      <c r="Q97" s="12">
        <f t="shared" si="82"/>
        <v>8.5216205054668495E-2</v>
      </c>
      <c r="R97" s="7">
        <f t="shared" si="83"/>
        <v>8.541E-2</v>
      </c>
      <c r="S97" s="13">
        <f t="shared" si="84"/>
        <v>0.99773100403545834</v>
      </c>
      <c r="T97" s="2">
        <v>0.01</v>
      </c>
      <c r="U97" s="14">
        <f t="shared" si="85"/>
        <v>9.9773100403545839E-3</v>
      </c>
      <c r="V97" s="13"/>
      <c r="W97" s="2"/>
      <c r="X97" s="2"/>
      <c r="Y97" s="2"/>
      <c r="Z97" s="2"/>
      <c r="AA97" s="2"/>
      <c r="AB97" s="2"/>
      <c r="AC97" s="2"/>
      <c r="AD97" s="2"/>
      <c r="AE97" s="13">
        <v>5.0000000000000001E-3</v>
      </c>
      <c r="AF97" s="2">
        <v>0.49</v>
      </c>
      <c r="AG97" s="14">
        <f t="shared" si="86"/>
        <v>2.4499999999999999E-3</v>
      </c>
      <c r="AH97" s="17"/>
      <c r="AI97" s="2"/>
      <c r="AJ97" s="14"/>
      <c r="AK97" s="13"/>
      <c r="AL97" s="2"/>
      <c r="AM97" s="2"/>
      <c r="AN97" s="13"/>
      <c r="AO97" s="2"/>
      <c r="AP97" s="14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1.9927310040354584E-2</v>
      </c>
      <c r="AU97" s="7">
        <f t="shared" si="89"/>
        <v>28.47</v>
      </c>
      <c r="AV97" s="1">
        <f t="shared" si="90"/>
        <v>0.3</v>
      </c>
      <c r="AW97" s="1">
        <f t="shared" si="91"/>
        <v>0.1</v>
      </c>
      <c r="AX97" s="1">
        <f t="shared" si="92"/>
        <v>114.03343388662789</v>
      </c>
      <c r="AZ97" s="1">
        <f t="shared" si="93"/>
        <v>0.36758312271608801</v>
      </c>
      <c r="BA97" s="1">
        <f t="shared" si="94"/>
        <v>419.1676572208525</v>
      </c>
    </row>
    <row r="98" spans="3:54" x14ac:dyDescent="0.15">
      <c r="C98" s="6">
        <v>8</v>
      </c>
      <c r="D98" s="8">
        <v>23.8033130245161</v>
      </c>
      <c r="E98" s="9">
        <f t="shared" si="95"/>
        <v>24.921046454838699</v>
      </c>
      <c r="F98" s="6" t="s">
        <v>110</v>
      </c>
      <c r="G98" s="1">
        <v>9</v>
      </c>
      <c r="H98" s="7">
        <f t="shared" si="76"/>
        <v>23.8033130245161</v>
      </c>
      <c r="I98" s="7">
        <f t="shared" si="77"/>
        <v>296.95331302451609</v>
      </c>
      <c r="J98" s="7">
        <f t="shared" si="78"/>
        <v>0.30348651041272667</v>
      </c>
      <c r="K98" s="7">
        <f t="shared" si="79"/>
        <v>28.47</v>
      </c>
      <c r="L98" s="7">
        <f t="shared" si="80"/>
        <v>0.28470000000000001</v>
      </c>
      <c r="M98" s="1" t="s">
        <v>110</v>
      </c>
      <c r="O98" s="7">
        <f t="shared" si="96"/>
        <v>0.82832678970771401</v>
      </c>
      <c r="P98" s="7">
        <f t="shared" si="81"/>
        <v>0.25138600688977059</v>
      </c>
      <c r="Q98" s="12">
        <f t="shared" si="82"/>
        <v>7.5415802066931173E-2</v>
      </c>
      <c r="R98" s="7">
        <f t="shared" si="83"/>
        <v>8.541E-2</v>
      </c>
      <c r="S98" s="13">
        <f t="shared" si="84"/>
        <v>0.88298562307611728</v>
      </c>
      <c r="T98" s="2">
        <v>0.01</v>
      </c>
      <c r="U98" s="14">
        <f t="shared" si="85"/>
        <v>8.8298562307611728E-3</v>
      </c>
      <c r="V98" s="13"/>
      <c r="W98" s="2"/>
      <c r="X98" s="2"/>
      <c r="Y98" s="2"/>
      <c r="Z98" s="2"/>
      <c r="AA98" s="2"/>
      <c r="AB98" s="2"/>
      <c r="AC98" s="2"/>
      <c r="AD98" s="2"/>
      <c r="AE98" s="13">
        <v>1E-3</v>
      </c>
      <c r="AF98" s="2">
        <v>0.49</v>
      </c>
      <c r="AG98" s="14">
        <f t="shared" si="86"/>
        <v>4.8999999999999998E-4</v>
      </c>
      <c r="AH98" s="17"/>
      <c r="AI98" s="2"/>
      <c r="AJ98" s="14"/>
      <c r="AK98" s="13"/>
      <c r="AL98" s="2"/>
      <c r="AM98" s="2"/>
      <c r="AN98" s="13"/>
      <c r="AO98" s="2"/>
      <c r="AP98" s="14"/>
      <c r="AQ98" s="2">
        <v>0.01</v>
      </c>
      <c r="AR98" s="2">
        <v>0.5</v>
      </c>
      <c r="AS98" s="2">
        <f t="shared" si="87"/>
        <v>5.0000000000000001E-3</v>
      </c>
      <c r="AT98" s="1">
        <f t="shared" si="88"/>
        <v>1.4319856230761173E-2</v>
      </c>
      <c r="AU98" s="7">
        <f t="shared" si="89"/>
        <v>28.47</v>
      </c>
      <c r="AV98" s="1">
        <f t="shared" si="90"/>
        <v>0.3</v>
      </c>
      <c r="AW98" s="1">
        <f t="shared" si="91"/>
        <v>0.1</v>
      </c>
      <c r="AX98" s="1">
        <f t="shared" si="92"/>
        <v>81.944947684843882</v>
      </c>
      <c r="AZ98" s="1">
        <f t="shared" si="93"/>
        <v>0.36758312271608801</v>
      </c>
      <c r="BA98" s="1">
        <f t="shared" si="94"/>
        <v>301.21579760801382</v>
      </c>
    </row>
    <row r="99" spans="3:54" x14ac:dyDescent="0.15">
      <c r="C99" s="6">
        <v>9</v>
      </c>
      <c r="D99" s="8">
        <v>20.670883712999998</v>
      </c>
      <c r="E99" s="9">
        <f t="shared" si="95"/>
        <v>23.8033130245161</v>
      </c>
      <c r="F99" s="6" t="s">
        <v>110</v>
      </c>
      <c r="G99" s="1">
        <v>10</v>
      </c>
      <c r="H99" s="7">
        <f t="shared" si="76"/>
        <v>20.670883712999998</v>
      </c>
      <c r="I99" s="7">
        <f t="shared" si="77"/>
        <v>293.820883713</v>
      </c>
      <c r="J99" s="7">
        <f t="shared" si="78"/>
        <v>0.21395667876100496</v>
      </c>
      <c r="K99" s="7">
        <f t="shared" si="79"/>
        <v>28.47</v>
      </c>
      <c r="L99" s="7">
        <f t="shared" si="80"/>
        <v>0.28470000000000001</v>
      </c>
      <c r="M99" s="1" t="s">
        <v>110</v>
      </c>
      <c r="O99" s="7">
        <f t="shared" si="96"/>
        <v>0.86164078281794332</v>
      </c>
      <c r="P99" s="7">
        <f t="shared" si="81"/>
        <v>0.18435380017675954</v>
      </c>
      <c r="Q99" s="12">
        <f t="shared" si="82"/>
        <v>5.5306140053027857E-2</v>
      </c>
      <c r="R99" s="7">
        <f t="shared" si="83"/>
        <v>8.541E-2</v>
      </c>
      <c r="S99" s="13">
        <f t="shared" si="84"/>
        <v>0.64753705717161758</v>
      </c>
      <c r="T99" s="2">
        <v>0.01</v>
      </c>
      <c r="U99" s="14">
        <f t="shared" si="85"/>
        <v>6.4753705717161755E-3</v>
      </c>
      <c r="V99" s="13"/>
      <c r="W99" s="2"/>
      <c r="X99" s="2"/>
      <c r="Y99" s="2"/>
      <c r="Z99" s="2"/>
      <c r="AA99" s="2"/>
      <c r="AB99" s="2"/>
      <c r="AC99" s="2"/>
      <c r="AD99" s="2"/>
      <c r="AE99" s="13">
        <v>1E-3</v>
      </c>
      <c r="AF99" s="2">
        <v>0.49</v>
      </c>
      <c r="AG99" s="14">
        <f t="shared" si="86"/>
        <v>4.8999999999999998E-4</v>
      </c>
      <c r="AH99" s="17"/>
      <c r="AI99" s="2"/>
      <c r="AJ99" s="14"/>
      <c r="AK99" s="13"/>
      <c r="AL99" s="2"/>
      <c r="AM99" s="2"/>
      <c r="AN99" s="13"/>
      <c r="AO99" s="2"/>
      <c r="AP99" s="14"/>
      <c r="AQ99" s="2">
        <v>0.01</v>
      </c>
      <c r="AR99" s="2">
        <v>0.5</v>
      </c>
      <c r="AS99" s="2">
        <f t="shared" si="87"/>
        <v>5.0000000000000001E-3</v>
      </c>
      <c r="AT99" s="1">
        <f t="shared" si="88"/>
        <v>1.1965370571716177E-2</v>
      </c>
      <c r="AU99" s="7">
        <f t="shared" si="89"/>
        <v>28.47</v>
      </c>
      <c r="AV99" s="1">
        <f t="shared" si="90"/>
        <v>0.3</v>
      </c>
      <c r="AW99" s="1">
        <f t="shared" si="91"/>
        <v>0.1</v>
      </c>
      <c r="AX99" s="1">
        <f t="shared" si="92"/>
        <v>68.471474135528666</v>
      </c>
      <c r="AZ99" s="1">
        <f t="shared" si="93"/>
        <v>0.36758312271608801</v>
      </c>
      <c r="BA99" s="1">
        <f t="shared" si="94"/>
        <v>251.68958279711484</v>
      </c>
    </row>
    <row r="100" spans="3:54" x14ac:dyDescent="0.15">
      <c r="C100" s="6">
        <v>10</v>
      </c>
      <c r="D100" s="8">
        <v>17.257729085774201</v>
      </c>
      <c r="E100" s="9">
        <f t="shared" si="95"/>
        <v>20.670883712999998</v>
      </c>
      <c r="F100" s="6" t="s">
        <v>110</v>
      </c>
      <c r="G100" s="1">
        <v>11</v>
      </c>
      <c r="H100" s="7">
        <f t="shared" si="76"/>
        <v>17.257729085774201</v>
      </c>
      <c r="I100" s="7">
        <f t="shared" si="77"/>
        <v>290.40772908577418</v>
      </c>
      <c r="J100" s="7">
        <f t="shared" si="78"/>
        <v>0.14493674171867343</v>
      </c>
      <c r="K100" s="7">
        <f t="shared" si="79"/>
        <v>28.47</v>
      </c>
      <c r="L100" s="7">
        <f t="shared" si="80"/>
        <v>0.28470000000000001</v>
      </c>
      <c r="M100" s="1" t="s">
        <v>112</v>
      </c>
      <c r="N100" s="7">
        <f>(O99-P99)*$C$22/100</f>
        <v>0.64342263350912465</v>
      </c>
      <c r="O100" s="7">
        <f t="shared" si="96"/>
        <v>0.31856434913205911</v>
      </c>
      <c r="P100" s="7">
        <f t="shared" si="81"/>
        <v>4.6171678790930558E-2</v>
      </c>
      <c r="Q100" s="12">
        <f t="shared" si="82"/>
        <v>1.3851503637279166E-2</v>
      </c>
      <c r="R100" s="7">
        <f t="shared" si="83"/>
        <v>8.541E-2</v>
      </c>
      <c r="S100" s="13">
        <f t="shared" si="84"/>
        <v>0.16217660270786988</v>
      </c>
      <c r="T100" s="2">
        <v>0.01</v>
      </c>
      <c r="U100" s="14">
        <f t="shared" si="85"/>
        <v>1.6217660270786988E-3</v>
      </c>
      <c r="V100" s="13"/>
      <c r="W100" s="2"/>
      <c r="X100" s="2"/>
      <c r="Y100" s="2"/>
      <c r="Z100" s="2"/>
      <c r="AA100" s="2"/>
      <c r="AB100" s="2"/>
      <c r="AC100" s="2"/>
      <c r="AD100" s="2"/>
      <c r="AE100" s="13">
        <v>1E-3</v>
      </c>
      <c r="AF100" s="2">
        <v>0.49</v>
      </c>
      <c r="AG100" s="14">
        <f t="shared" si="86"/>
        <v>4.8999999999999998E-4</v>
      </c>
      <c r="AH100" s="17"/>
      <c r="AI100" s="2"/>
      <c r="AJ100" s="14"/>
      <c r="AK100" s="13"/>
      <c r="AL100" s="2"/>
      <c r="AM100" s="2"/>
      <c r="AN100" s="13"/>
      <c r="AO100" s="2"/>
      <c r="AP100" s="14"/>
      <c r="AQ100" s="2">
        <v>0.01</v>
      </c>
      <c r="AR100" s="2">
        <v>0.5</v>
      </c>
      <c r="AS100" s="2">
        <f t="shared" si="87"/>
        <v>5.0000000000000001E-3</v>
      </c>
      <c r="AT100" s="1">
        <f t="shared" si="88"/>
        <v>7.1117660270786989E-3</v>
      </c>
      <c r="AU100" s="7">
        <f t="shared" si="89"/>
        <v>28.47</v>
      </c>
      <c r="AV100" s="1">
        <f t="shared" si="90"/>
        <v>0.3</v>
      </c>
      <c r="AW100" s="1">
        <f t="shared" si="91"/>
        <v>0.1</v>
      </c>
      <c r="AX100" s="1">
        <f t="shared" si="92"/>
        <v>40.69686773697704</v>
      </c>
      <c r="AZ100" s="1">
        <f t="shared" si="93"/>
        <v>0.36758312271608801</v>
      </c>
      <c r="BA100" s="1">
        <f t="shared" si="94"/>
        <v>149.59481727521634</v>
      </c>
    </row>
    <row r="101" spans="3:54" x14ac:dyDescent="0.15">
      <c r="C101" s="6">
        <v>11</v>
      </c>
      <c r="D101" s="8">
        <v>11.561299363133299</v>
      </c>
      <c r="E101" s="9">
        <f t="shared" si="95"/>
        <v>17.257729085774201</v>
      </c>
      <c r="F101" s="6" t="s">
        <v>112</v>
      </c>
      <c r="G101" s="1">
        <v>12</v>
      </c>
      <c r="H101" s="7">
        <f t="shared" si="76"/>
        <v>11.561299363133299</v>
      </c>
      <c r="I101" s="7">
        <f t="shared" si="77"/>
        <v>284.71129936313326</v>
      </c>
      <c r="J101" s="7">
        <f t="shared" si="78"/>
        <v>7.410462542394218E-2</v>
      </c>
      <c r="K101" s="7">
        <f t="shared" si="79"/>
        <v>28.47</v>
      </c>
      <c r="L101" s="7">
        <f t="shared" si="80"/>
        <v>0.28470000000000001</v>
      </c>
      <c r="M101" s="1" t="s">
        <v>110</v>
      </c>
      <c r="O101" s="7">
        <f t="shared" si="96"/>
        <v>0.55709267034112853</v>
      </c>
      <c r="P101" s="7">
        <f t="shared" si="81"/>
        <v>4.1283143662053032E-2</v>
      </c>
      <c r="Q101" s="12">
        <f t="shared" si="82"/>
        <v>1.238494309861591E-2</v>
      </c>
      <c r="R101" s="7">
        <f t="shared" si="83"/>
        <v>8.541E-2</v>
      </c>
      <c r="S101" s="13">
        <f t="shared" si="84"/>
        <v>0.1450057733124448</v>
      </c>
      <c r="T101" s="2">
        <v>0.01</v>
      </c>
      <c r="U101" s="14">
        <f t="shared" si="85"/>
        <v>1.4500577331244479E-3</v>
      </c>
      <c r="V101" s="13"/>
      <c r="W101" s="2"/>
      <c r="X101" s="2"/>
      <c r="Y101" s="2"/>
      <c r="Z101" s="2"/>
      <c r="AA101" s="2"/>
      <c r="AB101" s="2"/>
      <c r="AC101" s="2"/>
      <c r="AD101" s="2"/>
      <c r="AE101" s="13">
        <v>1E-3</v>
      </c>
      <c r="AF101" s="2">
        <v>0.49</v>
      </c>
      <c r="AG101" s="14">
        <f t="shared" si="86"/>
        <v>4.8999999999999998E-4</v>
      </c>
      <c r="AH101" s="17"/>
      <c r="AI101" s="2"/>
      <c r="AJ101" s="14"/>
      <c r="AK101" s="13"/>
      <c r="AL101" s="2"/>
      <c r="AM101" s="2"/>
      <c r="AN101" s="13"/>
      <c r="AO101" s="2"/>
      <c r="AP101" s="14"/>
      <c r="AQ101" s="2">
        <v>0.01</v>
      </c>
      <c r="AR101" s="2">
        <v>0.5</v>
      </c>
      <c r="AS101" s="2">
        <f t="shared" si="87"/>
        <v>5.0000000000000001E-3</v>
      </c>
      <c r="AT101" s="1">
        <f t="shared" si="88"/>
        <v>6.9400577331244478E-3</v>
      </c>
      <c r="AU101" s="7">
        <f t="shared" si="89"/>
        <v>28.47</v>
      </c>
      <c r="AV101" s="1">
        <f t="shared" si="90"/>
        <v>0.3</v>
      </c>
      <c r="AW101" s="1">
        <f t="shared" si="91"/>
        <v>0.1</v>
      </c>
      <c r="AX101" s="1">
        <f t="shared" si="92"/>
        <v>39.714272176072654</v>
      </c>
      <c r="AY101" s="1">
        <f>SUM(AX90:AX101)</f>
        <v>691.96131322486883</v>
      </c>
      <c r="AZ101" s="1">
        <f t="shared" si="93"/>
        <v>0.36758312271608801</v>
      </c>
      <c r="BA101" s="1">
        <f t="shared" si="94"/>
        <v>145.98296182877436</v>
      </c>
      <c r="BB101" s="1">
        <f>SUM(BA90:BA101)</f>
        <v>2543.5330031392245</v>
      </c>
    </row>
    <row r="102" spans="3:54" x14ac:dyDescent="0.15">
      <c r="C102" s="6">
        <v>12</v>
      </c>
      <c r="D102" s="8">
        <v>8.2362497285806509</v>
      </c>
      <c r="E102" s="9">
        <f t="shared" si="95"/>
        <v>11.561299363133299</v>
      </c>
      <c r="F102" s="6" t="s">
        <v>110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Z102"/>
  <sheetViews>
    <sheetView workbookViewId="0">
      <pane xSplit="4" topLeftCell="E1" activePane="topRight" state="frozen"/>
      <selection activeCell="K16" sqref="K16"/>
      <selection pane="topRight"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3" width="15.625" style="1"/>
    <col min="14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10" style="1"/>
    <col min="32" max="32" width="23.125" style="1" customWidth="1"/>
    <col min="33" max="33" width="14.37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73</v>
      </c>
    </row>
    <row r="2" spans="1:12" x14ac:dyDescent="0.15">
      <c r="A2" s="28" t="s">
        <v>41</v>
      </c>
      <c r="B2" s="3" t="s">
        <v>42</v>
      </c>
      <c r="C2" s="2"/>
      <c r="D2" s="2"/>
      <c r="E2" s="35">
        <v>1117.114</v>
      </c>
      <c r="F2" s="2">
        <v>734.67200000000003</v>
      </c>
      <c r="G2" s="39">
        <f>(F2+F3+F4)/3</f>
        <v>1194.134</v>
      </c>
      <c r="H2" s="2">
        <v>0.18</v>
      </c>
      <c r="I2" s="28">
        <f>(H2+H3+H4)/3</f>
        <v>0.13666666666666669</v>
      </c>
    </row>
    <row r="3" spans="1:12" x14ac:dyDescent="0.15">
      <c r="A3" s="28"/>
      <c r="B3" s="3" t="s">
        <v>43</v>
      </c>
      <c r="C3" s="2"/>
      <c r="D3" s="2"/>
      <c r="E3" s="36"/>
      <c r="F3" s="2">
        <v>1192.0899999999999</v>
      </c>
      <c r="G3" s="40"/>
      <c r="H3" s="2">
        <v>0.13</v>
      </c>
      <c r="I3" s="28"/>
    </row>
    <row r="4" spans="1:12" x14ac:dyDescent="0.15">
      <c r="A4" s="28"/>
      <c r="B4" s="3" t="s">
        <v>44</v>
      </c>
      <c r="C4" s="2"/>
      <c r="D4" s="2"/>
      <c r="E4" s="37"/>
      <c r="F4" s="2">
        <v>1655.64</v>
      </c>
      <c r="G4" s="41"/>
      <c r="H4" s="2">
        <v>0.1</v>
      </c>
      <c r="I4" s="28"/>
    </row>
    <row r="5" spans="1:12" x14ac:dyDescent="0.15">
      <c r="A5" s="28" t="s">
        <v>45</v>
      </c>
      <c r="B5" s="3" t="s">
        <v>46</v>
      </c>
      <c r="C5" s="2"/>
      <c r="D5" s="2"/>
      <c r="E5" s="35">
        <v>1820.46805479452</v>
      </c>
      <c r="F5" s="2">
        <v>91.103999999999999</v>
      </c>
      <c r="G5" s="39">
        <f>(F5+F6)/2</f>
        <v>92.509250000000009</v>
      </c>
      <c r="H5" s="2">
        <v>0.18</v>
      </c>
      <c r="I5" s="28">
        <f>(H5+H6)/2</f>
        <v>0.155</v>
      </c>
    </row>
    <row r="6" spans="1:12" x14ac:dyDescent="0.15">
      <c r="A6" s="28"/>
      <c r="B6" s="3" t="s">
        <v>47</v>
      </c>
      <c r="C6" s="2"/>
      <c r="D6" s="2"/>
      <c r="E6" s="37"/>
      <c r="F6" s="2">
        <v>93.914500000000004</v>
      </c>
      <c r="G6" s="41"/>
      <c r="H6" s="2">
        <v>0.13</v>
      </c>
      <c r="I6" s="28"/>
    </row>
    <row r="7" spans="1:12" x14ac:dyDescent="0.15">
      <c r="A7" s="28" t="s">
        <v>48</v>
      </c>
      <c r="B7" s="29"/>
      <c r="C7" s="2"/>
      <c r="D7" s="2"/>
      <c r="E7" s="4">
        <v>5493.4625165307998</v>
      </c>
      <c r="F7" s="2">
        <v>122.786</v>
      </c>
      <c r="G7" s="2"/>
      <c r="H7" s="2">
        <v>0.45</v>
      </c>
    </row>
    <row r="8" spans="1:12" x14ac:dyDescent="0.15">
      <c r="A8" s="28" t="s">
        <v>49</v>
      </c>
      <c r="B8" s="29"/>
      <c r="C8" s="2"/>
      <c r="D8" s="2"/>
      <c r="E8" s="4">
        <v>13.596</v>
      </c>
      <c r="F8" s="2">
        <v>625.46400000000006</v>
      </c>
      <c r="G8" s="2"/>
      <c r="H8" s="2">
        <v>0.3</v>
      </c>
    </row>
    <row r="9" spans="1:12" x14ac:dyDescent="0.15">
      <c r="A9" s="28" t="s">
        <v>50</v>
      </c>
      <c r="B9" s="29"/>
      <c r="C9" s="2"/>
      <c r="D9" s="2"/>
      <c r="E9" s="4">
        <v>11.308229837317301</v>
      </c>
      <c r="F9" s="2">
        <v>341.64</v>
      </c>
      <c r="G9" s="2"/>
      <c r="H9" s="2">
        <v>0.33</v>
      </c>
    </row>
    <row r="10" spans="1:12" x14ac:dyDescent="0.15">
      <c r="A10" s="28" t="s">
        <v>51</v>
      </c>
      <c r="B10" s="29"/>
      <c r="C10" s="2"/>
      <c r="D10" s="2"/>
      <c r="E10" s="4">
        <v>19.6314070239983</v>
      </c>
      <c r="F10" s="2">
        <v>341.64</v>
      </c>
      <c r="G10" s="2"/>
      <c r="H10" s="2">
        <v>0.33</v>
      </c>
    </row>
    <row r="11" spans="1:12" x14ac:dyDescent="0.15">
      <c r="A11" s="28" t="s">
        <v>52</v>
      </c>
      <c r="B11" s="29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55</v>
      </c>
      <c r="B14" s="2" t="s">
        <v>56</v>
      </c>
      <c r="C14" s="2">
        <v>308.16000000000003</v>
      </c>
      <c r="G14" s="38" t="s">
        <v>57</v>
      </c>
      <c r="H14" s="5" t="s">
        <v>58</v>
      </c>
      <c r="I14" s="5">
        <f>(AV38+AV53+AY85+AY101+BB101+AG69)</f>
        <v>162765558.25736555</v>
      </c>
      <c r="J14" s="5" t="s">
        <v>35</v>
      </c>
      <c r="K14" s="5">
        <f>I14/(10000*1000)</f>
        <v>16.276555825736555</v>
      </c>
      <c r="L14" s="5" t="s">
        <v>59</v>
      </c>
    </row>
    <row r="15" spans="1:12" x14ac:dyDescent="0.15">
      <c r="A15" s="2" t="s">
        <v>60</v>
      </c>
      <c r="B15" s="2" t="s">
        <v>56</v>
      </c>
      <c r="C15" s="2"/>
      <c r="G15" s="38"/>
      <c r="H15" s="5" t="s">
        <v>61</v>
      </c>
      <c r="I15" s="5">
        <v>91096295.713704497</v>
      </c>
      <c r="J15" s="5" t="s">
        <v>35</v>
      </c>
      <c r="K15" s="5">
        <f>I15/(10000*1000)</f>
        <v>9.1096295713704496</v>
      </c>
      <c r="L15" s="5" t="s">
        <v>59</v>
      </c>
    </row>
    <row r="16" spans="1:12" x14ac:dyDescent="0.15">
      <c r="A16" s="2" t="s">
        <v>62</v>
      </c>
      <c r="B16" s="2" t="s">
        <v>63</v>
      </c>
      <c r="C16" s="2">
        <v>19347</v>
      </c>
      <c r="K16" s="1">
        <v>16.276555825736555</v>
      </c>
    </row>
    <row r="17" spans="1:47" x14ac:dyDescent="0.15">
      <c r="A17" s="2" t="s">
        <v>64</v>
      </c>
      <c r="B17" s="2" t="s">
        <v>65</v>
      </c>
      <c r="C17" s="2">
        <v>1.9870000000000001</v>
      </c>
      <c r="AF17" s="1" t="s">
        <v>122</v>
      </c>
    </row>
    <row r="18" spans="1:47" x14ac:dyDescent="0.15">
      <c r="A18" s="2" t="s">
        <v>67</v>
      </c>
      <c r="B18" s="2" t="s">
        <v>68</v>
      </c>
      <c r="C18" s="2">
        <v>1</v>
      </c>
    </row>
    <row r="19" spans="1:47" x14ac:dyDescent="0.15">
      <c r="A19" s="2" t="s">
        <v>70</v>
      </c>
      <c r="B19" s="2" t="s">
        <v>68</v>
      </c>
      <c r="C19" s="2">
        <v>3</v>
      </c>
    </row>
    <row r="20" spans="1:47" x14ac:dyDescent="0.15">
      <c r="A20" s="2" t="s">
        <v>73</v>
      </c>
      <c r="B20" s="2" t="s">
        <v>74</v>
      </c>
      <c r="C20" s="2">
        <v>0.13</v>
      </c>
    </row>
    <row r="21" spans="1:47" x14ac:dyDescent="0.15">
      <c r="A21" s="2" t="s">
        <v>75</v>
      </c>
      <c r="B21" s="2" t="s">
        <v>76</v>
      </c>
      <c r="C21" s="2">
        <v>1</v>
      </c>
    </row>
    <row r="22" spans="1:47" x14ac:dyDescent="0.15">
      <c r="A22" s="2" t="s">
        <v>77</v>
      </c>
      <c r="B22" s="2" t="s">
        <v>72</v>
      </c>
      <c r="C22" s="2">
        <v>95</v>
      </c>
    </row>
    <row r="23" spans="1:47" x14ac:dyDescent="0.15">
      <c r="A23" s="2" t="s">
        <v>78</v>
      </c>
      <c r="B23" s="2" t="s">
        <v>79</v>
      </c>
      <c r="C23" s="2">
        <v>0.66200000000000003</v>
      </c>
    </row>
    <row r="25" spans="1:47" x14ac:dyDescent="0.15">
      <c r="S25" s="30" t="s">
        <v>80</v>
      </c>
      <c r="T25" s="30"/>
      <c r="U25" s="30"/>
      <c r="V25" s="30" t="s">
        <v>81</v>
      </c>
      <c r="W25" s="30"/>
      <c r="X25" s="30"/>
      <c r="Y25" s="30" t="s">
        <v>82</v>
      </c>
      <c r="Z25" s="30"/>
      <c r="AA25" s="30"/>
      <c r="AB25" s="30" t="s">
        <v>83</v>
      </c>
      <c r="AC25" s="30"/>
      <c r="AD25" s="30"/>
      <c r="AE25" s="30" t="s">
        <v>84</v>
      </c>
      <c r="AF25" s="30"/>
      <c r="AG25" s="30"/>
      <c r="AH25" s="30" t="s">
        <v>85</v>
      </c>
      <c r="AI25" s="30"/>
      <c r="AJ25" s="30"/>
      <c r="AK25" s="31" t="s">
        <v>86</v>
      </c>
      <c r="AL25" s="32"/>
      <c r="AM25" s="33"/>
      <c r="AN25" s="30" t="s">
        <v>87</v>
      </c>
      <c r="AO25" s="30"/>
      <c r="AP25" s="30"/>
    </row>
    <row r="26" spans="1:47" x14ac:dyDescent="0.15">
      <c r="A26" s="34" t="s">
        <v>41</v>
      </c>
      <c r="B26" s="34"/>
      <c r="C26" s="6" t="s">
        <v>88</v>
      </c>
      <c r="D26" s="6" t="s">
        <v>89</v>
      </c>
      <c r="E26" s="6" t="s">
        <v>90</v>
      </c>
      <c r="F26" s="6" t="s">
        <v>91</v>
      </c>
      <c r="G26" s="1" t="s">
        <v>88</v>
      </c>
      <c r="H26" s="1" t="s">
        <v>90</v>
      </c>
      <c r="I26" s="1" t="s">
        <v>92</v>
      </c>
      <c r="J26" s="1" t="s">
        <v>93</v>
      </c>
      <c r="K26" s="10" t="s">
        <v>94</v>
      </c>
      <c r="L26" s="10" t="s">
        <v>95</v>
      </c>
      <c r="M26" s="1" t="s">
        <v>96</v>
      </c>
      <c r="N26" s="10" t="s">
        <v>97</v>
      </c>
      <c r="O26" s="1" t="s">
        <v>98</v>
      </c>
      <c r="P26" s="1" t="s">
        <v>99</v>
      </c>
      <c r="Q26" s="10" t="s">
        <v>100</v>
      </c>
      <c r="R26" s="10" t="s">
        <v>101</v>
      </c>
      <c r="S26" s="2" t="s">
        <v>102</v>
      </c>
      <c r="T26" s="2" t="s">
        <v>103</v>
      </c>
      <c r="U26" s="2"/>
      <c r="V26" s="2" t="s">
        <v>102</v>
      </c>
      <c r="W26" s="2" t="s">
        <v>103</v>
      </c>
      <c r="X26" s="2"/>
      <c r="Y26" s="2" t="s">
        <v>102</v>
      </c>
      <c r="Z26" s="2" t="s">
        <v>103</v>
      </c>
      <c r="AA26" s="2"/>
      <c r="AB26" s="2" t="s">
        <v>102</v>
      </c>
      <c r="AC26" s="2" t="s">
        <v>103</v>
      </c>
      <c r="AD26" s="2"/>
      <c r="AE26" s="2" t="s">
        <v>102</v>
      </c>
      <c r="AF26" s="2" t="s">
        <v>103</v>
      </c>
      <c r="AG26" s="2"/>
      <c r="AH26" s="2" t="s">
        <v>102</v>
      </c>
      <c r="AI26" s="2" t="s">
        <v>103</v>
      </c>
      <c r="AJ26" s="2"/>
      <c r="AK26" s="2" t="s">
        <v>102</v>
      </c>
      <c r="AL26" s="2" t="s">
        <v>103</v>
      </c>
      <c r="AM26" s="2"/>
      <c r="AN26" s="16" t="s">
        <v>102</v>
      </c>
      <c r="AO26" s="16" t="s">
        <v>103</v>
      </c>
      <c r="AP26" s="16"/>
      <c r="AQ26" s="1" t="s">
        <v>104</v>
      </c>
      <c r="AR26" s="1" t="s">
        <v>105</v>
      </c>
      <c r="AS26" s="1" t="s">
        <v>73</v>
      </c>
      <c r="AT26" s="1" t="s">
        <v>106</v>
      </c>
      <c r="AU26" s="1" t="s">
        <v>107</v>
      </c>
    </row>
    <row r="27" spans="1:47" x14ac:dyDescent="0.15">
      <c r="A27" s="1" t="s">
        <v>108</v>
      </c>
      <c r="B27" s="1">
        <f>G2</f>
        <v>1194.134</v>
      </c>
      <c r="C27" s="6" t="s">
        <v>109</v>
      </c>
      <c r="D27" s="6">
        <v>8</v>
      </c>
      <c r="E27" s="6"/>
      <c r="F27" s="6"/>
      <c r="G27" s="1">
        <v>1</v>
      </c>
      <c r="H27" s="7">
        <f t="shared" ref="H27:H38" si="0">E28</f>
        <v>8</v>
      </c>
      <c r="I27" s="7">
        <f t="shared" ref="I27:I38" si="1">H27+273.15</f>
        <v>281.14999999999998</v>
      </c>
      <c r="J27" s="7">
        <f t="shared" ref="J27:J38" si="2">EXP(($C$16*(I27-$C$14))/($C$17*I27*$C$14))</f>
        <v>4.8052056162081642E-2</v>
      </c>
      <c r="K27" s="7">
        <f t="shared" ref="K27:K38" si="3">$B$27/12</f>
        <v>99.511166666666668</v>
      </c>
      <c r="L27" s="7">
        <f t="shared" ref="L27:L38" si="4">K27*$B$28/100</f>
        <v>0.99511166666666673</v>
      </c>
      <c r="M27" s="1" t="s">
        <v>110</v>
      </c>
      <c r="O27" s="7">
        <f>L27</f>
        <v>0.99511166666666673</v>
      </c>
      <c r="P27" s="7">
        <f t="shared" ref="P27:P38" si="5">O27*J27</f>
        <v>4.781716169420934E-2</v>
      </c>
      <c r="Q27" s="12">
        <f t="shared" ref="Q27:Q38" si="6">P27*$B$29</f>
        <v>6.5350120982086103E-3</v>
      </c>
      <c r="R27" s="7">
        <f t="shared" ref="R27:R38" si="7">L27*$B$29</f>
        <v>0.13599859444444448</v>
      </c>
      <c r="S27" s="13">
        <f t="shared" ref="S27:S38" si="8">Q27/R27</f>
        <v>4.8052056162081642E-2</v>
      </c>
      <c r="T27" s="2">
        <v>0.01</v>
      </c>
      <c r="U27" s="14">
        <f t="shared" ref="U27:U38" si="9">S27*T27</f>
        <v>4.8052056162081644E-4</v>
      </c>
      <c r="V27" s="13"/>
      <c r="W27" s="2"/>
      <c r="X27" s="14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3"/>
      <c r="AF27" s="2"/>
      <c r="AG27" s="14"/>
      <c r="AH27" s="13"/>
      <c r="AI27" s="2"/>
      <c r="AJ27" s="14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2.2380520561620817E-2</v>
      </c>
      <c r="AR27" s="7">
        <f t="shared" ref="AR27:AR38" si="15">$B$27/12</f>
        <v>99.511166666666668</v>
      </c>
      <c r="AS27" s="1">
        <f t="shared" ref="AS27:AS38" si="16">$B$29</f>
        <v>0.13666666666666669</v>
      </c>
      <c r="AT27" s="1">
        <f>$E$2/12</f>
        <v>93.092833333333331</v>
      </c>
      <c r="AU27" s="1">
        <f t="shared" ref="AU27:AU38" si="17">AT27*10000*AS27*0.67*AR27*AQ27</f>
        <v>189843.46630278364</v>
      </c>
    </row>
    <row r="28" spans="1:47" x14ac:dyDescent="0.15">
      <c r="A28" s="1" t="s">
        <v>111</v>
      </c>
      <c r="B28" s="1">
        <v>1</v>
      </c>
      <c r="C28" s="6">
        <v>1</v>
      </c>
      <c r="D28" s="8">
        <v>7.3820171706129001</v>
      </c>
      <c r="E28" s="9">
        <f t="shared" ref="E28:E39" si="18">D27</f>
        <v>8</v>
      </c>
      <c r="F28" s="6" t="s">
        <v>110</v>
      </c>
      <c r="G28" s="1">
        <v>2</v>
      </c>
      <c r="H28" s="7">
        <f t="shared" si="0"/>
        <v>7.3820171706129001</v>
      </c>
      <c r="I28" s="7">
        <f t="shared" si="1"/>
        <v>280.5320171706129</v>
      </c>
      <c r="J28" s="7">
        <f t="shared" si="2"/>
        <v>4.4522479445666528E-2</v>
      </c>
      <c r="K28" s="7">
        <f t="shared" si="3"/>
        <v>99.511166666666668</v>
      </c>
      <c r="L28" s="7">
        <f t="shared" si="4"/>
        <v>0.99511166666666673</v>
      </c>
      <c r="M28" s="1" t="s">
        <v>110</v>
      </c>
      <c r="O28" s="7">
        <f t="shared" ref="O28:O38" si="19">L28+O27-P27-N28</f>
        <v>1.9424061716391241</v>
      </c>
      <c r="P28" s="7">
        <f t="shared" si="5"/>
        <v>8.6480738851938715E-2</v>
      </c>
      <c r="Q28" s="12">
        <f t="shared" si="6"/>
        <v>1.1819034309764959E-2</v>
      </c>
      <c r="R28" s="7">
        <f t="shared" si="7"/>
        <v>0.13599859444444448</v>
      </c>
      <c r="S28" s="13">
        <f t="shared" si="8"/>
        <v>8.6905562208534751E-2</v>
      </c>
      <c r="T28" s="2">
        <v>0.01</v>
      </c>
      <c r="U28" s="14">
        <f t="shared" si="9"/>
        <v>8.6905562208534752E-4</v>
      </c>
      <c r="V28" s="13"/>
      <c r="W28" s="2"/>
      <c r="X28" s="14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3"/>
      <c r="AF28" s="2"/>
      <c r="AG28" s="14"/>
      <c r="AH28" s="13"/>
      <c r="AI28" s="2"/>
      <c r="AJ28" s="14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2.2769055622085348E-2</v>
      </c>
      <c r="AR28" s="7">
        <f t="shared" si="15"/>
        <v>99.511166666666668</v>
      </c>
      <c r="AS28" s="1">
        <f t="shared" si="16"/>
        <v>0.13666666666666669</v>
      </c>
      <c r="AT28" s="1">
        <f t="shared" ref="AT28:AT38" si="20">$E$2/12</f>
        <v>93.092833333333331</v>
      </c>
      <c r="AU28" s="1">
        <f t="shared" si="17"/>
        <v>193139.22711655297</v>
      </c>
    </row>
    <row r="29" spans="1:47" x14ac:dyDescent="0.15">
      <c r="A29" s="1" t="s">
        <v>73</v>
      </c>
      <c r="B29" s="1">
        <f>I2</f>
        <v>0.13666666666666669</v>
      </c>
      <c r="C29" s="6">
        <v>2</v>
      </c>
      <c r="D29" s="8">
        <v>9.4493959777586198</v>
      </c>
      <c r="E29" s="9">
        <f t="shared" si="18"/>
        <v>7.3820171706129001</v>
      </c>
      <c r="F29" s="6" t="s">
        <v>110</v>
      </c>
      <c r="G29" s="1">
        <v>3</v>
      </c>
      <c r="H29" s="7">
        <f t="shared" si="0"/>
        <v>9.4493959777586198</v>
      </c>
      <c r="I29" s="7">
        <f t="shared" si="1"/>
        <v>282.5993959777586</v>
      </c>
      <c r="J29" s="7">
        <f t="shared" si="2"/>
        <v>5.7392038677444711E-2</v>
      </c>
      <c r="K29" s="7">
        <f t="shared" si="3"/>
        <v>99.511166666666668</v>
      </c>
      <c r="L29" s="7">
        <f t="shared" si="4"/>
        <v>0.99511166666666673</v>
      </c>
      <c r="M29" s="1" t="s">
        <v>110</v>
      </c>
      <c r="O29" s="7">
        <f t="shared" si="19"/>
        <v>2.8510370994538521</v>
      </c>
      <c r="P29" s="7">
        <f t="shared" si="5"/>
        <v>0.16362683148268525</v>
      </c>
      <c r="Q29" s="12">
        <f t="shared" si="6"/>
        <v>2.2362333635966989E-2</v>
      </c>
      <c r="R29" s="7">
        <f t="shared" si="7"/>
        <v>0.13599859444444448</v>
      </c>
      <c r="S29" s="13">
        <f t="shared" si="8"/>
        <v>0.16443062317899187</v>
      </c>
      <c r="T29" s="2">
        <v>0.01</v>
      </c>
      <c r="U29" s="14">
        <f t="shared" si="9"/>
        <v>1.6443062317899187E-3</v>
      </c>
      <c r="V29" s="13"/>
      <c r="W29" s="2"/>
      <c r="X29" s="14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3"/>
      <c r="AF29" s="2"/>
      <c r="AG29" s="14"/>
      <c r="AH29" s="13"/>
      <c r="AI29" s="2"/>
      <c r="AJ29" s="14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2.3544306231789918E-2</v>
      </c>
      <c r="AR29" s="7">
        <f t="shared" si="15"/>
        <v>99.511166666666668</v>
      </c>
      <c r="AS29" s="1">
        <f t="shared" si="16"/>
        <v>0.13666666666666669</v>
      </c>
      <c r="AT29" s="1">
        <f t="shared" si="20"/>
        <v>93.092833333333331</v>
      </c>
      <c r="AU29" s="1">
        <f t="shared" si="17"/>
        <v>199715.31468316869</v>
      </c>
    </row>
    <row r="30" spans="1:47" x14ac:dyDescent="0.15">
      <c r="C30" s="6">
        <v>3</v>
      </c>
      <c r="D30" s="8">
        <v>14.407886643871</v>
      </c>
      <c r="E30" s="9">
        <f t="shared" si="18"/>
        <v>9.4493959777586198</v>
      </c>
      <c r="F30" s="6" t="s">
        <v>110</v>
      </c>
      <c r="G30" s="1">
        <v>4</v>
      </c>
      <c r="H30" s="7">
        <f t="shared" si="0"/>
        <v>14.407886643871</v>
      </c>
      <c r="I30" s="7">
        <f t="shared" si="1"/>
        <v>287.55788664387097</v>
      </c>
      <c r="J30" s="7">
        <f t="shared" si="2"/>
        <v>0.10396124441411202</v>
      </c>
      <c r="K30" s="7">
        <f t="shared" si="3"/>
        <v>99.511166666666668</v>
      </c>
      <c r="L30" s="7">
        <f t="shared" si="4"/>
        <v>0.99511166666666673</v>
      </c>
      <c r="M30" s="1" t="s">
        <v>110</v>
      </c>
      <c r="O30" s="7">
        <f t="shared" si="19"/>
        <v>3.6825219346378337</v>
      </c>
      <c r="P30" s="7">
        <f t="shared" si="5"/>
        <v>0.38283956290721249</v>
      </c>
      <c r="Q30" s="12">
        <f t="shared" si="6"/>
        <v>5.2321406930652382E-2</v>
      </c>
      <c r="R30" s="7">
        <f t="shared" si="7"/>
        <v>0.13599859444444448</v>
      </c>
      <c r="S30" s="13">
        <f t="shared" si="8"/>
        <v>0.38472020350199804</v>
      </c>
      <c r="T30" s="2">
        <v>0.01</v>
      </c>
      <c r="U30" s="14">
        <f t="shared" si="9"/>
        <v>3.8472020350199805E-3</v>
      </c>
      <c r="V30" s="13"/>
      <c r="W30" s="2"/>
      <c r="X30" s="14"/>
      <c r="Y30" s="2">
        <v>0.04</v>
      </c>
      <c r="Z30" s="2">
        <v>0.21</v>
      </c>
      <c r="AA30" s="2">
        <f t="shared" si="10"/>
        <v>8.3999999999999995E-3</v>
      </c>
      <c r="AB30" s="2">
        <v>1.4999999999999999E-2</v>
      </c>
      <c r="AC30" s="2">
        <v>0.28999999999999998</v>
      </c>
      <c r="AD30" s="2">
        <f t="shared" si="11"/>
        <v>4.3499999999999997E-3</v>
      </c>
      <c r="AE30" s="13"/>
      <c r="AF30" s="2"/>
      <c r="AG30" s="14"/>
      <c r="AH30" s="13"/>
      <c r="AI30" s="2"/>
      <c r="AJ30" s="14"/>
      <c r="AK30" s="2">
        <v>0.1</v>
      </c>
      <c r="AL30" s="2">
        <v>0.11</v>
      </c>
      <c r="AM30" s="2">
        <f t="shared" si="12"/>
        <v>1.1000000000000001E-2</v>
      </c>
      <c r="AN30" s="2">
        <v>1.4999999999999999E-2</v>
      </c>
      <c r="AO30" s="2">
        <v>0.38</v>
      </c>
      <c r="AP30" s="2">
        <f t="shared" si="13"/>
        <v>5.7000000000000002E-3</v>
      </c>
      <c r="AQ30" s="1">
        <f t="shared" si="14"/>
        <v>3.3297202035019978E-2</v>
      </c>
      <c r="AR30" s="7">
        <f t="shared" si="15"/>
        <v>99.511166666666668</v>
      </c>
      <c r="AS30" s="1">
        <f t="shared" si="16"/>
        <v>0.13666666666666669</v>
      </c>
      <c r="AT30" s="1">
        <f t="shared" si="20"/>
        <v>93.092833333333331</v>
      </c>
      <c r="AU30" s="1">
        <f t="shared" si="17"/>
        <v>282444.5586557216</v>
      </c>
    </row>
    <row r="31" spans="1:47" x14ac:dyDescent="0.15">
      <c r="C31" s="6">
        <v>4</v>
      </c>
      <c r="D31" s="8">
        <v>17.392765107999999</v>
      </c>
      <c r="E31" s="9">
        <f t="shared" si="18"/>
        <v>14.407886643871</v>
      </c>
      <c r="F31" s="6" t="s">
        <v>110</v>
      </c>
      <c r="G31" s="1">
        <v>5</v>
      </c>
      <c r="H31" s="7">
        <f t="shared" si="0"/>
        <v>17.392765107999999</v>
      </c>
      <c r="I31" s="7">
        <f t="shared" si="1"/>
        <v>290.54276510799997</v>
      </c>
      <c r="J31" s="7">
        <f t="shared" si="2"/>
        <v>0.14721295958424194</v>
      </c>
      <c r="K31" s="7">
        <f t="shared" si="3"/>
        <v>99.511166666666668</v>
      </c>
      <c r="L31" s="7">
        <f t="shared" si="4"/>
        <v>0.99511166666666673</v>
      </c>
      <c r="M31" s="1" t="s">
        <v>112</v>
      </c>
      <c r="N31" s="7">
        <f>(O30-P30)*C22/100</f>
        <v>3.1346982531440903</v>
      </c>
      <c r="O31" s="7">
        <f t="shared" si="19"/>
        <v>1.1600957852531981</v>
      </c>
      <c r="P31" s="7">
        <f t="shared" si="5"/>
        <v>0.17078113394832847</v>
      </c>
      <c r="Q31" s="12">
        <f t="shared" si="6"/>
        <v>2.3340088306271562E-2</v>
      </c>
      <c r="R31" s="7">
        <f t="shared" si="7"/>
        <v>0.13599859444444448</v>
      </c>
      <c r="S31" s="13">
        <f t="shared" si="8"/>
        <v>0.17162007005745933</v>
      </c>
      <c r="T31" s="2">
        <v>0.01</v>
      </c>
      <c r="U31" s="14">
        <f t="shared" si="9"/>
        <v>1.7162007005745933E-3</v>
      </c>
      <c r="V31" s="13"/>
      <c r="W31" s="2"/>
      <c r="X31" s="14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3"/>
      <c r="AF31" s="2"/>
      <c r="AG31" s="14"/>
      <c r="AH31" s="13"/>
      <c r="AI31" s="2"/>
      <c r="AJ31" s="14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3.1166200700574589E-2</v>
      </c>
      <c r="AR31" s="7">
        <f t="shared" si="15"/>
        <v>99.511166666666668</v>
      </c>
      <c r="AS31" s="1">
        <f t="shared" si="16"/>
        <v>0.13666666666666669</v>
      </c>
      <c r="AT31" s="1">
        <f t="shared" si="20"/>
        <v>93.092833333333331</v>
      </c>
      <c r="AU31" s="1">
        <f t="shared" si="17"/>
        <v>264368.27312370751</v>
      </c>
    </row>
    <row r="32" spans="1:47" x14ac:dyDescent="0.15">
      <c r="C32" s="6">
        <v>5</v>
      </c>
      <c r="D32" s="8">
        <v>19.335283011612901</v>
      </c>
      <c r="E32" s="9">
        <f t="shared" si="18"/>
        <v>17.392765107999999</v>
      </c>
      <c r="F32" s="6" t="s">
        <v>112</v>
      </c>
      <c r="G32" s="1">
        <v>6</v>
      </c>
      <c r="H32" s="7">
        <f t="shared" si="0"/>
        <v>19.335283011612901</v>
      </c>
      <c r="I32" s="7">
        <f t="shared" si="1"/>
        <v>292.48528301161286</v>
      </c>
      <c r="J32" s="7">
        <f t="shared" si="2"/>
        <v>0.18391069502236965</v>
      </c>
      <c r="K32" s="7">
        <f t="shared" si="3"/>
        <v>99.511166666666668</v>
      </c>
      <c r="L32" s="7">
        <f t="shared" si="4"/>
        <v>0.99511166666666673</v>
      </c>
      <c r="M32" s="1" t="s">
        <v>110</v>
      </c>
      <c r="O32" s="7">
        <f t="shared" si="19"/>
        <v>1.9844263179715365</v>
      </c>
      <c r="P32" s="7">
        <f t="shared" si="5"/>
        <v>0.36495722335882719</v>
      </c>
      <c r="Q32" s="12">
        <f t="shared" si="6"/>
        <v>4.9877487192373053E-2</v>
      </c>
      <c r="R32" s="7">
        <f t="shared" si="7"/>
        <v>0.13599859444444448</v>
      </c>
      <c r="S32" s="13">
        <f t="shared" si="8"/>
        <v>0.36675001970515247</v>
      </c>
      <c r="T32" s="2">
        <v>0.01</v>
      </c>
      <c r="U32" s="14">
        <f t="shared" si="9"/>
        <v>3.667500197051525E-3</v>
      </c>
      <c r="V32" s="13"/>
      <c r="W32" s="2"/>
      <c r="X32" s="14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3"/>
      <c r="AF32" s="2"/>
      <c r="AG32" s="14"/>
      <c r="AH32" s="13"/>
      <c r="AI32" s="2"/>
      <c r="AJ32" s="14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3.3117500197051522E-2</v>
      </c>
      <c r="AR32" s="7">
        <f t="shared" si="15"/>
        <v>99.511166666666668</v>
      </c>
      <c r="AS32" s="1">
        <f t="shared" si="16"/>
        <v>0.13666666666666669</v>
      </c>
      <c r="AT32" s="1">
        <f t="shared" si="20"/>
        <v>93.092833333333331</v>
      </c>
      <c r="AU32" s="1">
        <f t="shared" si="17"/>
        <v>280920.23218945455</v>
      </c>
    </row>
    <row r="33" spans="1:48" x14ac:dyDescent="0.15">
      <c r="C33" s="6">
        <v>6</v>
      </c>
      <c r="D33" s="8">
        <v>20.691948589666701</v>
      </c>
      <c r="E33" s="9">
        <f t="shared" si="18"/>
        <v>19.335283011612901</v>
      </c>
      <c r="F33" s="6" t="s">
        <v>110</v>
      </c>
      <c r="G33" s="1">
        <v>7</v>
      </c>
      <c r="H33" s="7">
        <f t="shared" si="0"/>
        <v>20.691948589666701</v>
      </c>
      <c r="I33" s="7">
        <f t="shared" si="1"/>
        <v>293.84194858966669</v>
      </c>
      <c r="J33" s="7">
        <f t="shared" si="2"/>
        <v>0.21446556421832369</v>
      </c>
      <c r="K33" s="7">
        <f t="shared" si="3"/>
        <v>99.511166666666668</v>
      </c>
      <c r="L33" s="7">
        <f t="shared" si="4"/>
        <v>0.99511166666666673</v>
      </c>
      <c r="M33" s="1" t="s">
        <v>110</v>
      </c>
      <c r="O33" s="7">
        <f t="shared" si="19"/>
        <v>2.6145807612793757</v>
      </c>
      <c r="P33" s="7">
        <f t="shared" si="5"/>
        <v>0.56073753816215555</v>
      </c>
      <c r="Q33" s="12">
        <f t="shared" si="6"/>
        <v>7.6634130215494603E-2</v>
      </c>
      <c r="R33" s="7">
        <f t="shared" si="7"/>
        <v>0.13599859444444448</v>
      </c>
      <c r="S33" s="13">
        <f t="shared" si="8"/>
        <v>0.56349207525670197</v>
      </c>
      <c r="T33" s="2">
        <v>0.01</v>
      </c>
      <c r="U33" s="14">
        <f t="shared" si="9"/>
        <v>5.6349207525670198E-3</v>
      </c>
      <c r="V33" s="13"/>
      <c r="W33" s="2"/>
      <c r="X33" s="14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3"/>
      <c r="AF33" s="2"/>
      <c r="AG33" s="14"/>
      <c r="AH33" s="13"/>
      <c r="AI33" s="2"/>
      <c r="AJ33" s="14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3.5084920752567014E-2</v>
      </c>
      <c r="AR33" s="7">
        <f t="shared" si="15"/>
        <v>99.511166666666668</v>
      </c>
      <c r="AS33" s="1">
        <f t="shared" si="16"/>
        <v>0.13666666666666669</v>
      </c>
      <c r="AT33" s="1">
        <f t="shared" si="20"/>
        <v>93.092833333333331</v>
      </c>
      <c r="AU33" s="1">
        <f t="shared" si="17"/>
        <v>297608.93864317785</v>
      </c>
    </row>
    <row r="34" spans="1:48" x14ac:dyDescent="0.15">
      <c r="C34" s="6">
        <v>7</v>
      </c>
      <c r="D34" s="8">
        <v>20.6309013283871</v>
      </c>
      <c r="E34" s="9">
        <f t="shared" si="18"/>
        <v>20.691948589666701</v>
      </c>
      <c r="F34" s="6" t="s">
        <v>110</v>
      </c>
      <c r="G34" s="1">
        <v>8</v>
      </c>
      <c r="H34" s="7">
        <f t="shared" si="0"/>
        <v>20.6309013283871</v>
      </c>
      <c r="I34" s="7">
        <f t="shared" si="1"/>
        <v>293.78090132838707</v>
      </c>
      <c r="J34" s="7">
        <f t="shared" si="2"/>
        <v>0.21299390307174948</v>
      </c>
      <c r="K34" s="7">
        <f t="shared" si="3"/>
        <v>99.511166666666668</v>
      </c>
      <c r="L34" s="7">
        <f t="shared" si="4"/>
        <v>0.99511166666666673</v>
      </c>
      <c r="M34" s="1" t="s">
        <v>110</v>
      </c>
      <c r="O34" s="7">
        <f t="shared" si="19"/>
        <v>3.0489548897838867</v>
      </c>
      <c r="P34" s="7">
        <f t="shared" si="5"/>
        <v>0.64940880226476583</v>
      </c>
      <c r="Q34" s="12">
        <f t="shared" si="6"/>
        <v>8.8752536309518015E-2</v>
      </c>
      <c r="R34" s="7">
        <f t="shared" si="7"/>
        <v>0.13599859444444448</v>
      </c>
      <c r="S34" s="13">
        <f t="shared" si="8"/>
        <v>0.65259892333500169</v>
      </c>
      <c r="T34" s="2">
        <v>0.01</v>
      </c>
      <c r="U34" s="14">
        <f t="shared" si="9"/>
        <v>6.5259892333500167E-3</v>
      </c>
      <c r="V34" s="13"/>
      <c r="W34" s="2"/>
      <c r="X34" s="14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3"/>
      <c r="AF34" s="2"/>
      <c r="AG34" s="14"/>
      <c r="AH34" s="13"/>
      <c r="AI34" s="2"/>
      <c r="AJ34" s="14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3.5975989233350013E-2</v>
      </c>
      <c r="AR34" s="7">
        <f t="shared" si="15"/>
        <v>99.511166666666668</v>
      </c>
      <c r="AS34" s="1">
        <f t="shared" si="16"/>
        <v>0.13666666666666669</v>
      </c>
      <c r="AT34" s="1">
        <f t="shared" si="20"/>
        <v>93.092833333333331</v>
      </c>
      <c r="AU34" s="1">
        <f t="shared" si="17"/>
        <v>305167.45492698095</v>
      </c>
    </row>
    <row r="35" spans="1:48" x14ac:dyDescent="0.15">
      <c r="C35" s="6">
        <v>8</v>
      </c>
      <c r="D35" s="8">
        <v>21.058235671290301</v>
      </c>
      <c r="E35" s="9">
        <f t="shared" si="18"/>
        <v>20.6309013283871</v>
      </c>
      <c r="F35" s="6" t="s">
        <v>110</v>
      </c>
      <c r="G35" s="1">
        <v>9</v>
      </c>
      <c r="H35" s="7">
        <f t="shared" si="0"/>
        <v>21.058235671290301</v>
      </c>
      <c r="I35" s="7">
        <f t="shared" si="1"/>
        <v>294.20823567129025</v>
      </c>
      <c r="J35" s="7">
        <f t="shared" si="2"/>
        <v>0.22349821789849852</v>
      </c>
      <c r="K35" s="7">
        <f t="shared" si="3"/>
        <v>99.511166666666668</v>
      </c>
      <c r="L35" s="7">
        <f t="shared" si="4"/>
        <v>0.99511166666666673</v>
      </c>
      <c r="M35" s="1" t="s">
        <v>110</v>
      </c>
      <c r="O35" s="7">
        <f t="shared" si="19"/>
        <v>3.3946577541857872</v>
      </c>
      <c r="P35" s="7">
        <f t="shared" si="5"/>
        <v>0.7586999584358427</v>
      </c>
      <c r="Q35" s="12">
        <f t="shared" si="6"/>
        <v>0.10368899431956519</v>
      </c>
      <c r="R35" s="7">
        <f t="shared" si="7"/>
        <v>0.13599859444444448</v>
      </c>
      <c r="S35" s="13">
        <f t="shared" si="8"/>
        <v>0.76242695553682516</v>
      </c>
      <c r="T35" s="2">
        <v>0.01</v>
      </c>
      <c r="U35" s="14">
        <f t="shared" si="9"/>
        <v>7.6242695553682517E-3</v>
      </c>
      <c r="V35" s="13"/>
      <c r="W35" s="2"/>
      <c r="X35" s="14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3"/>
      <c r="AF35" s="2"/>
      <c r="AG35" s="14"/>
      <c r="AH35" s="13"/>
      <c r="AI35" s="2"/>
      <c r="AJ35" s="14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3.7074269555368251E-2</v>
      </c>
      <c r="AR35" s="7">
        <f t="shared" si="15"/>
        <v>99.511166666666668</v>
      </c>
      <c r="AS35" s="1">
        <f t="shared" si="16"/>
        <v>0.13666666666666669</v>
      </c>
      <c r="AT35" s="1">
        <f t="shared" si="20"/>
        <v>93.092833333333331</v>
      </c>
      <c r="AU35" s="1">
        <f t="shared" si="17"/>
        <v>314483.65214098262</v>
      </c>
    </row>
    <row r="36" spans="1:48" x14ac:dyDescent="0.15">
      <c r="C36" s="6">
        <v>9</v>
      </c>
      <c r="D36" s="8">
        <v>19.182798948666701</v>
      </c>
      <c r="E36" s="9">
        <f t="shared" si="18"/>
        <v>21.058235671290301</v>
      </c>
      <c r="F36" s="6" t="s">
        <v>110</v>
      </c>
      <c r="G36" s="1">
        <v>10</v>
      </c>
      <c r="H36" s="7">
        <f t="shared" si="0"/>
        <v>19.182798948666701</v>
      </c>
      <c r="I36" s="7">
        <f t="shared" si="1"/>
        <v>292.33279894866666</v>
      </c>
      <c r="J36" s="7">
        <f t="shared" si="2"/>
        <v>0.18074477108511794</v>
      </c>
      <c r="K36" s="7">
        <f t="shared" si="3"/>
        <v>99.511166666666668</v>
      </c>
      <c r="L36" s="7">
        <f t="shared" si="4"/>
        <v>0.99511166666666673</v>
      </c>
      <c r="M36" s="1" t="s">
        <v>110</v>
      </c>
      <c r="O36" s="7">
        <f t="shared" si="19"/>
        <v>3.6310694624166109</v>
      </c>
      <c r="P36" s="7">
        <f t="shared" si="5"/>
        <v>0.65629681877865254</v>
      </c>
      <c r="Q36" s="12">
        <f t="shared" si="6"/>
        <v>8.9693898566415853E-2</v>
      </c>
      <c r="R36" s="7">
        <f t="shared" si="7"/>
        <v>0.13599859444444448</v>
      </c>
      <c r="S36" s="13">
        <f t="shared" si="8"/>
        <v>0.65952077617284399</v>
      </c>
      <c r="T36" s="2">
        <v>0.01</v>
      </c>
      <c r="U36" s="14">
        <f t="shared" si="9"/>
        <v>6.5952077617284404E-3</v>
      </c>
      <c r="V36" s="13"/>
      <c r="W36" s="2"/>
      <c r="X36" s="14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3"/>
      <c r="AF36" s="2"/>
      <c r="AG36" s="14"/>
      <c r="AH36" s="13"/>
      <c r="AI36" s="2"/>
      <c r="AJ36" s="14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3.604520776172844E-2</v>
      </c>
      <c r="AR36" s="7">
        <f t="shared" si="15"/>
        <v>99.511166666666668</v>
      </c>
      <c r="AS36" s="1">
        <f t="shared" si="16"/>
        <v>0.13666666666666669</v>
      </c>
      <c r="AT36" s="1">
        <f t="shared" si="20"/>
        <v>93.092833333333331</v>
      </c>
      <c r="AU36" s="1">
        <f t="shared" si="17"/>
        <v>305754.60326088843</v>
      </c>
    </row>
    <row r="37" spans="1:48" x14ac:dyDescent="0.15">
      <c r="C37" s="6">
        <v>10</v>
      </c>
      <c r="D37" s="8">
        <v>17.619590473548399</v>
      </c>
      <c r="E37" s="9">
        <f t="shared" si="18"/>
        <v>19.182798948666701</v>
      </c>
      <c r="F37" s="6" t="s">
        <v>110</v>
      </c>
      <c r="G37" s="1">
        <v>11</v>
      </c>
      <c r="H37" s="7">
        <f t="shared" si="0"/>
        <v>17.619590473548399</v>
      </c>
      <c r="I37" s="7">
        <f t="shared" si="1"/>
        <v>290.76959047354836</v>
      </c>
      <c r="J37" s="7">
        <f t="shared" si="2"/>
        <v>0.15111223159565582</v>
      </c>
      <c r="K37" s="7">
        <f t="shared" si="3"/>
        <v>99.511166666666668</v>
      </c>
      <c r="L37" s="7">
        <f t="shared" si="4"/>
        <v>0.99511166666666673</v>
      </c>
      <c r="M37" s="1" t="s">
        <v>112</v>
      </c>
      <c r="N37" s="7">
        <f>(O36-P36)*C22/100</f>
        <v>2.8260340114560605</v>
      </c>
      <c r="O37" s="7">
        <f t="shared" si="19"/>
        <v>1.1438502988485642</v>
      </c>
      <c r="P37" s="7">
        <f t="shared" si="5"/>
        <v>0.17284977127036436</v>
      </c>
      <c r="Q37" s="12">
        <f t="shared" si="6"/>
        <v>2.3622802073616465E-2</v>
      </c>
      <c r="R37" s="7">
        <f t="shared" si="7"/>
        <v>0.13599859444444448</v>
      </c>
      <c r="S37" s="13">
        <f t="shared" si="8"/>
        <v>0.17369886924284644</v>
      </c>
      <c r="T37" s="2">
        <v>0.01</v>
      </c>
      <c r="U37" s="14">
        <f t="shared" si="9"/>
        <v>1.7369886924284645E-3</v>
      </c>
      <c r="V37" s="13"/>
      <c r="W37" s="2"/>
      <c r="X37" s="14"/>
      <c r="Y37" s="2">
        <v>0.02</v>
      </c>
      <c r="Z37" s="2">
        <v>0.21</v>
      </c>
      <c r="AA37" s="2">
        <f t="shared" si="10"/>
        <v>4.1999999999999997E-3</v>
      </c>
      <c r="AB37" s="2">
        <v>0.01</v>
      </c>
      <c r="AC37" s="2">
        <v>0.28999999999999998</v>
      </c>
      <c r="AD37" s="2">
        <f t="shared" si="11"/>
        <v>2.8999999999999998E-3</v>
      </c>
      <c r="AE37" s="13"/>
      <c r="AF37" s="2"/>
      <c r="AG37" s="14"/>
      <c r="AH37" s="13"/>
      <c r="AI37" s="2"/>
      <c r="AJ37" s="14"/>
      <c r="AK37" s="1">
        <v>0.1</v>
      </c>
      <c r="AL37" s="2">
        <v>0.11</v>
      </c>
      <c r="AM37" s="2">
        <f t="shared" si="12"/>
        <v>1.1000000000000001E-2</v>
      </c>
      <c r="AN37" s="2">
        <v>0.01</v>
      </c>
      <c r="AO37" s="2">
        <v>0.38</v>
      </c>
      <c r="AP37" s="2">
        <f t="shared" si="13"/>
        <v>3.8E-3</v>
      </c>
      <c r="AQ37" s="1">
        <f t="shared" si="14"/>
        <v>2.3636988692428463E-2</v>
      </c>
      <c r="AR37" s="7">
        <f t="shared" si="15"/>
        <v>99.511166666666668</v>
      </c>
      <c r="AS37" s="1">
        <f t="shared" si="16"/>
        <v>0.13666666666666669</v>
      </c>
      <c r="AT37" s="1">
        <f t="shared" si="20"/>
        <v>93.092833333333331</v>
      </c>
      <c r="AU37" s="1">
        <f t="shared" si="17"/>
        <v>200501.49655702847</v>
      </c>
    </row>
    <row r="38" spans="1:48" x14ac:dyDescent="0.15">
      <c r="C38" s="6">
        <v>11</v>
      </c>
      <c r="D38" s="8">
        <v>13.1948666262667</v>
      </c>
      <c r="E38" s="9">
        <f t="shared" si="18"/>
        <v>17.619590473548399</v>
      </c>
      <c r="F38" s="6" t="s">
        <v>112</v>
      </c>
      <c r="G38" s="1">
        <v>12</v>
      </c>
      <c r="H38" s="7">
        <f t="shared" si="0"/>
        <v>13.1948666262667</v>
      </c>
      <c r="I38" s="7">
        <f t="shared" si="1"/>
        <v>286.34486662626665</v>
      </c>
      <c r="J38" s="7">
        <f t="shared" si="2"/>
        <v>9.0069229006073309E-2</v>
      </c>
      <c r="K38" s="7">
        <f t="shared" si="3"/>
        <v>99.511166666666668</v>
      </c>
      <c r="L38" s="7">
        <f t="shared" si="4"/>
        <v>0.99511166666666673</v>
      </c>
      <c r="M38" s="1" t="s">
        <v>110</v>
      </c>
      <c r="O38" s="7">
        <f t="shared" si="19"/>
        <v>1.9661121942448667</v>
      </c>
      <c r="P38" s="7">
        <f t="shared" si="5"/>
        <v>0.1770862094750742</v>
      </c>
      <c r="Q38" s="12">
        <f t="shared" si="6"/>
        <v>2.4201781961593477E-2</v>
      </c>
      <c r="R38" s="7">
        <f t="shared" si="7"/>
        <v>0.13599859444444448</v>
      </c>
      <c r="S38" s="13">
        <f t="shared" si="8"/>
        <v>0.17795611830003083</v>
      </c>
      <c r="T38" s="2">
        <v>0.01</v>
      </c>
      <c r="U38" s="14">
        <f t="shared" si="9"/>
        <v>1.7795611830003083E-3</v>
      </c>
      <c r="V38" s="13"/>
      <c r="W38" s="2"/>
      <c r="X38" s="14"/>
      <c r="Y38" s="2">
        <v>0.02</v>
      </c>
      <c r="Z38" s="2">
        <v>0.21</v>
      </c>
      <c r="AA38" s="2">
        <f t="shared" si="10"/>
        <v>4.1999999999999997E-3</v>
      </c>
      <c r="AB38" s="2">
        <v>0.01</v>
      </c>
      <c r="AC38" s="2">
        <v>0.28999999999999998</v>
      </c>
      <c r="AD38" s="2">
        <f t="shared" si="11"/>
        <v>2.8999999999999998E-3</v>
      </c>
      <c r="AE38" s="13"/>
      <c r="AF38" s="2"/>
      <c r="AG38" s="14"/>
      <c r="AH38" s="13"/>
      <c r="AI38" s="2"/>
      <c r="AJ38" s="14"/>
      <c r="AK38" s="2">
        <v>0.1</v>
      </c>
      <c r="AL38" s="2">
        <v>0.11</v>
      </c>
      <c r="AM38" s="2">
        <f t="shared" si="12"/>
        <v>1.1000000000000001E-2</v>
      </c>
      <c r="AN38" s="2">
        <v>0.01</v>
      </c>
      <c r="AO38" s="2">
        <v>0.38</v>
      </c>
      <c r="AP38" s="2">
        <f t="shared" si="13"/>
        <v>3.8E-3</v>
      </c>
      <c r="AQ38" s="1">
        <f t="shared" si="14"/>
        <v>2.3679561183000308E-2</v>
      </c>
      <c r="AR38" s="7">
        <f t="shared" si="15"/>
        <v>99.511166666666668</v>
      </c>
      <c r="AS38" s="1">
        <f t="shared" si="16"/>
        <v>0.13666666666666669</v>
      </c>
      <c r="AT38" s="1">
        <f t="shared" si="20"/>
        <v>93.092833333333331</v>
      </c>
      <c r="AU38" s="1">
        <f t="shared" si="17"/>
        <v>200862.61904106761</v>
      </c>
      <c r="AV38" s="1">
        <f>SUM(AU27:AU38)</f>
        <v>3034809.8366415147</v>
      </c>
    </row>
    <row r="39" spans="1:48" x14ac:dyDescent="0.15">
      <c r="C39" s="6">
        <v>12</v>
      </c>
      <c r="D39" s="8">
        <v>10.405379310612901</v>
      </c>
      <c r="E39" s="9">
        <f t="shared" si="18"/>
        <v>13.1948666262667</v>
      </c>
      <c r="F39" s="6" t="s">
        <v>110</v>
      </c>
    </row>
    <row r="40" spans="1:48" x14ac:dyDescent="0.15">
      <c r="S40" s="30" t="s">
        <v>80</v>
      </c>
      <c r="T40" s="30"/>
      <c r="U40" s="30"/>
      <c r="V40" s="30" t="s">
        <v>81</v>
      </c>
      <c r="W40" s="30"/>
      <c r="X40" s="30"/>
      <c r="Y40" s="30" t="s">
        <v>82</v>
      </c>
      <c r="Z40" s="30"/>
      <c r="AA40" s="30"/>
      <c r="AB40" s="30" t="s">
        <v>83</v>
      </c>
      <c r="AC40" s="30"/>
      <c r="AD40" s="30"/>
      <c r="AE40" s="30" t="s">
        <v>84</v>
      </c>
      <c r="AF40" s="30"/>
      <c r="AG40" s="30"/>
      <c r="AH40" s="30" t="s">
        <v>85</v>
      </c>
      <c r="AI40" s="30"/>
      <c r="AJ40" s="30"/>
      <c r="AK40" s="31" t="s">
        <v>86</v>
      </c>
      <c r="AL40" s="32"/>
      <c r="AM40" s="33"/>
      <c r="AN40" s="30" t="s">
        <v>87</v>
      </c>
      <c r="AO40" s="30"/>
      <c r="AP40" s="30"/>
    </row>
    <row r="41" spans="1:48" x14ac:dyDescent="0.15">
      <c r="A41" s="34" t="s">
        <v>45</v>
      </c>
      <c r="B41" s="34"/>
      <c r="C41" s="6" t="s">
        <v>88</v>
      </c>
      <c r="D41" s="6" t="s">
        <v>89</v>
      </c>
      <c r="E41" s="6" t="s">
        <v>90</v>
      </c>
      <c r="F41" s="6" t="s">
        <v>91</v>
      </c>
      <c r="G41" s="1" t="s">
        <v>88</v>
      </c>
      <c r="H41" s="1" t="s">
        <v>90</v>
      </c>
      <c r="I41" s="1" t="s">
        <v>92</v>
      </c>
      <c r="J41" s="1" t="s">
        <v>93</v>
      </c>
      <c r="K41" s="10" t="s">
        <v>94</v>
      </c>
      <c r="L41" s="10" t="s">
        <v>95</v>
      </c>
      <c r="M41" s="1" t="s">
        <v>96</v>
      </c>
      <c r="N41" s="10" t="s">
        <v>97</v>
      </c>
      <c r="O41" s="1" t="s">
        <v>98</v>
      </c>
      <c r="P41" s="1" t="s">
        <v>99</v>
      </c>
      <c r="Q41" s="10" t="s">
        <v>100</v>
      </c>
      <c r="R41" s="10" t="s">
        <v>101</v>
      </c>
      <c r="S41" s="2" t="s">
        <v>102</v>
      </c>
      <c r="T41" s="2" t="s">
        <v>103</v>
      </c>
      <c r="U41" s="2"/>
      <c r="V41" s="2" t="s">
        <v>102</v>
      </c>
      <c r="W41" s="2" t="s">
        <v>103</v>
      </c>
      <c r="X41" s="2"/>
      <c r="Y41" s="2" t="s">
        <v>102</v>
      </c>
      <c r="Z41" s="2" t="s">
        <v>103</v>
      </c>
      <c r="AA41" s="2"/>
      <c r="AB41" s="2" t="s">
        <v>102</v>
      </c>
      <c r="AC41" s="2" t="s">
        <v>103</v>
      </c>
      <c r="AD41" s="2"/>
      <c r="AE41" s="2" t="s">
        <v>102</v>
      </c>
      <c r="AF41" s="2" t="s">
        <v>103</v>
      </c>
      <c r="AG41" s="2"/>
      <c r="AH41" s="2" t="s">
        <v>102</v>
      </c>
      <c r="AI41" s="2" t="s">
        <v>103</v>
      </c>
      <c r="AJ41" s="2"/>
      <c r="AK41" s="2" t="s">
        <v>102</v>
      </c>
      <c r="AL41" s="2" t="s">
        <v>103</v>
      </c>
      <c r="AM41" s="2"/>
      <c r="AN41" s="16" t="s">
        <v>102</v>
      </c>
      <c r="AO41" s="16" t="s">
        <v>103</v>
      </c>
      <c r="AP41" s="16"/>
      <c r="AQ41" s="1" t="s">
        <v>104</v>
      </c>
      <c r="AR41" s="1" t="s">
        <v>105</v>
      </c>
      <c r="AS41" s="1" t="s">
        <v>73</v>
      </c>
      <c r="AT41" s="1" t="s">
        <v>106</v>
      </c>
      <c r="AU41" s="1" t="s">
        <v>107</v>
      </c>
    </row>
    <row r="42" spans="1:48" x14ac:dyDescent="0.15">
      <c r="A42" s="1" t="s">
        <v>108</v>
      </c>
      <c r="B42" s="1">
        <f>G5</f>
        <v>92.509250000000009</v>
      </c>
      <c r="C42" s="6" t="s">
        <v>109</v>
      </c>
      <c r="D42" s="6">
        <v>8</v>
      </c>
      <c r="E42" s="6"/>
      <c r="F42" s="6"/>
      <c r="G42" s="1">
        <v>1</v>
      </c>
      <c r="H42" s="7">
        <f t="shared" ref="H42:H53" si="21">E43</f>
        <v>8</v>
      </c>
      <c r="I42" s="7">
        <f t="shared" ref="I42:I53" si="22">H42+273.15</f>
        <v>281.14999999999998</v>
      </c>
      <c r="J42" s="7">
        <f t="shared" ref="J42:J53" si="23">EXP(($C$16*(I42-$C$14))/($C$17*I42*$C$14))</f>
        <v>4.8052056162081642E-2</v>
      </c>
      <c r="K42" s="7">
        <f t="shared" ref="K42:K53" si="24">$B$42/12</f>
        <v>7.7091041666666671</v>
      </c>
      <c r="L42" s="7">
        <f t="shared" ref="L42:L53" si="25">K42*$B$43/100</f>
        <v>7.7091041666666665E-2</v>
      </c>
      <c r="M42" s="1" t="s">
        <v>110</v>
      </c>
      <c r="O42" s="7">
        <f>L42</f>
        <v>7.7091041666666665E-2</v>
      </c>
      <c r="P42" s="7">
        <f t="shared" ref="P42:P53" si="26">O42*J42</f>
        <v>3.7043830637600427E-3</v>
      </c>
      <c r="Q42" s="12">
        <f t="shared" ref="Q42:Q53" si="27">P42*$B$44</f>
        <v>5.7417937488280662E-4</v>
      </c>
      <c r="R42" s="7">
        <f t="shared" ref="R42:R53" si="28">L42*$B$44</f>
        <v>1.1949111458333333E-2</v>
      </c>
      <c r="S42" s="13">
        <f t="shared" ref="S42:S53" si="29">Q42/R42</f>
        <v>4.8052056162081642E-2</v>
      </c>
      <c r="T42" s="2">
        <v>0.01</v>
      </c>
      <c r="U42" s="14">
        <f t="shared" ref="U42:U53" si="30">S42*T42</f>
        <v>4.8052056162081644E-4</v>
      </c>
      <c r="V42" s="13"/>
      <c r="W42" s="2"/>
      <c r="X42" s="14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3"/>
      <c r="AF42" s="2"/>
      <c r="AG42" s="14"/>
      <c r="AH42" s="13"/>
      <c r="AI42" s="2"/>
      <c r="AJ42" s="14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1.5280520561620816E-2</v>
      </c>
      <c r="AR42" s="7">
        <f t="shared" ref="AR42:AR53" si="34">$B$42/12</f>
        <v>7.7091041666666671</v>
      </c>
      <c r="AS42" s="1">
        <f t="shared" ref="AS42:AS53" si="35">$B$44</f>
        <v>0.155</v>
      </c>
      <c r="AT42" s="1">
        <f t="shared" ref="AT42:AT53" si="36">$E$5/12</f>
        <v>151.70567123287665</v>
      </c>
      <c r="AU42" s="1">
        <f t="shared" ref="AU42:AU53" si="37">AT42*10000*AS42*0.67*AR42*AQ42</f>
        <v>18558.820906457924</v>
      </c>
    </row>
    <row r="43" spans="1:48" x14ac:dyDescent="0.15">
      <c r="A43" s="1" t="s">
        <v>111</v>
      </c>
      <c r="B43" s="1">
        <v>1</v>
      </c>
      <c r="C43" s="6">
        <v>1</v>
      </c>
      <c r="D43" s="8">
        <v>7.3820171706129001</v>
      </c>
      <c r="E43" s="9">
        <f t="shared" ref="E43:E54" si="38">D42</f>
        <v>8</v>
      </c>
      <c r="F43" s="6" t="s">
        <v>110</v>
      </c>
      <c r="G43" s="1">
        <v>2</v>
      </c>
      <c r="H43" s="7">
        <f t="shared" si="21"/>
        <v>7.3820171706129001</v>
      </c>
      <c r="I43" s="7">
        <f t="shared" si="22"/>
        <v>280.5320171706129</v>
      </c>
      <c r="J43" s="7">
        <f t="shared" si="23"/>
        <v>4.4522479445666528E-2</v>
      </c>
      <c r="K43" s="7">
        <f t="shared" si="24"/>
        <v>7.7091041666666671</v>
      </c>
      <c r="L43" s="7">
        <f t="shared" si="25"/>
        <v>7.7091041666666665E-2</v>
      </c>
      <c r="M43" s="1" t="s">
        <v>110</v>
      </c>
      <c r="O43" s="7">
        <f t="shared" ref="O43:O53" si="39">L43+O42-P42-N43</f>
        <v>0.1504777002695733</v>
      </c>
      <c r="P43" s="7">
        <f t="shared" si="26"/>
        <v>6.6996403172832454E-3</v>
      </c>
      <c r="Q43" s="12">
        <f t="shared" si="27"/>
        <v>1.0384442491789031E-3</v>
      </c>
      <c r="R43" s="7">
        <f t="shared" si="28"/>
        <v>1.1949111458333333E-2</v>
      </c>
      <c r="S43" s="13">
        <f t="shared" si="29"/>
        <v>8.6905562208534765E-2</v>
      </c>
      <c r="T43" s="2">
        <v>0.01</v>
      </c>
      <c r="U43" s="14">
        <f t="shared" si="30"/>
        <v>8.6905562208534762E-4</v>
      </c>
      <c r="V43" s="13"/>
      <c r="W43" s="2"/>
      <c r="X43" s="14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3"/>
      <c r="AF43" s="2"/>
      <c r="AG43" s="14"/>
      <c r="AH43" s="13"/>
      <c r="AI43" s="2"/>
      <c r="AJ43" s="14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1.566905562208535E-2</v>
      </c>
      <c r="AR43" s="7">
        <f t="shared" si="34"/>
        <v>7.7091041666666671</v>
      </c>
      <c r="AS43" s="1">
        <f t="shared" si="35"/>
        <v>0.155</v>
      </c>
      <c r="AT43" s="1">
        <f t="shared" si="36"/>
        <v>151.70567123287665</v>
      </c>
      <c r="AU43" s="1">
        <f t="shared" si="37"/>
        <v>19030.712722837001</v>
      </c>
    </row>
    <row r="44" spans="1:48" x14ac:dyDescent="0.15">
      <c r="A44" s="1" t="s">
        <v>73</v>
      </c>
      <c r="B44" s="1">
        <f>I5</f>
        <v>0.155</v>
      </c>
      <c r="C44" s="6">
        <v>2</v>
      </c>
      <c r="D44" s="8">
        <v>9.4493959777586198</v>
      </c>
      <c r="E44" s="9">
        <f t="shared" si="38"/>
        <v>7.3820171706129001</v>
      </c>
      <c r="F44" s="6" t="s">
        <v>110</v>
      </c>
      <c r="G44" s="1">
        <v>3</v>
      </c>
      <c r="H44" s="7">
        <f t="shared" si="21"/>
        <v>9.4493959777586198</v>
      </c>
      <c r="I44" s="7">
        <f t="shared" si="22"/>
        <v>282.5993959777586</v>
      </c>
      <c r="J44" s="7">
        <f t="shared" si="23"/>
        <v>5.7392038677444711E-2</v>
      </c>
      <c r="K44" s="7">
        <f t="shared" si="24"/>
        <v>7.7091041666666671</v>
      </c>
      <c r="L44" s="7">
        <f t="shared" si="25"/>
        <v>7.7091041666666665E-2</v>
      </c>
      <c r="M44" s="1" t="s">
        <v>110</v>
      </c>
      <c r="O44" s="7">
        <f t="shared" si="39"/>
        <v>0.22086910161895673</v>
      </c>
      <c r="P44" s="7">
        <f t="shared" si="26"/>
        <v>1.2676128022767632E-2</v>
      </c>
      <c r="Q44" s="12">
        <f t="shared" si="27"/>
        <v>1.9647998435289829E-3</v>
      </c>
      <c r="R44" s="7">
        <f t="shared" si="28"/>
        <v>1.1949111458333333E-2</v>
      </c>
      <c r="S44" s="13">
        <f t="shared" si="29"/>
        <v>0.16443062317899193</v>
      </c>
      <c r="T44" s="2">
        <v>0.01</v>
      </c>
      <c r="U44" s="14">
        <f t="shared" si="30"/>
        <v>1.6443062317899194E-3</v>
      </c>
      <c r="V44" s="13"/>
      <c r="W44" s="2"/>
      <c r="X44" s="14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3"/>
      <c r="AF44" s="2"/>
      <c r="AG44" s="14"/>
      <c r="AH44" s="13"/>
      <c r="AI44" s="2"/>
      <c r="AJ44" s="14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1.6444306231789919E-2</v>
      </c>
      <c r="AR44" s="7">
        <f t="shared" si="34"/>
        <v>7.7091041666666671</v>
      </c>
      <c r="AS44" s="1">
        <f t="shared" si="35"/>
        <v>0.155</v>
      </c>
      <c r="AT44" s="1">
        <f t="shared" si="36"/>
        <v>151.70567123287665</v>
      </c>
      <c r="AU44" s="1">
        <f t="shared" si="37"/>
        <v>19972.286484353102</v>
      </c>
    </row>
    <row r="45" spans="1:48" x14ac:dyDescent="0.15">
      <c r="C45" s="6">
        <v>3</v>
      </c>
      <c r="D45" s="8">
        <v>14.407886643871</v>
      </c>
      <c r="E45" s="9">
        <f t="shared" si="38"/>
        <v>9.4493959777586198</v>
      </c>
      <c r="F45" s="6" t="s">
        <v>110</v>
      </c>
      <c r="G45" s="1">
        <v>4</v>
      </c>
      <c r="H45" s="7">
        <f t="shared" si="21"/>
        <v>14.407886643871</v>
      </c>
      <c r="I45" s="7">
        <f t="shared" si="22"/>
        <v>287.55788664387097</v>
      </c>
      <c r="J45" s="7">
        <f t="shared" si="23"/>
        <v>0.10396124441411202</v>
      </c>
      <c r="K45" s="7">
        <f t="shared" si="24"/>
        <v>7.7091041666666671</v>
      </c>
      <c r="L45" s="7">
        <f t="shared" si="25"/>
        <v>7.7091041666666665E-2</v>
      </c>
      <c r="M45" s="1" t="s">
        <v>110</v>
      </c>
      <c r="O45" s="7">
        <f t="shared" si="39"/>
        <v>0.28528401526285574</v>
      </c>
      <c r="P45" s="7">
        <f t="shared" si="26"/>
        <v>2.965848123818101E-2</v>
      </c>
      <c r="Q45" s="12">
        <f t="shared" si="27"/>
        <v>4.5970645919180568E-3</v>
      </c>
      <c r="R45" s="7">
        <f t="shared" si="28"/>
        <v>1.1949111458333333E-2</v>
      </c>
      <c r="S45" s="13">
        <f t="shared" si="29"/>
        <v>0.38472020350199804</v>
      </c>
      <c r="T45" s="2">
        <v>0.01</v>
      </c>
      <c r="U45" s="14">
        <f t="shared" si="30"/>
        <v>3.8472020350199805E-3</v>
      </c>
      <c r="V45" s="13"/>
      <c r="W45" s="2"/>
      <c r="X45" s="14"/>
      <c r="Y45" s="2">
        <v>0.04</v>
      </c>
      <c r="Z45" s="2">
        <v>0.49</v>
      </c>
      <c r="AA45" s="2">
        <f t="shared" si="31"/>
        <v>1.9599999999999999E-2</v>
      </c>
      <c r="AB45" s="2"/>
      <c r="AC45" s="2"/>
      <c r="AD45" s="2"/>
      <c r="AE45" s="13"/>
      <c r="AF45" s="2"/>
      <c r="AG45" s="14"/>
      <c r="AH45" s="13"/>
      <c r="AI45" s="2"/>
      <c r="AJ45" s="14"/>
      <c r="AK45" s="2"/>
      <c r="AL45" s="2"/>
      <c r="AM45" s="2"/>
      <c r="AN45" s="2">
        <v>1.4999999999999999E-2</v>
      </c>
      <c r="AO45" s="2">
        <v>0.5</v>
      </c>
      <c r="AP45" s="2">
        <f t="shared" si="32"/>
        <v>7.4999999999999997E-3</v>
      </c>
      <c r="AQ45" s="1">
        <f t="shared" si="33"/>
        <v>3.094720203501998E-2</v>
      </c>
      <c r="AR45" s="7">
        <f t="shared" si="34"/>
        <v>7.7091041666666671</v>
      </c>
      <c r="AS45" s="1">
        <f t="shared" si="35"/>
        <v>0.155</v>
      </c>
      <c r="AT45" s="1">
        <f t="shared" si="36"/>
        <v>151.70567123287665</v>
      </c>
      <c r="AU45" s="1">
        <f t="shared" si="37"/>
        <v>37586.650128036279</v>
      </c>
    </row>
    <row r="46" spans="1:48" x14ac:dyDescent="0.15">
      <c r="C46" s="6">
        <v>4</v>
      </c>
      <c r="D46" s="8">
        <v>17.392765107999999</v>
      </c>
      <c r="E46" s="9">
        <f t="shared" si="38"/>
        <v>14.407886643871</v>
      </c>
      <c r="F46" s="6" t="s">
        <v>110</v>
      </c>
      <c r="G46" s="1">
        <v>5</v>
      </c>
      <c r="H46" s="7">
        <f t="shared" si="21"/>
        <v>17.392765107999999</v>
      </c>
      <c r="I46" s="7">
        <f t="shared" si="22"/>
        <v>290.54276510799997</v>
      </c>
      <c r="J46" s="7">
        <f t="shared" si="23"/>
        <v>0.14721295958424194</v>
      </c>
      <c r="K46" s="7">
        <f t="shared" si="24"/>
        <v>7.7091041666666671</v>
      </c>
      <c r="L46" s="7">
        <f t="shared" si="25"/>
        <v>7.7091041666666665E-2</v>
      </c>
      <c r="M46" s="1" t="s">
        <v>112</v>
      </c>
      <c r="N46" s="7">
        <f>(O45-P45)*$C$22/100</f>
        <v>0.242844257323441</v>
      </c>
      <c r="O46" s="7">
        <f t="shared" si="39"/>
        <v>8.9872318367900439E-2</v>
      </c>
      <c r="P46" s="7">
        <f t="shared" si="26"/>
        <v>1.3230369971635852E-2</v>
      </c>
      <c r="Q46" s="12">
        <f t="shared" si="27"/>
        <v>2.0507073456035572E-3</v>
      </c>
      <c r="R46" s="7">
        <f t="shared" si="28"/>
        <v>1.1949111458333333E-2</v>
      </c>
      <c r="S46" s="13">
        <f t="shared" si="29"/>
        <v>0.17162007005745938</v>
      </c>
      <c r="T46" s="2">
        <v>0.01</v>
      </c>
      <c r="U46" s="14">
        <f t="shared" si="30"/>
        <v>1.716200700574594E-3</v>
      </c>
      <c r="V46" s="13"/>
      <c r="W46" s="2"/>
      <c r="X46" s="14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3"/>
      <c r="AF46" s="2"/>
      <c r="AG46" s="14"/>
      <c r="AH46" s="13"/>
      <c r="AI46" s="2"/>
      <c r="AJ46" s="14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2.8816200700574592E-2</v>
      </c>
      <c r="AR46" s="7">
        <f t="shared" si="34"/>
        <v>7.7091041666666671</v>
      </c>
      <c r="AS46" s="1">
        <f t="shared" si="35"/>
        <v>0.155</v>
      </c>
      <c r="AT46" s="1">
        <f t="shared" si="36"/>
        <v>151.70567123287665</v>
      </c>
      <c r="AU46" s="1">
        <f t="shared" si="37"/>
        <v>34998.461331855644</v>
      </c>
    </row>
    <row r="47" spans="1:48" x14ac:dyDescent="0.15">
      <c r="C47" s="6">
        <v>5</v>
      </c>
      <c r="D47" s="8">
        <v>19.335283011612901</v>
      </c>
      <c r="E47" s="9">
        <f t="shared" si="38"/>
        <v>17.392765107999999</v>
      </c>
      <c r="F47" s="6" t="s">
        <v>112</v>
      </c>
      <c r="G47" s="1">
        <v>6</v>
      </c>
      <c r="H47" s="7">
        <f t="shared" si="21"/>
        <v>19.335283011612901</v>
      </c>
      <c r="I47" s="7">
        <f t="shared" si="22"/>
        <v>292.48528301161286</v>
      </c>
      <c r="J47" s="7">
        <f t="shared" si="23"/>
        <v>0.18391069502236965</v>
      </c>
      <c r="K47" s="7">
        <f t="shared" si="24"/>
        <v>7.7091041666666671</v>
      </c>
      <c r="L47" s="7">
        <f t="shared" si="25"/>
        <v>7.7091041666666665E-2</v>
      </c>
      <c r="M47" s="1" t="s">
        <v>110</v>
      </c>
      <c r="O47" s="7">
        <f t="shared" si="39"/>
        <v>0.15373299006293126</v>
      </c>
      <c r="P47" s="7">
        <f t="shared" si="26"/>
        <v>2.8273141050340733E-2</v>
      </c>
      <c r="Q47" s="12">
        <f t="shared" si="27"/>
        <v>4.3823368628028133E-3</v>
      </c>
      <c r="R47" s="7">
        <f t="shared" si="28"/>
        <v>1.1949111458333333E-2</v>
      </c>
      <c r="S47" s="13">
        <f t="shared" si="29"/>
        <v>0.36675001970515247</v>
      </c>
      <c r="T47" s="2">
        <v>0.01</v>
      </c>
      <c r="U47" s="14">
        <f t="shared" si="30"/>
        <v>3.667500197051525E-3</v>
      </c>
      <c r="V47" s="13"/>
      <c r="W47" s="2"/>
      <c r="X47" s="14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3"/>
      <c r="AF47" s="2"/>
      <c r="AG47" s="14"/>
      <c r="AH47" s="13"/>
      <c r="AI47" s="2"/>
      <c r="AJ47" s="14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3.0767500197051524E-2</v>
      </c>
      <c r="AR47" s="7">
        <f t="shared" si="34"/>
        <v>7.7091041666666671</v>
      </c>
      <c r="AS47" s="1">
        <f t="shared" si="35"/>
        <v>0.155</v>
      </c>
      <c r="AT47" s="1">
        <f t="shared" si="36"/>
        <v>151.70567123287665</v>
      </c>
      <c r="AU47" s="1">
        <f t="shared" si="37"/>
        <v>37368.394852375422</v>
      </c>
    </row>
    <row r="48" spans="1:48" x14ac:dyDescent="0.15">
      <c r="C48" s="6">
        <v>6</v>
      </c>
      <c r="D48" s="8">
        <v>20.691948589666701</v>
      </c>
      <c r="E48" s="9">
        <f t="shared" si="38"/>
        <v>19.335283011612901</v>
      </c>
      <c r="F48" s="6" t="s">
        <v>110</v>
      </c>
      <c r="G48" s="1">
        <v>7</v>
      </c>
      <c r="H48" s="7">
        <f t="shared" si="21"/>
        <v>20.691948589666701</v>
      </c>
      <c r="I48" s="7">
        <f t="shared" si="22"/>
        <v>293.84194858966669</v>
      </c>
      <c r="J48" s="7">
        <f t="shared" si="23"/>
        <v>0.21446556421832369</v>
      </c>
      <c r="K48" s="7">
        <f t="shared" si="24"/>
        <v>7.7091041666666671</v>
      </c>
      <c r="L48" s="7">
        <f t="shared" si="25"/>
        <v>7.7091041666666665E-2</v>
      </c>
      <c r="M48" s="1" t="s">
        <v>110</v>
      </c>
      <c r="O48" s="7">
        <f t="shared" si="39"/>
        <v>0.20255089067925719</v>
      </c>
      <c r="P48" s="7">
        <f t="shared" si="26"/>
        <v>4.3440191052450894E-2</v>
      </c>
      <c r="Q48" s="12">
        <f t="shared" si="27"/>
        <v>6.7332296131298883E-3</v>
      </c>
      <c r="R48" s="7">
        <f t="shared" si="28"/>
        <v>1.1949111458333333E-2</v>
      </c>
      <c r="S48" s="13">
        <f t="shared" si="29"/>
        <v>0.56349207525670209</v>
      </c>
      <c r="T48" s="2">
        <v>0.01</v>
      </c>
      <c r="U48" s="14">
        <f t="shared" si="30"/>
        <v>5.6349207525670207E-3</v>
      </c>
      <c r="V48" s="13"/>
      <c r="W48" s="2"/>
      <c r="X48" s="14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3"/>
      <c r="AF48" s="2"/>
      <c r="AG48" s="14"/>
      <c r="AH48" s="13"/>
      <c r="AI48" s="2"/>
      <c r="AJ48" s="14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3.2734920752567023E-2</v>
      </c>
      <c r="AR48" s="7">
        <f t="shared" si="34"/>
        <v>7.7091041666666671</v>
      </c>
      <c r="AS48" s="1">
        <f t="shared" si="35"/>
        <v>0.155</v>
      </c>
      <c r="AT48" s="1">
        <f t="shared" si="36"/>
        <v>151.70567123287665</v>
      </c>
      <c r="AU48" s="1">
        <f t="shared" si="37"/>
        <v>39757.908062364077</v>
      </c>
    </row>
    <row r="49" spans="1:78" x14ac:dyDescent="0.15">
      <c r="C49" s="6">
        <v>7</v>
      </c>
      <c r="D49" s="8">
        <v>20.6309013283871</v>
      </c>
      <c r="E49" s="9">
        <f t="shared" si="38"/>
        <v>20.691948589666701</v>
      </c>
      <c r="F49" s="6" t="s">
        <v>110</v>
      </c>
      <c r="G49" s="1">
        <v>8</v>
      </c>
      <c r="H49" s="7">
        <f t="shared" si="21"/>
        <v>20.6309013283871</v>
      </c>
      <c r="I49" s="7">
        <f t="shared" si="22"/>
        <v>293.78090132838707</v>
      </c>
      <c r="J49" s="7">
        <f t="shared" si="23"/>
        <v>0.21299390307174948</v>
      </c>
      <c r="K49" s="7">
        <f t="shared" si="24"/>
        <v>7.7091041666666671</v>
      </c>
      <c r="L49" s="7">
        <f t="shared" si="25"/>
        <v>7.7091041666666665E-2</v>
      </c>
      <c r="M49" s="1" t="s">
        <v>110</v>
      </c>
      <c r="O49" s="7">
        <f t="shared" si="39"/>
        <v>0.23620174129347293</v>
      </c>
      <c r="P49" s="7">
        <f t="shared" si="26"/>
        <v>5.030953079044042E-2</v>
      </c>
      <c r="Q49" s="12">
        <f t="shared" si="27"/>
        <v>7.7979772725182651E-3</v>
      </c>
      <c r="R49" s="7">
        <f t="shared" si="28"/>
        <v>1.1949111458333333E-2</v>
      </c>
      <c r="S49" s="13">
        <f t="shared" si="29"/>
        <v>0.65259892333500169</v>
      </c>
      <c r="T49" s="2">
        <v>0.01</v>
      </c>
      <c r="U49" s="14">
        <f t="shared" si="30"/>
        <v>6.5259892333500167E-3</v>
      </c>
      <c r="V49" s="13"/>
      <c r="W49" s="2"/>
      <c r="X49" s="14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3"/>
      <c r="AF49" s="2"/>
      <c r="AG49" s="14"/>
      <c r="AH49" s="13"/>
      <c r="AI49" s="2"/>
      <c r="AJ49" s="14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3.3625989233350015E-2</v>
      </c>
      <c r="AR49" s="7">
        <f t="shared" si="34"/>
        <v>7.7091041666666671</v>
      </c>
      <c r="AS49" s="1">
        <f t="shared" si="35"/>
        <v>0.155</v>
      </c>
      <c r="AT49" s="1">
        <f t="shared" si="36"/>
        <v>151.70567123287665</v>
      </c>
      <c r="AU49" s="1">
        <f t="shared" si="37"/>
        <v>40840.147393383762</v>
      </c>
    </row>
    <row r="50" spans="1:78" x14ac:dyDescent="0.15">
      <c r="C50" s="6">
        <v>8</v>
      </c>
      <c r="D50" s="8">
        <v>21.058235671290301</v>
      </c>
      <c r="E50" s="9">
        <f t="shared" si="38"/>
        <v>20.6309013283871</v>
      </c>
      <c r="F50" s="6" t="s">
        <v>110</v>
      </c>
      <c r="G50" s="1">
        <v>9</v>
      </c>
      <c r="H50" s="7">
        <f t="shared" si="21"/>
        <v>21.058235671290301</v>
      </c>
      <c r="I50" s="7">
        <f t="shared" si="22"/>
        <v>294.20823567129025</v>
      </c>
      <c r="J50" s="7">
        <f t="shared" si="23"/>
        <v>0.22349821789849852</v>
      </c>
      <c r="K50" s="7">
        <f t="shared" si="24"/>
        <v>7.7091041666666671</v>
      </c>
      <c r="L50" s="7">
        <f t="shared" si="25"/>
        <v>7.7091041666666665E-2</v>
      </c>
      <c r="M50" s="1" t="s">
        <v>110</v>
      </c>
      <c r="O50" s="7">
        <f t="shared" si="39"/>
        <v>0.2629832521696992</v>
      </c>
      <c r="P50" s="7">
        <f t="shared" si="26"/>
        <v>5.8776288197079217E-2</v>
      </c>
      <c r="Q50" s="12">
        <f t="shared" si="27"/>
        <v>9.1103246705472787E-3</v>
      </c>
      <c r="R50" s="7">
        <f t="shared" si="28"/>
        <v>1.1949111458333333E-2</v>
      </c>
      <c r="S50" s="13">
        <f t="shared" si="29"/>
        <v>0.76242695553682538</v>
      </c>
      <c r="T50" s="2">
        <v>0.01</v>
      </c>
      <c r="U50" s="14">
        <f t="shared" si="30"/>
        <v>7.6242695553682543E-3</v>
      </c>
      <c r="V50" s="13"/>
      <c r="W50" s="2"/>
      <c r="X50" s="14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3"/>
      <c r="AF50" s="2"/>
      <c r="AG50" s="14"/>
      <c r="AH50" s="13"/>
      <c r="AI50" s="2"/>
      <c r="AJ50" s="14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3.4724269555368253E-2</v>
      </c>
      <c r="AR50" s="7">
        <f t="shared" si="34"/>
        <v>7.7091041666666671</v>
      </c>
      <c r="AS50" s="1">
        <f t="shared" si="35"/>
        <v>0.155</v>
      </c>
      <c r="AT50" s="1">
        <f t="shared" si="36"/>
        <v>151.70567123287665</v>
      </c>
      <c r="AU50" s="1">
        <f t="shared" si="37"/>
        <v>42174.054030872125</v>
      </c>
    </row>
    <row r="51" spans="1:78" x14ac:dyDescent="0.15">
      <c r="C51" s="6">
        <v>9</v>
      </c>
      <c r="D51" s="8">
        <v>19.182798948666701</v>
      </c>
      <c r="E51" s="9">
        <f t="shared" si="38"/>
        <v>21.058235671290301</v>
      </c>
      <c r="F51" s="6" t="s">
        <v>110</v>
      </c>
      <c r="G51" s="1">
        <v>10</v>
      </c>
      <c r="H51" s="7">
        <f t="shared" si="21"/>
        <v>19.182798948666701</v>
      </c>
      <c r="I51" s="7">
        <f t="shared" si="22"/>
        <v>292.33279894866666</v>
      </c>
      <c r="J51" s="7">
        <f t="shared" si="23"/>
        <v>0.18074477108511794</v>
      </c>
      <c r="K51" s="7">
        <f t="shared" si="24"/>
        <v>7.7091041666666671</v>
      </c>
      <c r="L51" s="7">
        <f t="shared" si="25"/>
        <v>7.7091041666666665E-2</v>
      </c>
      <c r="M51" s="1" t="s">
        <v>110</v>
      </c>
      <c r="O51" s="7">
        <f t="shared" si="39"/>
        <v>0.2812980056392867</v>
      </c>
      <c r="P51" s="7">
        <f t="shared" si="26"/>
        <v>5.0843143635973087E-2</v>
      </c>
      <c r="Q51" s="12">
        <f t="shared" si="27"/>
        <v>7.8806872635758286E-3</v>
      </c>
      <c r="R51" s="7">
        <f t="shared" si="28"/>
        <v>1.1949111458333333E-2</v>
      </c>
      <c r="S51" s="13">
        <f t="shared" si="29"/>
        <v>0.65952077617284444</v>
      </c>
      <c r="T51" s="2">
        <v>0.01</v>
      </c>
      <c r="U51" s="14">
        <f t="shared" si="30"/>
        <v>6.5952077617284447E-3</v>
      </c>
      <c r="V51" s="13"/>
      <c r="W51" s="2"/>
      <c r="X51" s="14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3"/>
      <c r="AF51" s="2"/>
      <c r="AG51" s="14"/>
      <c r="AH51" s="13"/>
      <c r="AI51" s="2"/>
      <c r="AJ51" s="14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3.3695207761728442E-2</v>
      </c>
      <c r="AR51" s="7">
        <f t="shared" si="34"/>
        <v>7.7091041666666671</v>
      </c>
      <c r="AS51" s="1">
        <f t="shared" si="35"/>
        <v>0.155</v>
      </c>
      <c r="AT51" s="1">
        <f t="shared" si="36"/>
        <v>151.70567123287665</v>
      </c>
      <c r="AU51" s="1">
        <f t="shared" si="37"/>
        <v>40924.216143947815</v>
      </c>
    </row>
    <row r="52" spans="1:78" x14ac:dyDescent="0.15">
      <c r="C52" s="6">
        <v>10</v>
      </c>
      <c r="D52" s="8">
        <v>17.619590473548399</v>
      </c>
      <c r="E52" s="9">
        <f t="shared" si="38"/>
        <v>19.182798948666701</v>
      </c>
      <c r="F52" s="6" t="s">
        <v>110</v>
      </c>
      <c r="G52" s="1">
        <v>11</v>
      </c>
      <c r="H52" s="7">
        <f t="shared" si="21"/>
        <v>17.619590473548399</v>
      </c>
      <c r="I52" s="7">
        <f t="shared" si="22"/>
        <v>290.76959047354836</v>
      </c>
      <c r="J52" s="7">
        <f t="shared" si="23"/>
        <v>0.15111223159565582</v>
      </c>
      <c r="K52" s="7">
        <f t="shared" si="24"/>
        <v>7.7091041666666671</v>
      </c>
      <c r="L52" s="7">
        <f t="shared" si="25"/>
        <v>7.7091041666666665E-2</v>
      </c>
      <c r="M52" s="1" t="s">
        <v>112</v>
      </c>
      <c r="N52" s="7">
        <f>(O51-P51)*$C$22/100</f>
        <v>0.21893211890314793</v>
      </c>
      <c r="O52" s="7">
        <f t="shared" si="39"/>
        <v>8.8613784766832321E-2</v>
      </c>
      <c r="P52" s="7">
        <f t="shared" si="26"/>
        <v>1.3390626766253163E-2</v>
      </c>
      <c r="Q52" s="12">
        <f t="shared" si="27"/>
        <v>2.0755471487692401E-3</v>
      </c>
      <c r="R52" s="7">
        <f t="shared" si="28"/>
        <v>1.1949111458333333E-2</v>
      </c>
      <c r="S52" s="13">
        <f t="shared" si="29"/>
        <v>0.17369886924284647</v>
      </c>
      <c r="T52" s="2">
        <v>0.01</v>
      </c>
      <c r="U52" s="14">
        <f t="shared" si="30"/>
        <v>1.7369886924284647E-3</v>
      </c>
      <c r="V52" s="13"/>
      <c r="W52" s="2"/>
      <c r="X52" s="14"/>
      <c r="Y52" s="2">
        <v>0.02</v>
      </c>
      <c r="Z52" s="2">
        <v>0.49</v>
      </c>
      <c r="AA52" s="2">
        <f t="shared" si="31"/>
        <v>9.7999999999999997E-3</v>
      </c>
      <c r="AB52" s="2"/>
      <c r="AC52" s="2"/>
      <c r="AD52" s="2"/>
      <c r="AE52" s="13"/>
      <c r="AF52" s="2"/>
      <c r="AG52" s="14"/>
      <c r="AH52" s="13"/>
      <c r="AI52" s="2"/>
      <c r="AJ52" s="14"/>
      <c r="AL52" s="2"/>
      <c r="AM52" s="2"/>
      <c r="AN52" s="2">
        <v>0.01</v>
      </c>
      <c r="AO52" s="2">
        <v>0.5</v>
      </c>
      <c r="AP52" s="2">
        <f t="shared" si="32"/>
        <v>5.0000000000000001E-3</v>
      </c>
      <c r="AQ52" s="1">
        <f t="shared" si="33"/>
        <v>1.6536988692428464E-2</v>
      </c>
      <c r="AR52" s="7">
        <f t="shared" si="34"/>
        <v>7.7091041666666671</v>
      </c>
      <c r="AS52" s="1">
        <f t="shared" si="35"/>
        <v>0.155</v>
      </c>
      <c r="AT52" s="1">
        <f t="shared" si="36"/>
        <v>151.70567123287665</v>
      </c>
      <c r="AU52" s="1">
        <f t="shared" si="37"/>
        <v>20084.853146020429</v>
      </c>
    </row>
    <row r="53" spans="1:78" x14ac:dyDescent="0.15">
      <c r="C53" s="6">
        <v>11</v>
      </c>
      <c r="D53" s="8">
        <v>13.1948666262667</v>
      </c>
      <c r="E53" s="9">
        <f t="shared" si="38"/>
        <v>17.619590473548399</v>
      </c>
      <c r="F53" s="6" t="s">
        <v>112</v>
      </c>
      <c r="G53" s="1">
        <v>12</v>
      </c>
      <c r="H53" s="7">
        <f t="shared" si="21"/>
        <v>13.1948666262667</v>
      </c>
      <c r="I53" s="7">
        <f t="shared" si="22"/>
        <v>286.34486662626665</v>
      </c>
      <c r="J53" s="7">
        <f t="shared" si="23"/>
        <v>9.0069229006073309E-2</v>
      </c>
      <c r="K53" s="7">
        <f t="shared" si="24"/>
        <v>7.7091041666666671</v>
      </c>
      <c r="L53" s="7">
        <f t="shared" si="25"/>
        <v>7.7091041666666665E-2</v>
      </c>
      <c r="M53" s="1" t="s">
        <v>110</v>
      </c>
      <c r="O53" s="7">
        <f t="shared" si="39"/>
        <v>0.15231419966724583</v>
      </c>
      <c r="P53" s="7">
        <f t="shared" si="26"/>
        <v>1.371882253070594E-2</v>
      </c>
      <c r="Q53" s="12">
        <f t="shared" si="27"/>
        <v>2.1264174922594205E-3</v>
      </c>
      <c r="R53" s="7">
        <f t="shared" si="28"/>
        <v>1.1949111458333333E-2</v>
      </c>
      <c r="S53" s="13">
        <f t="shared" si="29"/>
        <v>0.17795611830003083</v>
      </c>
      <c r="T53" s="2">
        <v>0.01</v>
      </c>
      <c r="U53" s="14">
        <f t="shared" si="30"/>
        <v>1.7795611830003083E-3</v>
      </c>
      <c r="V53" s="13"/>
      <c r="W53" s="2"/>
      <c r="X53" s="14"/>
      <c r="Y53" s="2">
        <v>0.02</v>
      </c>
      <c r="Z53" s="2">
        <v>0.49</v>
      </c>
      <c r="AA53" s="2">
        <f t="shared" si="31"/>
        <v>9.7999999999999997E-3</v>
      </c>
      <c r="AB53" s="2"/>
      <c r="AC53" s="2"/>
      <c r="AD53" s="2"/>
      <c r="AE53" s="13"/>
      <c r="AF53" s="2"/>
      <c r="AG53" s="14"/>
      <c r="AH53" s="13"/>
      <c r="AI53" s="2"/>
      <c r="AJ53" s="14"/>
      <c r="AK53" s="2"/>
      <c r="AL53" s="2"/>
      <c r="AM53" s="2"/>
      <c r="AN53" s="2">
        <v>0.01</v>
      </c>
      <c r="AO53" s="2">
        <v>0.5</v>
      </c>
      <c r="AP53" s="2">
        <f t="shared" si="32"/>
        <v>5.0000000000000001E-3</v>
      </c>
      <c r="AQ53" s="1">
        <f t="shared" si="33"/>
        <v>1.6579561183000309E-2</v>
      </c>
      <c r="AR53" s="7">
        <f t="shared" si="34"/>
        <v>7.7091041666666671</v>
      </c>
      <c r="AS53" s="1">
        <f t="shared" si="35"/>
        <v>0.155</v>
      </c>
      <c r="AT53" s="1">
        <f t="shared" si="36"/>
        <v>151.70567123287665</v>
      </c>
      <c r="AU53" s="1">
        <f t="shared" si="37"/>
        <v>20136.559187374096</v>
      </c>
      <c r="AV53" s="1">
        <f>SUM(AU42:AU53)</f>
        <v>371433.0643898776</v>
      </c>
    </row>
    <row r="54" spans="1:78" x14ac:dyDescent="0.15">
      <c r="C54" s="6">
        <v>12</v>
      </c>
      <c r="D54" s="8">
        <v>10.405379310612901</v>
      </c>
      <c r="E54" s="9">
        <f t="shared" si="38"/>
        <v>13.1948666262667</v>
      </c>
      <c r="F54" s="6" t="s">
        <v>110</v>
      </c>
    </row>
    <row r="56" spans="1:78" x14ac:dyDescent="0.15">
      <c r="S56" s="30" t="s">
        <v>80</v>
      </c>
      <c r="T56" s="30"/>
      <c r="U56" s="30"/>
      <c r="V56" s="11" t="s">
        <v>81</v>
      </c>
      <c r="W56" s="11" t="s">
        <v>82</v>
      </c>
      <c r="X56" s="11" t="s">
        <v>83</v>
      </c>
      <c r="Y56" s="11" t="s">
        <v>84</v>
      </c>
      <c r="Z56" s="11" t="s">
        <v>85</v>
      </c>
      <c r="AA56" s="11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pans="1:78" x14ac:dyDescent="0.15">
      <c r="A57" s="34" t="s">
        <v>48</v>
      </c>
      <c r="B57" s="34"/>
      <c r="C57" s="6" t="s">
        <v>88</v>
      </c>
      <c r="D57" s="6" t="s">
        <v>89</v>
      </c>
      <c r="E57" s="6" t="s">
        <v>90</v>
      </c>
      <c r="F57" s="6" t="s">
        <v>91</v>
      </c>
      <c r="G57" s="1" t="s">
        <v>88</v>
      </c>
      <c r="H57" s="1" t="s">
        <v>90</v>
      </c>
      <c r="I57" s="1" t="s">
        <v>92</v>
      </c>
      <c r="J57" s="1" t="s">
        <v>93</v>
      </c>
      <c r="K57" s="10" t="s">
        <v>94</v>
      </c>
      <c r="L57" s="10" t="s">
        <v>95</v>
      </c>
      <c r="M57" s="1" t="s">
        <v>96</v>
      </c>
      <c r="N57" s="10" t="s">
        <v>97</v>
      </c>
      <c r="O57" s="1" t="s">
        <v>98</v>
      </c>
      <c r="P57" s="1" t="s">
        <v>99</v>
      </c>
      <c r="Q57" s="10" t="s">
        <v>100</v>
      </c>
      <c r="R57" s="10" t="s">
        <v>101</v>
      </c>
      <c r="S57" s="2" t="s">
        <v>102</v>
      </c>
      <c r="T57" s="2" t="s">
        <v>103</v>
      </c>
      <c r="U57" s="2"/>
      <c r="V57" s="2" t="s">
        <v>113</v>
      </c>
      <c r="W57" s="2" t="s">
        <v>113</v>
      </c>
      <c r="X57" s="2" t="s">
        <v>113</v>
      </c>
      <c r="Y57" s="2" t="s">
        <v>113</v>
      </c>
      <c r="Z57" s="2" t="s">
        <v>113</v>
      </c>
      <c r="AA57" s="2" t="s">
        <v>113</v>
      </c>
      <c r="AB57" s="1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1" t="s">
        <v>108</v>
      </c>
      <c r="B58" s="1">
        <f>F7</f>
        <v>122.786</v>
      </c>
      <c r="C58" s="6" t="s">
        <v>109</v>
      </c>
      <c r="D58" s="6">
        <v>8</v>
      </c>
      <c r="E58" s="6"/>
      <c r="F58" s="6"/>
      <c r="G58" s="1">
        <v>1</v>
      </c>
      <c r="H58" s="7">
        <f t="shared" ref="H58:H69" si="40">E59</f>
        <v>8</v>
      </c>
      <c r="I58" s="7">
        <f t="shared" ref="I58:I69" si="41">H58+273.15</f>
        <v>281.14999999999998</v>
      </c>
      <c r="J58" s="7">
        <f t="shared" ref="J58:J69" si="42">EXP(($C$16*(I58-$C$14))/($C$17*I58*$C$14))</f>
        <v>4.8052056162081642E-2</v>
      </c>
      <c r="K58" s="7">
        <f t="shared" ref="K58:K69" si="43">$B$58/12</f>
        <v>10.232166666666666</v>
      </c>
      <c r="L58" s="7">
        <f t="shared" ref="L58:L69" si="44">K58*$B$59/100</f>
        <v>2.7626849999999994</v>
      </c>
      <c r="M58" s="1" t="s">
        <v>110</v>
      </c>
      <c r="O58" s="7">
        <f>L58</f>
        <v>2.7626849999999994</v>
      </c>
      <c r="P58" s="7">
        <f t="shared" ref="P58:P69" si="45">O58*J58</f>
        <v>0.1327526947781405</v>
      </c>
      <c r="Q58" s="12">
        <f t="shared" ref="Q58:Q69" si="46">P58*$B$60</f>
        <v>5.9738712650163228E-2</v>
      </c>
      <c r="R58" s="7">
        <f t="shared" ref="R58:R69" si="47">L58*$B$60</f>
        <v>1.2432082499999997</v>
      </c>
      <c r="S58" s="13">
        <f t="shared" ref="S58:S69" si="48">Q58/R58</f>
        <v>4.8052056162081649E-2</v>
      </c>
      <c r="T58" s="2">
        <v>0.27</v>
      </c>
      <c r="U58" s="14">
        <f t="shared" ref="U58:U69" si="49">S58*T58</f>
        <v>1.2974055163762046E-2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0.23031167763187427</v>
      </c>
      <c r="AC58" s="7">
        <f t="shared" ref="AC58:AC69" si="51">$B$58/12</f>
        <v>10.232166666666666</v>
      </c>
      <c r="AD58" s="1">
        <f t="shared" ref="AD58:AD69" si="52">$B$60</f>
        <v>0.45</v>
      </c>
      <c r="AE58" s="15">
        <f t="shared" ref="AE58:AE69" si="53">$E$7/12</f>
        <v>457.78854304423334</v>
      </c>
      <c r="AF58" s="1">
        <f t="shared" ref="AF58:AF69" si="54">AE58*10000*AC58*AB58</f>
        <v>10788187.448179206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2"/>
    </row>
    <row r="59" spans="1:78" x14ac:dyDescent="0.15">
      <c r="A59" s="1" t="s">
        <v>111</v>
      </c>
      <c r="B59" s="1">
        <v>27</v>
      </c>
      <c r="C59" s="6">
        <v>1</v>
      </c>
      <c r="D59" s="8">
        <v>7.3820171706129001</v>
      </c>
      <c r="E59" s="9">
        <f t="shared" ref="E59:E70" si="55">D58</f>
        <v>8</v>
      </c>
      <c r="F59" s="6" t="s">
        <v>110</v>
      </c>
      <c r="G59" s="1">
        <v>2</v>
      </c>
      <c r="H59" s="7">
        <f t="shared" si="40"/>
        <v>7.3820171706129001</v>
      </c>
      <c r="I59" s="7">
        <f t="shared" si="41"/>
        <v>280.5320171706129</v>
      </c>
      <c r="J59" s="7">
        <f t="shared" si="42"/>
        <v>4.4522479445666528E-2</v>
      </c>
      <c r="K59" s="7">
        <f t="shared" si="43"/>
        <v>10.232166666666666</v>
      </c>
      <c r="L59" s="7">
        <f t="shared" si="44"/>
        <v>2.7626849999999994</v>
      </c>
      <c r="M59" s="1" t="s">
        <v>110</v>
      </c>
      <c r="O59" s="7">
        <f t="shared" ref="O59:O69" si="56">L59+O58-P58-N59</f>
        <v>5.392617305221858</v>
      </c>
      <c r="P59" s="7">
        <f t="shared" si="45"/>
        <v>0.2400926931300858</v>
      </c>
      <c r="Q59" s="12">
        <f t="shared" si="46"/>
        <v>0.10804171190853862</v>
      </c>
      <c r="R59" s="7">
        <f t="shared" si="47"/>
        <v>1.2432082499999997</v>
      </c>
      <c r="S59" s="13">
        <f t="shared" si="48"/>
        <v>8.6905562208534765E-2</v>
      </c>
      <c r="T59" s="2">
        <v>0.27</v>
      </c>
      <c r="U59" s="14">
        <f t="shared" si="49"/>
        <v>2.3464501796304389E-2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0.23347454729158579</v>
      </c>
      <c r="AC59" s="7">
        <f t="shared" si="51"/>
        <v>10.232166666666666</v>
      </c>
      <c r="AD59" s="1">
        <f t="shared" si="52"/>
        <v>0.45</v>
      </c>
      <c r="AE59" s="15">
        <f t="shared" si="53"/>
        <v>457.78854304423334</v>
      </c>
      <c r="AF59" s="1">
        <f t="shared" si="54"/>
        <v>10936341.597868767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73</v>
      </c>
      <c r="B60" s="1">
        <f>H7</f>
        <v>0.45</v>
      </c>
      <c r="C60" s="6">
        <v>2</v>
      </c>
      <c r="D60" s="8">
        <v>9.4493959777586198</v>
      </c>
      <c r="E60" s="9">
        <f t="shared" si="55"/>
        <v>7.3820171706129001</v>
      </c>
      <c r="F60" s="6" t="s">
        <v>110</v>
      </c>
      <c r="G60" s="1">
        <v>3</v>
      </c>
      <c r="H60" s="7">
        <f t="shared" si="40"/>
        <v>9.4493959777586198</v>
      </c>
      <c r="I60" s="7">
        <f t="shared" si="41"/>
        <v>282.5993959777586</v>
      </c>
      <c r="J60" s="7">
        <f t="shared" si="42"/>
        <v>5.7392038677444711E-2</v>
      </c>
      <c r="K60" s="7">
        <f t="shared" si="43"/>
        <v>10.232166666666666</v>
      </c>
      <c r="L60" s="7">
        <f t="shared" si="44"/>
        <v>2.7626849999999994</v>
      </c>
      <c r="M60" s="1" t="s">
        <v>110</v>
      </c>
      <c r="O60" s="7">
        <f t="shared" si="56"/>
        <v>7.9152096120917719</v>
      </c>
      <c r="P60" s="7">
        <f t="shared" si="45"/>
        <v>0.4542700161972531</v>
      </c>
      <c r="Q60" s="12">
        <f t="shared" si="46"/>
        <v>0.2044215072887639</v>
      </c>
      <c r="R60" s="7">
        <f t="shared" si="47"/>
        <v>1.2432082499999997</v>
      </c>
      <c r="S60" s="13">
        <f t="shared" si="48"/>
        <v>0.1644306231789919</v>
      </c>
      <c r="T60" s="2">
        <v>0.27</v>
      </c>
      <c r="U60" s="14">
        <f t="shared" si="49"/>
        <v>4.439626825832782E-2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0.23978547487988586</v>
      </c>
      <c r="AC60" s="7">
        <f t="shared" si="51"/>
        <v>10.232166666666666</v>
      </c>
      <c r="AD60" s="1">
        <f t="shared" si="52"/>
        <v>0.45</v>
      </c>
      <c r="AE60" s="15">
        <f t="shared" si="53"/>
        <v>457.78854304423334</v>
      </c>
      <c r="AF60" s="1">
        <f t="shared" si="54"/>
        <v>11231956.090779066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C61" s="6">
        <v>3</v>
      </c>
      <c r="D61" s="8">
        <v>14.407886643871</v>
      </c>
      <c r="E61" s="9">
        <f t="shared" si="55"/>
        <v>9.4493959777586198</v>
      </c>
      <c r="F61" s="6" t="s">
        <v>110</v>
      </c>
      <c r="G61" s="1">
        <v>4</v>
      </c>
      <c r="H61" s="7">
        <f t="shared" si="40"/>
        <v>14.407886643871</v>
      </c>
      <c r="I61" s="7">
        <f t="shared" si="41"/>
        <v>287.55788664387097</v>
      </c>
      <c r="J61" s="7">
        <f t="shared" si="42"/>
        <v>0.10396124441411202</v>
      </c>
      <c r="K61" s="7">
        <f t="shared" si="43"/>
        <v>10.232166666666666</v>
      </c>
      <c r="L61" s="7">
        <f t="shared" si="44"/>
        <v>2.7626849999999994</v>
      </c>
      <c r="M61" s="1" t="s">
        <v>110</v>
      </c>
      <c r="O61" s="7">
        <f t="shared" si="56"/>
        <v>10.223624595894519</v>
      </c>
      <c r="P61" s="7">
        <f t="shared" si="45"/>
        <v>1.0628607354119173</v>
      </c>
      <c r="Q61" s="12">
        <f t="shared" si="46"/>
        <v>0.4782873309353628</v>
      </c>
      <c r="R61" s="7">
        <f t="shared" si="47"/>
        <v>1.2432082499999997</v>
      </c>
      <c r="S61" s="13">
        <f t="shared" si="48"/>
        <v>0.38472020350199809</v>
      </c>
      <c r="T61" s="2">
        <v>0.27</v>
      </c>
      <c r="U61" s="14">
        <f t="shared" si="49"/>
        <v>0.10387445494553948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0.30651814816608014</v>
      </c>
      <c r="AC61" s="7">
        <f t="shared" si="51"/>
        <v>10.232166666666666</v>
      </c>
      <c r="AD61" s="1">
        <f t="shared" si="52"/>
        <v>0.45</v>
      </c>
      <c r="AE61" s="15">
        <f t="shared" si="53"/>
        <v>457.78854304423334</v>
      </c>
      <c r="AF61" s="1">
        <f t="shared" si="54"/>
        <v>14357827.065850848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6">
        <v>4</v>
      </c>
      <c r="D62" s="8">
        <v>17.392765107999999</v>
      </c>
      <c r="E62" s="9">
        <f t="shared" si="55"/>
        <v>14.407886643871</v>
      </c>
      <c r="F62" s="6" t="s">
        <v>110</v>
      </c>
      <c r="G62" s="1">
        <v>5</v>
      </c>
      <c r="H62" s="7">
        <f t="shared" si="40"/>
        <v>17.392765107999999</v>
      </c>
      <c r="I62" s="7">
        <f t="shared" si="41"/>
        <v>290.54276510799997</v>
      </c>
      <c r="J62" s="7">
        <f t="shared" si="42"/>
        <v>0.14721295958424194</v>
      </c>
      <c r="K62" s="7">
        <f t="shared" si="43"/>
        <v>10.232166666666666</v>
      </c>
      <c r="L62" s="7">
        <f t="shared" si="44"/>
        <v>2.7626849999999994</v>
      </c>
      <c r="M62" s="1" t="s">
        <v>112</v>
      </c>
      <c r="N62" s="7">
        <f>(O61-P61)*$C$22/100</f>
        <v>8.7027256674584716</v>
      </c>
      <c r="O62" s="7">
        <f t="shared" si="56"/>
        <v>3.2207231930241296</v>
      </c>
      <c r="P62" s="7">
        <f t="shared" si="45"/>
        <v>0.47413219324669181</v>
      </c>
      <c r="Q62" s="12">
        <f t="shared" si="46"/>
        <v>0.21335948696101131</v>
      </c>
      <c r="R62" s="7">
        <f t="shared" si="47"/>
        <v>1.2432082499999997</v>
      </c>
      <c r="S62" s="13">
        <f t="shared" si="48"/>
        <v>0.1716200700574593</v>
      </c>
      <c r="T62" s="2">
        <v>0.27</v>
      </c>
      <c r="U62" s="14">
        <f t="shared" si="49"/>
        <v>4.6337418915514017E-2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0.28917073180302749</v>
      </c>
      <c r="AC62" s="7">
        <f t="shared" si="51"/>
        <v>10.232166666666666</v>
      </c>
      <c r="AD62" s="1">
        <f t="shared" si="52"/>
        <v>0.45</v>
      </c>
      <c r="AE62" s="15">
        <f t="shared" si="53"/>
        <v>457.78854304423334</v>
      </c>
      <c r="AF62" s="1">
        <f t="shared" si="54"/>
        <v>13545244.823428232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6">
        <v>5</v>
      </c>
      <c r="D63" s="8">
        <v>19.335283011612901</v>
      </c>
      <c r="E63" s="9">
        <f t="shared" si="55"/>
        <v>17.392765107999999</v>
      </c>
      <c r="F63" s="6" t="s">
        <v>112</v>
      </c>
      <c r="G63" s="1">
        <v>6</v>
      </c>
      <c r="H63" s="7">
        <f t="shared" si="40"/>
        <v>19.335283011612901</v>
      </c>
      <c r="I63" s="7">
        <f t="shared" si="41"/>
        <v>292.48528301161286</v>
      </c>
      <c r="J63" s="7">
        <f t="shared" si="42"/>
        <v>0.18391069502236965</v>
      </c>
      <c r="K63" s="7">
        <f t="shared" si="43"/>
        <v>10.232166666666666</v>
      </c>
      <c r="L63" s="7">
        <f t="shared" si="44"/>
        <v>2.7626849999999994</v>
      </c>
      <c r="M63" s="1" t="s">
        <v>110</v>
      </c>
      <c r="O63" s="7">
        <f t="shared" si="56"/>
        <v>5.5092759997774374</v>
      </c>
      <c r="P63" s="7">
        <f t="shared" si="45"/>
        <v>1.013214778189129</v>
      </c>
      <c r="Q63" s="12">
        <f t="shared" si="46"/>
        <v>0.45594665018510805</v>
      </c>
      <c r="R63" s="7">
        <f t="shared" si="47"/>
        <v>1.2432082499999997</v>
      </c>
      <c r="S63" s="13">
        <f t="shared" si="48"/>
        <v>0.36675001970515253</v>
      </c>
      <c r="T63" s="2">
        <v>0.27</v>
      </c>
      <c r="U63" s="14">
        <f t="shared" si="49"/>
        <v>9.9022505320391196E-2</v>
      </c>
      <c r="V63" s="2">
        <v>220.1</v>
      </c>
      <c r="W63" s="2">
        <v>12.1</v>
      </c>
      <c r="X63" s="2">
        <v>4.5</v>
      </c>
      <c r="Y63" s="2">
        <v>1.5</v>
      </c>
      <c r="Z63" s="2">
        <v>6.8</v>
      </c>
      <c r="AA63" s="2">
        <v>30.2</v>
      </c>
      <c r="AB63" s="1">
        <f t="shared" si="50"/>
        <v>0.30505528535409793</v>
      </c>
      <c r="AC63" s="7">
        <f t="shared" si="51"/>
        <v>10.232166666666666</v>
      </c>
      <c r="AD63" s="1">
        <f t="shared" si="52"/>
        <v>0.45</v>
      </c>
      <c r="AE63" s="15">
        <f t="shared" si="53"/>
        <v>457.78854304423334</v>
      </c>
      <c r="AF63" s="1">
        <f t="shared" si="54"/>
        <v>14289304.104319302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6">
        <v>6</v>
      </c>
      <c r="D64" s="8">
        <v>20.691948589666701</v>
      </c>
      <c r="E64" s="9">
        <f t="shared" si="55"/>
        <v>19.335283011612901</v>
      </c>
      <c r="F64" s="6" t="s">
        <v>110</v>
      </c>
      <c r="G64" s="1">
        <v>7</v>
      </c>
      <c r="H64" s="7">
        <f t="shared" si="40"/>
        <v>20.691948589666701</v>
      </c>
      <c r="I64" s="7">
        <f t="shared" si="41"/>
        <v>293.84194858966669</v>
      </c>
      <c r="J64" s="7">
        <f t="shared" si="42"/>
        <v>0.21446556421832369</v>
      </c>
      <c r="K64" s="7">
        <f t="shared" si="43"/>
        <v>10.232166666666666</v>
      </c>
      <c r="L64" s="7">
        <f t="shared" si="44"/>
        <v>2.7626849999999994</v>
      </c>
      <c r="M64" s="1" t="s">
        <v>110</v>
      </c>
      <c r="O64" s="7">
        <f t="shared" si="56"/>
        <v>7.258746221588309</v>
      </c>
      <c r="P64" s="7">
        <f t="shared" si="45"/>
        <v>1.5567511039305619</v>
      </c>
      <c r="Q64" s="12">
        <f t="shared" si="46"/>
        <v>0.70053799676875284</v>
      </c>
      <c r="R64" s="7">
        <f t="shared" si="47"/>
        <v>1.2432082499999997</v>
      </c>
      <c r="S64" s="13">
        <f t="shared" si="48"/>
        <v>0.5634920752567022</v>
      </c>
      <c r="T64" s="2">
        <v>0.27</v>
      </c>
      <c r="U64" s="14">
        <f t="shared" si="49"/>
        <v>0.1521428603193096</v>
      </c>
      <c r="V64" s="2">
        <v>220.1</v>
      </c>
      <c r="W64" s="2">
        <v>12.1</v>
      </c>
      <c r="X64" s="2">
        <v>4.5</v>
      </c>
      <c r="Y64" s="2">
        <v>1.5</v>
      </c>
      <c r="Z64" s="2">
        <v>6.8</v>
      </c>
      <c r="AA64" s="2">
        <v>30.2</v>
      </c>
      <c r="AB64" s="1">
        <f t="shared" si="50"/>
        <v>0.32107107238627186</v>
      </c>
      <c r="AC64" s="7">
        <f t="shared" si="51"/>
        <v>10.232166666666666</v>
      </c>
      <c r="AD64" s="1">
        <f t="shared" si="52"/>
        <v>0.45</v>
      </c>
      <c r="AE64" s="15">
        <f t="shared" si="53"/>
        <v>457.78854304423334</v>
      </c>
      <c r="AF64" s="1">
        <f t="shared" si="54"/>
        <v>15039510.582817456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6">
        <v>7</v>
      </c>
      <c r="D65" s="8">
        <v>20.6309013283871</v>
      </c>
      <c r="E65" s="9">
        <f t="shared" si="55"/>
        <v>20.691948589666701</v>
      </c>
      <c r="F65" s="6" t="s">
        <v>110</v>
      </c>
      <c r="G65" s="1">
        <v>8</v>
      </c>
      <c r="H65" s="7">
        <f t="shared" si="40"/>
        <v>20.6309013283871</v>
      </c>
      <c r="I65" s="7">
        <f t="shared" si="41"/>
        <v>293.78090132838707</v>
      </c>
      <c r="J65" s="7">
        <f t="shared" si="42"/>
        <v>0.21299390307174948</v>
      </c>
      <c r="K65" s="7">
        <f t="shared" si="43"/>
        <v>10.232166666666666</v>
      </c>
      <c r="L65" s="7">
        <f t="shared" si="44"/>
        <v>2.7626849999999994</v>
      </c>
      <c r="M65" s="1" t="s">
        <v>110</v>
      </c>
      <c r="O65" s="7">
        <f t="shared" si="56"/>
        <v>8.4646801176577462</v>
      </c>
      <c r="P65" s="7">
        <f t="shared" si="45"/>
        <v>1.802925256513759</v>
      </c>
      <c r="Q65" s="12">
        <f t="shared" si="46"/>
        <v>0.81131636543119157</v>
      </c>
      <c r="R65" s="7">
        <f t="shared" si="47"/>
        <v>1.2432082499999997</v>
      </c>
      <c r="S65" s="13">
        <f t="shared" si="48"/>
        <v>0.6525989233350018</v>
      </c>
      <c r="T65" s="2">
        <v>0.27</v>
      </c>
      <c r="U65" s="14">
        <f t="shared" si="49"/>
        <v>0.17620170930045051</v>
      </c>
      <c r="V65" s="2">
        <v>220.1</v>
      </c>
      <c r="W65" s="2">
        <v>12.1</v>
      </c>
      <c r="X65" s="2">
        <v>4.5</v>
      </c>
      <c r="Y65" s="2">
        <v>1.5</v>
      </c>
      <c r="Z65" s="2">
        <v>6.8</v>
      </c>
      <c r="AA65" s="2">
        <v>30.2</v>
      </c>
      <c r="AB65" s="1">
        <f t="shared" si="50"/>
        <v>0.32832481535408586</v>
      </c>
      <c r="AC65" s="7">
        <f t="shared" si="51"/>
        <v>10.232166666666666</v>
      </c>
      <c r="AD65" s="1">
        <f t="shared" si="52"/>
        <v>0.45</v>
      </c>
      <c r="AE65" s="15">
        <f t="shared" si="53"/>
        <v>457.78854304423334</v>
      </c>
      <c r="AF65" s="1">
        <f t="shared" si="54"/>
        <v>15379288.138355782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6">
        <v>8</v>
      </c>
      <c r="D66" s="8">
        <v>21.058235671290301</v>
      </c>
      <c r="E66" s="9">
        <f t="shared" si="55"/>
        <v>20.6309013283871</v>
      </c>
      <c r="F66" s="6" t="s">
        <v>110</v>
      </c>
      <c r="G66" s="1">
        <v>9</v>
      </c>
      <c r="H66" s="7">
        <f t="shared" si="40"/>
        <v>21.058235671290301</v>
      </c>
      <c r="I66" s="7">
        <f t="shared" si="41"/>
        <v>294.20823567129025</v>
      </c>
      <c r="J66" s="7">
        <f t="shared" si="42"/>
        <v>0.22349821789849852</v>
      </c>
      <c r="K66" s="7">
        <f t="shared" si="43"/>
        <v>10.232166666666666</v>
      </c>
      <c r="L66" s="7">
        <f t="shared" si="44"/>
        <v>2.7626849999999994</v>
      </c>
      <c r="M66" s="1" t="s">
        <v>110</v>
      </c>
      <c r="O66" s="7">
        <f t="shared" si="56"/>
        <v>9.4244398611439859</v>
      </c>
      <c r="P66" s="7">
        <f t="shared" si="45"/>
        <v>2.1063455136572538</v>
      </c>
      <c r="Q66" s="12">
        <f t="shared" si="46"/>
        <v>0.94785548114576423</v>
      </c>
      <c r="R66" s="7">
        <f t="shared" si="47"/>
        <v>1.2432082499999997</v>
      </c>
      <c r="S66" s="13">
        <f t="shared" si="48"/>
        <v>0.76242695553682538</v>
      </c>
      <c r="T66" s="2">
        <v>0.27</v>
      </c>
      <c r="U66" s="14">
        <f t="shared" si="49"/>
        <v>0.20585527799494285</v>
      </c>
      <c r="V66" s="2">
        <v>220.1</v>
      </c>
      <c r="W66" s="2">
        <v>12.1</v>
      </c>
      <c r="X66" s="2">
        <v>4.5</v>
      </c>
      <c r="Y66" s="2">
        <v>1.5</v>
      </c>
      <c r="Z66" s="2">
        <v>6.8</v>
      </c>
      <c r="AA66" s="2">
        <v>30.2</v>
      </c>
      <c r="AB66" s="1">
        <f t="shared" si="50"/>
        <v>0.33726536631547527</v>
      </c>
      <c r="AC66" s="7">
        <f t="shared" si="51"/>
        <v>10.232166666666666</v>
      </c>
      <c r="AD66" s="1">
        <f t="shared" si="52"/>
        <v>0.45</v>
      </c>
      <c r="AE66" s="15">
        <f t="shared" si="53"/>
        <v>457.78854304423334</v>
      </c>
      <c r="AF66" s="1">
        <f t="shared" si="54"/>
        <v>15798078.625460979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6">
        <v>9</v>
      </c>
      <c r="D67" s="8">
        <v>19.182798948666701</v>
      </c>
      <c r="E67" s="9">
        <f t="shared" si="55"/>
        <v>21.058235671290301</v>
      </c>
      <c r="F67" s="6" t="s">
        <v>110</v>
      </c>
      <c r="G67" s="1">
        <v>10</v>
      </c>
      <c r="H67" s="7">
        <f t="shared" si="40"/>
        <v>19.182798948666701</v>
      </c>
      <c r="I67" s="7">
        <f t="shared" si="41"/>
        <v>292.33279894866666</v>
      </c>
      <c r="J67" s="7">
        <f t="shared" si="42"/>
        <v>0.18074477108511794</v>
      </c>
      <c r="K67" s="7">
        <f t="shared" si="43"/>
        <v>10.232166666666666</v>
      </c>
      <c r="L67" s="7">
        <f t="shared" si="44"/>
        <v>2.7626849999999994</v>
      </c>
      <c r="M67" s="1" t="s">
        <v>110</v>
      </c>
      <c r="O67" s="7">
        <f t="shared" si="56"/>
        <v>10.080779347486732</v>
      </c>
      <c r="P67" s="7">
        <f t="shared" si="45"/>
        <v>1.8220481555210741</v>
      </c>
      <c r="Q67" s="12">
        <f t="shared" si="46"/>
        <v>0.81992166998448335</v>
      </c>
      <c r="R67" s="7">
        <f t="shared" si="47"/>
        <v>1.2432082499999997</v>
      </c>
      <c r="S67" s="13">
        <f t="shared" si="48"/>
        <v>0.65952077617284433</v>
      </c>
      <c r="T67" s="2">
        <v>0.27</v>
      </c>
      <c r="U67" s="14">
        <f t="shared" si="49"/>
        <v>0.17807060956666798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0"/>
        <v>0.32888828878435039</v>
      </c>
      <c r="AC67" s="7">
        <f t="shared" si="51"/>
        <v>10.232166666666666</v>
      </c>
      <c r="AD67" s="1">
        <f t="shared" si="52"/>
        <v>0.45</v>
      </c>
      <c r="AE67" s="15">
        <f t="shared" si="53"/>
        <v>457.78854304423334</v>
      </c>
      <c r="AF67" s="1">
        <f t="shared" si="54"/>
        <v>15405682.184242932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6">
        <v>10</v>
      </c>
      <c r="D68" s="8">
        <v>17.619590473548399</v>
      </c>
      <c r="E68" s="9">
        <f t="shared" si="55"/>
        <v>19.182798948666701</v>
      </c>
      <c r="F68" s="6" t="s">
        <v>110</v>
      </c>
      <c r="G68" s="1">
        <v>11</v>
      </c>
      <c r="H68" s="7">
        <f t="shared" si="40"/>
        <v>17.619590473548399</v>
      </c>
      <c r="I68" s="7">
        <f t="shared" si="41"/>
        <v>290.76959047354836</v>
      </c>
      <c r="J68" s="7">
        <f t="shared" si="42"/>
        <v>0.15111223159565582</v>
      </c>
      <c r="K68" s="7">
        <f t="shared" si="43"/>
        <v>10.232166666666666</v>
      </c>
      <c r="L68" s="7">
        <f t="shared" si="44"/>
        <v>2.7626849999999994</v>
      </c>
      <c r="M68" s="1" t="s">
        <v>112</v>
      </c>
      <c r="N68" s="7">
        <f>(O67-P67)*$C$22/100</f>
        <v>7.8457946323673751</v>
      </c>
      <c r="O68" s="7">
        <f t="shared" si="56"/>
        <v>3.1756215595982829</v>
      </c>
      <c r="P68" s="7">
        <f t="shared" si="45"/>
        <v>0.47987526057417346</v>
      </c>
      <c r="Q68" s="12">
        <f t="shared" si="46"/>
        <v>0.21594386725837805</v>
      </c>
      <c r="R68" s="7">
        <f t="shared" si="47"/>
        <v>1.2432082499999997</v>
      </c>
      <c r="S68" s="13">
        <f t="shared" si="48"/>
        <v>0.17369886924284658</v>
      </c>
      <c r="T68" s="2">
        <v>0.27</v>
      </c>
      <c r="U68" s="14">
        <f t="shared" si="49"/>
        <v>4.689869469556858E-2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0.24053995645071394</v>
      </c>
      <c r="AC68" s="7">
        <f t="shared" si="51"/>
        <v>10.232166666666666</v>
      </c>
      <c r="AD68" s="1">
        <f t="shared" si="52"/>
        <v>0.45</v>
      </c>
      <c r="AE68" s="15">
        <f t="shared" si="53"/>
        <v>457.78854304423334</v>
      </c>
      <c r="AF68" s="1">
        <f t="shared" si="54"/>
        <v>11267297.280144636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6">
        <v>11</v>
      </c>
      <c r="D69" s="8">
        <v>13.1948666262667</v>
      </c>
      <c r="E69" s="9">
        <f t="shared" si="55"/>
        <v>17.619590473548399</v>
      </c>
      <c r="F69" s="6" t="s">
        <v>112</v>
      </c>
      <c r="G69" s="1">
        <v>12</v>
      </c>
      <c r="H69" s="7">
        <f t="shared" si="40"/>
        <v>13.1948666262667</v>
      </c>
      <c r="I69" s="7">
        <f t="shared" si="41"/>
        <v>286.34486662626665</v>
      </c>
      <c r="J69" s="7">
        <f t="shared" si="42"/>
        <v>9.0069229006073309E-2</v>
      </c>
      <c r="K69" s="7">
        <f t="shared" si="43"/>
        <v>10.232166666666666</v>
      </c>
      <c r="L69" s="7">
        <f t="shared" si="44"/>
        <v>2.7626849999999994</v>
      </c>
      <c r="M69" s="1" t="s">
        <v>110</v>
      </c>
      <c r="O69" s="7">
        <f t="shared" si="56"/>
        <v>5.4584312990241086</v>
      </c>
      <c r="P69" s="7">
        <f t="shared" si="45"/>
        <v>0.49163669868572063</v>
      </c>
      <c r="Q69" s="12">
        <f t="shared" si="46"/>
        <v>0.22123651440857428</v>
      </c>
      <c r="R69" s="7">
        <f t="shared" si="47"/>
        <v>1.2432082499999997</v>
      </c>
      <c r="S69" s="13">
        <f t="shared" si="48"/>
        <v>0.17795611830003086</v>
      </c>
      <c r="T69" s="2">
        <v>0.27</v>
      </c>
      <c r="U69" s="14">
        <f t="shared" si="49"/>
        <v>4.8048151941008338E-2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0.24088651781021403</v>
      </c>
      <c r="AC69" s="7">
        <f t="shared" si="51"/>
        <v>10.232166666666666</v>
      </c>
      <c r="AD69" s="1">
        <f t="shared" si="52"/>
        <v>0.45</v>
      </c>
      <c r="AE69" s="15">
        <f t="shared" si="53"/>
        <v>457.78854304423334</v>
      </c>
      <c r="AF69" s="1">
        <f t="shared" si="54"/>
        <v>11283530.798770463</v>
      </c>
      <c r="AG69" s="1">
        <f>SUM(AF58:AF69)</f>
        <v>159322248.74021766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6">
        <v>12</v>
      </c>
      <c r="D70" s="8">
        <v>10.405379310612901</v>
      </c>
      <c r="E70" s="9">
        <f t="shared" si="55"/>
        <v>13.1948666262667</v>
      </c>
      <c r="F70" s="6" t="s">
        <v>110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2" spans="1:78" x14ac:dyDescent="0.15">
      <c r="S72" s="30" t="s">
        <v>80</v>
      </c>
      <c r="T72" s="30"/>
      <c r="U72" s="30"/>
      <c r="V72" s="30" t="s">
        <v>81</v>
      </c>
      <c r="W72" s="30"/>
      <c r="X72" s="30"/>
      <c r="Y72" s="30" t="s">
        <v>82</v>
      </c>
      <c r="Z72" s="30"/>
      <c r="AA72" s="30"/>
      <c r="AB72" s="30" t="s">
        <v>83</v>
      </c>
      <c r="AC72" s="30"/>
      <c r="AD72" s="30"/>
      <c r="AE72" s="30" t="s">
        <v>84</v>
      </c>
      <c r="AF72" s="30"/>
      <c r="AG72" s="30"/>
      <c r="AH72" s="30" t="s">
        <v>85</v>
      </c>
      <c r="AI72" s="30"/>
      <c r="AJ72" s="30"/>
      <c r="AK72" s="31" t="s">
        <v>115</v>
      </c>
      <c r="AL72" s="32"/>
      <c r="AM72" s="33"/>
      <c r="AN72" s="32" t="s">
        <v>116</v>
      </c>
      <c r="AO72" s="32"/>
      <c r="AP72" s="33"/>
      <c r="AQ72" s="30" t="s">
        <v>87</v>
      </c>
      <c r="AR72" s="30"/>
      <c r="AS72" s="30"/>
    </row>
    <row r="73" spans="1:78" x14ac:dyDescent="0.15">
      <c r="A73" s="34" t="s">
        <v>49</v>
      </c>
      <c r="B73" s="34"/>
      <c r="C73" s="6" t="s">
        <v>88</v>
      </c>
      <c r="D73" s="6" t="s">
        <v>89</v>
      </c>
      <c r="E73" s="6" t="s">
        <v>90</v>
      </c>
      <c r="F73" s="6" t="s">
        <v>91</v>
      </c>
      <c r="G73" s="1" t="s">
        <v>88</v>
      </c>
      <c r="H73" s="1" t="s">
        <v>90</v>
      </c>
      <c r="I73" s="1" t="s">
        <v>92</v>
      </c>
      <c r="J73" s="1" t="s">
        <v>93</v>
      </c>
      <c r="K73" s="10" t="s">
        <v>94</v>
      </c>
      <c r="L73" s="10" t="s">
        <v>95</v>
      </c>
      <c r="M73" s="1" t="s">
        <v>96</v>
      </c>
      <c r="N73" s="10" t="s">
        <v>97</v>
      </c>
      <c r="O73" s="1" t="s">
        <v>98</v>
      </c>
      <c r="P73" s="1" t="s">
        <v>99</v>
      </c>
      <c r="Q73" s="10" t="s">
        <v>100</v>
      </c>
      <c r="R73" s="10" t="s">
        <v>101</v>
      </c>
      <c r="S73" s="2" t="s">
        <v>102</v>
      </c>
      <c r="T73" s="2" t="s">
        <v>103</v>
      </c>
      <c r="U73" s="2"/>
      <c r="V73" s="2" t="s">
        <v>102</v>
      </c>
      <c r="W73" s="2" t="s">
        <v>103</v>
      </c>
      <c r="X73" s="2"/>
      <c r="Y73" s="2" t="s">
        <v>102</v>
      </c>
      <c r="Z73" s="2" t="s">
        <v>103</v>
      </c>
      <c r="AA73" s="2"/>
      <c r="AB73" s="2" t="s">
        <v>102</v>
      </c>
      <c r="AC73" s="2" t="s">
        <v>103</v>
      </c>
      <c r="AD73" s="2"/>
      <c r="AE73" s="2" t="s">
        <v>102</v>
      </c>
      <c r="AF73" s="2" t="s">
        <v>103</v>
      </c>
      <c r="AG73" s="2"/>
      <c r="AH73" s="2" t="s">
        <v>102</v>
      </c>
      <c r="AI73" s="2" t="s">
        <v>103</v>
      </c>
      <c r="AJ73" s="2"/>
      <c r="AK73" s="2" t="s">
        <v>102</v>
      </c>
      <c r="AL73" s="2" t="s">
        <v>103</v>
      </c>
      <c r="AM73" s="2"/>
      <c r="AN73" s="2" t="s">
        <v>102</v>
      </c>
      <c r="AO73" s="2" t="s">
        <v>103</v>
      </c>
      <c r="AP73" s="2"/>
      <c r="AQ73" s="16" t="s">
        <v>102</v>
      </c>
      <c r="AR73" s="16" t="s">
        <v>103</v>
      </c>
      <c r="AS73" s="16"/>
      <c r="AT73" s="1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pans="1:78" x14ac:dyDescent="0.15">
      <c r="A74" s="1" t="s">
        <v>108</v>
      </c>
      <c r="B74" s="1">
        <f>F8</f>
        <v>625.46400000000006</v>
      </c>
      <c r="C74" s="6" t="s">
        <v>109</v>
      </c>
      <c r="D74" s="6">
        <v>8</v>
      </c>
      <c r="E74" s="6"/>
      <c r="F74" s="6"/>
      <c r="G74" s="1">
        <v>1</v>
      </c>
      <c r="H74" s="7">
        <f t="shared" ref="H74:H85" si="57">E75</f>
        <v>8</v>
      </c>
      <c r="I74" s="7">
        <f t="shared" ref="I74:I85" si="58">H74+273.15</f>
        <v>281.14999999999998</v>
      </c>
      <c r="J74" s="7">
        <f t="shared" ref="J74:J85" si="59">EXP(($C$16*(I74-$C$14))/($C$17*I74*$C$14))</f>
        <v>4.8052056162081642E-2</v>
      </c>
      <c r="K74" s="7">
        <f t="shared" ref="K74:K85" si="60">$B$74/12</f>
        <v>52.122000000000007</v>
      </c>
      <c r="L74" s="7">
        <f t="shared" ref="L74:L85" si="61">K74*$B$75/100</f>
        <v>0.52122000000000002</v>
      </c>
      <c r="M74" s="1" t="s">
        <v>110</v>
      </c>
      <c r="O74" s="7">
        <f>L74</f>
        <v>0.52122000000000002</v>
      </c>
      <c r="P74" s="7">
        <f t="shared" ref="P74:P85" si="62">O74*J74</f>
        <v>2.5045692712800195E-2</v>
      </c>
      <c r="Q74" s="12">
        <f t="shared" ref="Q74:Q85" si="63">P74*$B$76</f>
        <v>7.5137078138400584E-3</v>
      </c>
      <c r="R74" s="7">
        <f t="shared" ref="R74:R85" si="64">L74*$B$76</f>
        <v>0.156366</v>
      </c>
      <c r="S74" s="13">
        <f t="shared" ref="S74:S85" si="65">Q74/R74</f>
        <v>4.8052056162081642E-2</v>
      </c>
      <c r="T74" s="2">
        <v>0.01</v>
      </c>
      <c r="U74" s="14">
        <f t="shared" ref="U74:U85" si="66">S74*T74</f>
        <v>4.8052056162081644E-4</v>
      </c>
      <c r="V74" s="13"/>
      <c r="W74" s="2"/>
      <c r="X74" s="2"/>
      <c r="Y74" s="2"/>
      <c r="Z74" s="2"/>
      <c r="AA74" s="2"/>
      <c r="AB74" s="2"/>
      <c r="AC74" s="2"/>
      <c r="AD74" s="2"/>
      <c r="AE74" s="13">
        <v>1E-3</v>
      </c>
      <c r="AF74" s="2">
        <v>0.49</v>
      </c>
      <c r="AG74" s="14">
        <f t="shared" ref="AG74:AG85" si="67">AF74*AE74</f>
        <v>4.8999999999999998E-4</v>
      </c>
      <c r="AH74" s="17"/>
      <c r="AI74" s="2"/>
      <c r="AJ74" s="14"/>
      <c r="AK74" s="13"/>
      <c r="AL74" s="2"/>
      <c r="AM74" s="2"/>
      <c r="AN74" s="13"/>
      <c r="AO74" s="2"/>
      <c r="AP74" s="14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5.9705205616208167E-3</v>
      </c>
      <c r="AU74" s="7">
        <f t="shared" ref="AU74:AU85" si="70">$B$74/12</f>
        <v>52.122000000000007</v>
      </c>
      <c r="AV74" s="1">
        <f t="shared" ref="AV74:AV85" si="71">$B$76</f>
        <v>0.3</v>
      </c>
      <c r="AW74" s="1">
        <f>$E$8/12</f>
        <v>1.133</v>
      </c>
      <c r="AX74" s="1">
        <f t="shared" ref="AX74:AX85" si="72">AW74*10000*AV74*0.67*AU74*AT74</f>
        <v>708.69478587304138</v>
      </c>
    </row>
    <row r="75" spans="1:78" x14ac:dyDescent="0.15">
      <c r="A75" s="1" t="s">
        <v>111</v>
      </c>
      <c r="B75" s="1">
        <v>1</v>
      </c>
      <c r="C75" s="6">
        <v>1</v>
      </c>
      <c r="D75" s="8">
        <v>7.3820171706129001</v>
      </c>
      <c r="E75" s="9">
        <f t="shared" ref="E75:E86" si="73">D74</f>
        <v>8</v>
      </c>
      <c r="F75" s="6" t="s">
        <v>110</v>
      </c>
      <c r="G75" s="1">
        <v>2</v>
      </c>
      <c r="H75" s="7">
        <f t="shared" si="57"/>
        <v>7.3820171706129001</v>
      </c>
      <c r="I75" s="7">
        <f t="shared" si="58"/>
        <v>280.5320171706129</v>
      </c>
      <c r="J75" s="7">
        <f t="shared" si="59"/>
        <v>4.4522479445666528E-2</v>
      </c>
      <c r="K75" s="7">
        <f t="shared" si="60"/>
        <v>52.122000000000007</v>
      </c>
      <c r="L75" s="7">
        <f t="shared" si="61"/>
        <v>0.52122000000000002</v>
      </c>
      <c r="M75" s="1" t="s">
        <v>110</v>
      </c>
      <c r="O75" s="7">
        <f t="shared" ref="O75:O85" si="74">L75+O74-P74-N75</f>
        <v>1.0173943072871998</v>
      </c>
      <c r="P75" s="7">
        <f t="shared" si="62"/>
        <v>4.5296917134332489E-2</v>
      </c>
      <c r="Q75" s="12">
        <f t="shared" si="63"/>
        <v>1.3589075140299747E-2</v>
      </c>
      <c r="R75" s="7">
        <f t="shared" si="64"/>
        <v>0.156366</v>
      </c>
      <c r="S75" s="13">
        <f t="shared" si="65"/>
        <v>8.6905562208534765E-2</v>
      </c>
      <c r="T75" s="2">
        <v>0.01</v>
      </c>
      <c r="U75" s="14">
        <f t="shared" si="66"/>
        <v>8.6905562208534762E-4</v>
      </c>
      <c r="V75" s="13"/>
      <c r="W75" s="2"/>
      <c r="X75" s="2"/>
      <c r="Y75" s="2"/>
      <c r="Z75" s="2"/>
      <c r="AA75" s="2"/>
      <c r="AB75" s="2"/>
      <c r="AC75" s="2"/>
      <c r="AD75" s="2"/>
      <c r="AE75" s="13">
        <v>1E-3</v>
      </c>
      <c r="AF75" s="2">
        <v>0.49</v>
      </c>
      <c r="AG75" s="14">
        <f t="shared" si="67"/>
        <v>4.8999999999999998E-4</v>
      </c>
      <c r="AH75" s="17"/>
      <c r="AI75" s="2"/>
      <c r="AJ75" s="14"/>
      <c r="AK75" s="13"/>
      <c r="AL75" s="2"/>
      <c r="AM75" s="2"/>
      <c r="AN75" s="13"/>
      <c r="AO75" s="2"/>
      <c r="AP75" s="14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6.3590556220853474E-3</v>
      </c>
      <c r="AU75" s="7">
        <f t="shared" si="70"/>
        <v>52.122000000000007</v>
      </c>
      <c r="AV75" s="1">
        <f t="shared" si="71"/>
        <v>0.3</v>
      </c>
      <c r="AW75" s="1">
        <f t="shared" ref="AW75:AW85" si="75">$E$8/12</f>
        <v>1.133</v>
      </c>
      <c r="AX75" s="1">
        <f t="shared" si="72"/>
        <v>754.81350678492947</v>
      </c>
    </row>
    <row r="76" spans="1:78" x14ac:dyDescent="0.15">
      <c r="A76" s="1" t="s">
        <v>73</v>
      </c>
      <c r="B76" s="1">
        <f>H8</f>
        <v>0.3</v>
      </c>
      <c r="C76" s="6">
        <v>2</v>
      </c>
      <c r="D76" s="8">
        <v>9.4493959777586198</v>
      </c>
      <c r="E76" s="9">
        <f t="shared" si="73"/>
        <v>7.3820171706129001</v>
      </c>
      <c r="F76" s="6" t="s">
        <v>110</v>
      </c>
      <c r="G76" s="1">
        <v>3</v>
      </c>
      <c r="H76" s="7">
        <f t="shared" si="57"/>
        <v>9.4493959777586198</v>
      </c>
      <c r="I76" s="7">
        <f t="shared" si="58"/>
        <v>282.5993959777586</v>
      </c>
      <c r="J76" s="7">
        <f t="shared" si="59"/>
        <v>5.7392038677444711E-2</v>
      </c>
      <c r="K76" s="7">
        <f t="shared" si="60"/>
        <v>52.122000000000007</v>
      </c>
      <c r="L76" s="7">
        <f t="shared" si="61"/>
        <v>0.52122000000000002</v>
      </c>
      <c r="M76" s="1" t="s">
        <v>110</v>
      </c>
      <c r="O76" s="7">
        <f t="shared" si="74"/>
        <v>1.4933173901528674</v>
      </c>
      <c r="P76" s="7">
        <f t="shared" si="62"/>
        <v>8.5704529413354158E-2</v>
      </c>
      <c r="Q76" s="12">
        <f t="shared" si="63"/>
        <v>2.5711358824006245E-2</v>
      </c>
      <c r="R76" s="7">
        <f t="shared" si="64"/>
        <v>0.156366</v>
      </c>
      <c r="S76" s="13">
        <f t="shared" si="65"/>
        <v>0.16443062317899187</v>
      </c>
      <c r="T76" s="2">
        <v>0.01</v>
      </c>
      <c r="U76" s="14">
        <f t="shared" si="66"/>
        <v>1.6443062317899187E-3</v>
      </c>
      <c r="V76" s="13"/>
      <c r="W76" s="2"/>
      <c r="X76" s="2"/>
      <c r="Y76" s="2"/>
      <c r="Z76" s="2"/>
      <c r="AA76" s="2"/>
      <c r="AB76" s="2"/>
      <c r="AC76" s="2"/>
      <c r="AD76" s="2"/>
      <c r="AE76" s="13">
        <v>1E-3</v>
      </c>
      <c r="AF76" s="2">
        <v>0.49</v>
      </c>
      <c r="AG76" s="14">
        <f t="shared" si="67"/>
        <v>4.8999999999999998E-4</v>
      </c>
      <c r="AH76" s="17"/>
      <c r="AI76" s="2"/>
      <c r="AJ76" s="14"/>
      <c r="AK76" s="13"/>
      <c r="AL76" s="2"/>
      <c r="AM76" s="2"/>
      <c r="AN76" s="13"/>
      <c r="AO76" s="2"/>
      <c r="AP76" s="14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7.1343062317899188E-3</v>
      </c>
      <c r="AU76" s="7">
        <f t="shared" si="70"/>
        <v>52.122000000000007</v>
      </c>
      <c r="AV76" s="1">
        <f t="shared" si="71"/>
        <v>0.3</v>
      </c>
      <c r="AW76" s="1">
        <f t="shared" si="75"/>
        <v>1.133</v>
      </c>
      <c r="AX76" s="1">
        <f t="shared" si="72"/>
        <v>846.83497445631383</v>
      </c>
    </row>
    <row r="77" spans="1:78" x14ac:dyDescent="0.15">
      <c r="C77" s="6">
        <v>3</v>
      </c>
      <c r="D77" s="8">
        <v>14.407886643871</v>
      </c>
      <c r="E77" s="9">
        <f t="shared" si="73"/>
        <v>9.4493959777586198</v>
      </c>
      <c r="F77" s="6" t="s">
        <v>110</v>
      </c>
      <c r="G77" s="1">
        <v>4</v>
      </c>
      <c r="H77" s="7">
        <f t="shared" si="57"/>
        <v>14.407886643871</v>
      </c>
      <c r="I77" s="7">
        <f t="shared" si="58"/>
        <v>287.55788664387097</v>
      </c>
      <c r="J77" s="7">
        <f t="shared" si="59"/>
        <v>0.10396124441411202</v>
      </c>
      <c r="K77" s="7">
        <f t="shared" si="60"/>
        <v>52.122000000000007</v>
      </c>
      <c r="L77" s="7">
        <f t="shared" si="61"/>
        <v>0.52122000000000002</v>
      </c>
      <c r="M77" s="1" t="s">
        <v>110</v>
      </c>
      <c r="O77" s="7">
        <f t="shared" si="74"/>
        <v>1.9288328607395129</v>
      </c>
      <c r="P77" s="7">
        <f t="shared" si="62"/>
        <v>0.20052386446931139</v>
      </c>
      <c r="Q77" s="12">
        <f t="shared" si="63"/>
        <v>6.0157159340793416E-2</v>
      </c>
      <c r="R77" s="7">
        <f t="shared" si="64"/>
        <v>0.156366</v>
      </c>
      <c r="S77" s="13">
        <f t="shared" si="65"/>
        <v>0.38472020350199798</v>
      </c>
      <c r="T77" s="2">
        <v>0.01</v>
      </c>
      <c r="U77" s="14">
        <f t="shared" si="66"/>
        <v>3.8472020350199801E-3</v>
      </c>
      <c r="V77" s="13"/>
      <c r="W77" s="2"/>
      <c r="X77" s="2"/>
      <c r="Y77" s="2"/>
      <c r="Z77" s="2"/>
      <c r="AA77" s="2"/>
      <c r="AB77" s="2"/>
      <c r="AC77" s="2"/>
      <c r="AD77" s="2"/>
      <c r="AE77" s="13">
        <v>5.0000000000000001E-3</v>
      </c>
      <c r="AF77" s="2">
        <v>0.49</v>
      </c>
      <c r="AG77" s="14">
        <f t="shared" si="67"/>
        <v>2.4499999999999999E-3</v>
      </c>
      <c r="AH77" s="17"/>
      <c r="AI77" s="2"/>
      <c r="AJ77" s="14"/>
      <c r="AK77" s="13"/>
      <c r="AL77" s="2"/>
      <c r="AM77" s="2"/>
      <c r="AN77" s="13"/>
      <c r="AO77" s="2"/>
      <c r="AP77" s="14"/>
      <c r="AQ77" s="2">
        <v>1.4999999999999999E-2</v>
      </c>
      <c r="AR77" s="2">
        <v>0.5</v>
      </c>
      <c r="AS77" s="2">
        <f t="shared" si="68"/>
        <v>7.4999999999999997E-3</v>
      </c>
      <c r="AT77" s="1">
        <f t="shared" si="69"/>
        <v>1.3797202035019981E-2</v>
      </c>
      <c r="AU77" s="7">
        <f t="shared" si="70"/>
        <v>52.122000000000007</v>
      </c>
      <c r="AV77" s="1">
        <f t="shared" si="71"/>
        <v>0.3</v>
      </c>
      <c r="AW77" s="1">
        <f t="shared" si="75"/>
        <v>1.133</v>
      </c>
      <c r="AX77" s="1">
        <f t="shared" si="72"/>
        <v>1637.7140051588972</v>
      </c>
    </row>
    <row r="78" spans="1:78" x14ac:dyDescent="0.15">
      <c r="C78" s="6">
        <v>4</v>
      </c>
      <c r="D78" s="8">
        <v>17.392765107999999</v>
      </c>
      <c r="E78" s="9">
        <f t="shared" si="73"/>
        <v>14.407886643871</v>
      </c>
      <c r="F78" s="6" t="s">
        <v>110</v>
      </c>
      <c r="G78" s="1">
        <v>5</v>
      </c>
      <c r="H78" s="7">
        <f t="shared" si="57"/>
        <v>17.392765107999999</v>
      </c>
      <c r="I78" s="7">
        <f t="shared" si="58"/>
        <v>290.54276510799997</v>
      </c>
      <c r="J78" s="7">
        <f t="shared" si="59"/>
        <v>0.14721295958424194</v>
      </c>
      <c r="K78" s="7">
        <f t="shared" si="60"/>
        <v>52.122000000000007</v>
      </c>
      <c r="L78" s="7">
        <f t="shared" si="61"/>
        <v>0.52122000000000002</v>
      </c>
      <c r="M78" s="1" t="s">
        <v>112</v>
      </c>
      <c r="N78" s="7">
        <f>(O77-P77)*$C$22/100</f>
        <v>1.6418935464566915</v>
      </c>
      <c r="O78" s="7">
        <f t="shared" si="74"/>
        <v>0.60763544981351014</v>
      </c>
      <c r="P78" s="7">
        <f t="shared" si="62"/>
        <v>8.9451812915348941E-2</v>
      </c>
      <c r="Q78" s="12">
        <f t="shared" si="63"/>
        <v>2.683554387460468E-2</v>
      </c>
      <c r="R78" s="7">
        <f t="shared" si="64"/>
        <v>0.156366</v>
      </c>
      <c r="S78" s="13">
        <f t="shared" si="65"/>
        <v>0.1716200700574593</v>
      </c>
      <c r="T78" s="2">
        <v>0.01</v>
      </c>
      <c r="U78" s="14">
        <f t="shared" si="66"/>
        <v>1.7162007005745931E-3</v>
      </c>
      <c r="V78" s="13"/>
      <c r="W78" s="2"/>
      <c r="X78" s="2"/>
      <c r="Y78" s="2"/>
      <c r="Z78" s="2"/>
      <c r="AA78" s="2"/>
      <c r="AB78" s="2"/>
      <c r="AC78" s="2"/>
      <c r="AD78" s="2"/>
      <c r="AE78" s="13">
        <v>5.0000000000000001E-3</v>
      </c>
      <c r="AF78" s="2">
        <v>0.49</v>
      </c>
      <c r="AG78" s="14">
        <f t="shared" si="67"/>
        <v>2.4499999999999999E-3</v>
      </c>
      <c r="AH78" s="17"/>
      <c r="AI78" s="2"/>
      <c r="AJ78" s="14"/>
      <c r="AK78" s="13"/>
      <c r="AL78" s="2"/>
      <c r="AM78" s="2"/>
      <c r="AN78" s="13"/>
      <c r="AO78" s="2"/>
      <c r="AP78" s="14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1.1666200700574593E-2</v>
      </c>
      <c r="AU78" s="7">
        <f t="shared" si="70"/>
        <v>52.122000000000007</v>
      </c>
      <c r="AV78" s="1">
        <f t="shared" si="71"/>
        <v>0.3</v>
      </c>
      <c r="AW78" s="1">
        <f t="shared" si="75"/>
        <v>1.133</v>
      </c>
      <c r="AX78" s="1">
        <f t="shared" si="72"/>
        <v>1384.7662899935117</v>
      </c>
    </row>
    <row r="79" spans="1:78" x14ac:dyDescent="0.15">
      <c r="C79" s="6">
        <v>5</v>
      </c>
      <c r="D79" s="8">
        <v>19.335283011612901</v>
      </c>
      <c r="E79" s="9">
        <f t="shared" si="73"/>
        <v>17.392765107999999</v>
      </c>
      <c r="F79" s="6" t="s">
        <v>112</v>
      </c>
      <c r="G79" s="1">
        <v>6</v>
      </c>
      <c r="H79" s="7">
        <f t="shared" si="57"/>
        <v>19.335283011612901</v>
      </c>
      <c r="I79" s="7">
        <f t="shared" si="58"/>
        <v>292.48528301161286</v>
      </c>
      <c r="J79" s="7">
        <f t="shared" si="59"/>
        <v>0.18391069502236965</v>
      </c>
      <c r="K79" s="7">
        <f t="shared" si="60"/>
        <v>52.122000000000007</v>
      </c>
      <c r="L79" s="7">
        <f t="shared" si="61"/>
        <v>0.52122000000000002</v>
      </c>
      <c r="M79" s="1" t="s">
        <v>110</v>
      </c>
      <c r="O79" s="7">
        <f t="shared" si="74"/>
        <v>1.0394036368981612</v>
      </c>
      <c r="P79" s="7">
        <f t="shared" si="62"/>
        <v>0.19115744527071957</v>
      </c>
      <c r="Q79" s="12">
        <f t="shared" si="63"/>
        <v>5.7347233581215865E-2</v>
      </c>
      <c r="R79" s="7">
        <f t="shared" si="64"/>
        <v>0.156366</v>
      </c>
      <c r="S79" s="13">
        <f t="shared" si="65"/>
        <v>0.36675001970515242</v>
      </c>
      <c r="T79" s="2">
        <v>0.01</v>
      </c>
      <c r="U79" s="14">
        <f t="shared" si="66"/>
        <v>3.6675001970515242E-3</v>
      </c>
      <c r="V79" s="13"/>
      <c r="W79" s="2"/>
      <c r="X79" s="2"/>
      <c r="Y79" s="2"/>
      <c r="Z79" s="2"/>
      <c r="AA79" s="2"/>
      <c r="AB79" s="2"/>
      <c r="AC79" s="2"/>
      <c r="AD79" s="2"/>
      <c r="AE79" s="13">
        <v>5.0000000000000001E-3</v>
      </c>
      <c r="AF79" s="2">
        <v>0.49</v>
      </c>
      <c r="AG79" s="14">
        <f t="shared" si="67"/>
        <v>2.4499999999999999E-3</v>
      </c>
      <c r="AH79" s="17"/>
      <c r="AI79" s="2"/>
      <c r="AJ79" s="14"/>
      <c r="AK79" s="13"/>
      <c r="AL79" s="2"/>
      <c r="AM79" s="2"/>
      <c r="AN79" s="13"/>
      <c r="AO79" s="2"/>
      <c r="AP79" s="14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1.3617500197051526E-2</v>
      </c>
      <c r="AU79" s="7">
        <f t="shared" si="70"/>
        <v>52.122000000000007</v>
      </c>
      <c r="AV79" s="1">
        <f t="shared" si="71"/>
        <v>0.3</v>
      </c>
      <c r="AW79" s="1">
        <f t="shared" si="75"/>
        <v>1.133</v>
      </c>
      <c r="AX79" s="1">
        <f t="shared" si="72"/>
        <v>1616.383577725368</v>
      </c>
    </row>
    <row r="80" spans="1:78" x14ac:dyDescent="0.15">
      <c r="C80" s="6">
        <v>6</v>
      </c>
      <c r="D80" s="8">
        <v>20.691948589666701</v>
      </c>
      <c r="E80" s="9">
        <f t="shared" si="73"/>
        <v>19.335283011612901</v>
      </c>
      <c r="F80" s="6" t="s">
        <v>110</v>
      </c>
      <c r="G80" s="1">
        <v>7</v>
      </c>
      <c r="H80" s="7">
        <f t="shared" si="57"/>
        <v>20.691948589666701</v>
      </c>
      <c r="I80" s="7">
        <f t="shared" si="58"/>
        <v>293.84194858966669</v>
      </c>
      <c r="J80" s="7">
        <f t="shared" si="59"/>
        <v>0.21446556421832369</v>
      </c>
      <c r="K80" s="7">
        <f t="shared" si="60"/>
        <v>52.122000000000007</v>
      </c>
      <c r="L80" s="7">
        <f t="shared" si="61"/>
        <v>0.52122000000000002</v>
      </c>
      <c r="M80" s="1" t="s">
        <v>110</v>
      </c>
      <c r="O80" s="7">
        <f t="shared" si="74"/>
        <v>1.3694661916274415</v>
      </c>
      <c r="P80" s="7">
        <f t="shared" si="62"/>
        <v>0.29370333946529825</v>
      </c>
      <c r="Q80" s="12">
        <f t="shared" si="63"/>
        <v>8.8111001839589476E-2</v>
      </c>
      <c r="R80" s="7">
        <f t="shared" si="64"/>
        <v>0.156366</v>
      </c>
      <c r="S80" s="13">
        <f t="shared" si="65"/>
        <v>0.56349207525670209</v>
      </c>
      <c r="T80" s="2">
        <v>0.01</v>
      </c>
      <c r="U80" s="14">
        <f t="shared" si="66"/>
        <v>5.6349207525670207E-3</v>
      </c>
      <c r="V80" s="13"/>
      <c r="W80" s="2"/>
      <c r="X80" s="2"/>
      <c r="Y80" s="2"/>
      <c r="Z80" s="2"/>
      <c r="AA80" s="2"/>
      <c r="AB80" s="2"/>
      <c r="AC80" s="2"/>
      <c r="AD80" s="2"/>
      <c r="AE80" s="13">
        <v>5.0000000000000001E-3</v>
      </c>
      <c r="AF80" s="2">
        <v>0.49</v>
      </c>
      <c r="AG80" s="14">
        <f t="shared" si="67"/>
        <v>2.4499999999999999E-3</v>
      </c>
      <c r="AH80" s="17"/>
      <c r="AI80" s="2"/>
      <c r="AJ80" s="14"/>
      <c r="AK80" s="13"/>
      <c r="AL80" s="2"/>
      <c r="AM80" s="2"/>
      <c r="AN80" s="13"/>
      <c r="AO80" s="2"/>
      <c r="AP80" s="14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1.5584920752567021E-2</v>
      </c>
      <c r="AU80" s="7">
        <f t="shared" si="70"/>
        <v>52.122000000000007</v>
      </c>
      <c r="AV80" s="1">
        <f t="shared" si="71"/>
        <v>0.3</v>
      </c>
      <c r="AW80" s="1">
        <f t="shared" si="75"/>
        <v>1.133</v>
      </c>
      <c r="AX80" s="1">
        <f t="shared" si="72"/>
        <v>1849.9144189515077</v>
      </c>
    </row>
    <row r="81" spans="1:53" x14ac:dyDescent="0.15">
      <c r="C81" s="6">
        <v>7</v>
      </c>
      <c r="D81" s="8">
        <v>20.6309013283871</v>
      </c>
      <c r="E81" s="9">
        <f t="shared" si="73"/>
        <v>20.691948589666701</v>
      </c>
      <c r="F81" s="6" t="s">
        <v>110</v>
      </c>
      <c r="G81" s="1">
        <v>8</v>
      </c>
      <c r="H81" s="7">
        <f t="shared" si="57"/>
        <v>20.6309013283871</v>
      </c>
      <c r="I81" s="7">
        <f t="shared" si="58"/>
        <v>293.78090132838707</v>
      </c>
      <c r="J81" s="7">
        <f t="shared" si="59"/>
        <v>0.21299390307174948</v>
      </c>
      <c r="K81" s="7">
        <f t="shared" si="60"/>
        <v>52.122000000000007</v>
      </c>
      <c r="L81" s="7">
        <f t="shared" si="61"/>
        <v>0.52122000000000002</v>
      </c>
      <c r="M81" s="1" t="s">
        <v>110</v>
      </c>
      <c r="O81" s="7">
        <f t="shared" si="74"/>
        <v>1.5969828521621432</v>
      </c>
      <c r="P81" s="7">
        <f t="shared" si="62"/>
        <v>0.34014761082066958</v>
      </c>
      <c r="Q81" s="12">
        <f t="shared" si="63"/>
        <v>0.10204428324620086</v>
      </c>
      <c r="R81" s="7">
        <f t="shared" si="64"/>
        <v>0.156366</v>
      </c>
      <c r="S81" s="13">
        <f t="shared" si="65"/>
        <v>0.65259892333500158</v>
      </c>
      <c r="T81" s="2">
        <v>0.01</v>
      </c>
      <c r="U81" s="14">
        <f t="shared" si="66"/>
        <v>6.5259892333500158E-3</v>
      </c>
      <c r="V81" s="13"/>
      <c r="W81" s="2"/>
      <c r="X81" s="2"/>
      <c r="Y81" s="2"/>
      <c r="Z81" s="2"/>
      <c r="AA81" s="2"/>
      <c r="AB81" s="2"/>
      <c r="AC81" s="2"/>
      <c r="AD81" s="2"/>
      <c r="AE81" s="13">
        <v>5.0000000000000001E-3</v>
      </c>
      <c r="AF81" s="2">
        <v>0.49</v>
      </c>
      <c r="AG81" s="14">
        <f t="shared" si="67"/>
        <v>2.4499999999999999E-3</v>
      </c>
      <c r="AH81" s="17"/>
      <c r="AI81" s="2"/>
      <c r="AJ81" s="14"/>
      <c r="AK81" s="13"/>
      <c r="AL81" s="2"/>
      <c r="AM81" s="2"/>
      <c r="AN81" s="13"/>
      <c r="AO81" s="2"/>
      <c r="AP81" s="14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1.6475989233350016E-2</v>
      </c>
      <c r="AU81" s="7">
        <f t="shared" si="70"/>
        <v>52.122000000000007</v>
      </c>
      <c r="AV81" s="1">
        <f t="shared" si="71"/>
        <v>0.3</v>
      </c>
      <c r="AW81" s="1">
        <f t="shared" si="75"/>
        <v>1.133</v>
      </c>
      <c r="AX81" s="1">
        <f t="shared" si="72"/>
        <v>1955.6833514372354</v>
      </c>
    </row>
    <row r="82" spans="1:53" x14ac:dyDescent="0.15">
      <c r="C82" s="6">
        <v>8</v>
      </c>
      <c r="D82" s="8">
        <v>21.058235671290301</v>
      </c>
      <c r="E82" s="9">
        <f t="shared" si="73"/>
        <v>20.6309013283871</v>
      </c>
      <c r="F82" s="6" t="s">
        <v>110</v>
      </c>
      <c r="G82" s="1">
        <v>9</v>
      </c>
      <c r="H82" s="7">
        <f t="shared" si="57"/>
        <v>21.058235671290301</v>
      </c>
      <c r="I82" s="7">
        <f t="shared" si="58"/>
        <v>294.20823567129025</v>
      </c>
      <c r="J82" s="7">
        <f t="shared" si="59"/>
        <v>0.22349821789849852</v>
      </c>
      <c r="K82" s="7">
        <f t="shared" si="60"/>
        <v>52.122000000000007</v>
      </c>
      <c r="L82" s="7">
        <f t="shared" si="61"/>
        <v>0.52122000000000002</v>
      </c>
      <c r="M82" s="1" t="s">
        <v>110</v>
      </c>
      <c r="O82" s="7">
        <f t="shared" si="74"/>
        <v>1.7780552413414736</v>
      </c>
      <c r="P82" s="7">
        <f t="shared" si="62"/>
        <v>0.39739217776490404</v>
      </c>
      <c r="Q82" s="12">
        <f t="shared" si="63"/>
        <v>0.11921765332947121</v>
      </c>
      <c r="R82" s="7">
        <f t="shared" si="64"/>
        <v>0.156366</v>
      </c>
      <c r="S82" s="13">
        <f t="shared" si="65"/>
        <v>0.76242695553682516</v>
      </c>
      <c r="T82" s="2">
        <v>0.01</v>
      </c>
      <c r="U82" s="14">
        <f t="shared" si="66"/>
        <v>7.6242695553682517E-3</v>
      </c>
      <c r="V82" s="13"/>
      <c r="W82" s="2"/>
      <c r="X82" s="2"/>
      <c r="Y82" s="2"/>
      <c r="Z82" s="2"/>
      <c r="AA82" s="2"/>
      <c r="AB82" s="2"/>
      <c r="AC82" s="2"/>
      <c r="AD82" s="2"/>
      <c r="AE82" s="13">
        <v>5.0000000000000001E-3</v>
      </c>
      <c r="AF82" s="2">
        <v>0.49</v>
      </c>
      <c r="AG82" s="14">
        <f t="shared" si="67"/>
        <v>2.4499999999999999E-3</v>
      </c>
      <c r="AH82" s="17"/>
      <c r="AI82" s="2"/>
      <c r="AJ82" s="14"/>
      <c r="AK82" s="13"/>
      <c r="AL82" s="2"/>
      <c r="AM82" s="2"/>
      <c r="AN82" s="13"/>
      <c r="AO82" s="2"/>
      <c r="AP82" s="14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1.7574269555368251E-2</v>
      </c>
      <c r="AU82" s="7">
        <f t="shared" si="70"/>
        <v>52.122000000000007</v>
      </c>
      <c r="AV82" s="1">
        <f t="shared" si="71"/>
        <v>0.3</v>
      </c>
      <c r="AW82" s="1">
        <f t="shared" si="75"/>
        <v>1.133</v>
      </c>
      <c r="AX82" s="1">
        <f t="shared" si="72"/>
        <v>2086.0481210763492</v>
      </c>
    </row>
    <row r="83" spans="1:53" x14ac:dyDescent="0.15">
      <c r="C83" s="6">
        <v>9</v>
      </c>
      <c r="D83" s="8">
        <v>19.182798948666701</v>
      </c>
      <c r="E83" s="9">
        <f t="shared" si="73"/>
        <v>21.058235671290301</v>
      </c>
      <c r="F83" s="6" t="s">
        <v>110</v>
      </c>
      <c r="G83" s="1">
        <v>10</v>
      </c>
      <c r="H83" s="7">
        <f t="shared" si="57"/>
        <v>19.182798948666701</v>
      </c>
      <c r="I83" s="7">
        <f t="shared" si="58"/>
        <v>292.33279894866666</v>
      </c>
      <c r="J83" s="7">
        <f t="shared" si="59"/>
        <v>0.18074477108511794</v>
      </c>
      <c r="K83" s="7">
        <f t="shared" si="60"/>
        <v>52.122000000000007</v>
      </c>
      <c r="L83" s="7">
        <f t="shared" si="61"/>
        <v>0.52122000000000002</v>
      </c>
      <c r="M83" s="1" t="s">
        <v>110</v>
      </c>
      <c r="O83" s="7">
        <f t="shared" si="74"/>
        <v>1.9018830635765696</v>
      </c>
      <c r="P83" s="7">
        <f t="shared" si="62"/>
        <v>0.34375541895680989</v>
      </c>
      <c r="Q83" s="12">
        <f t="shared" si="63"/>
        <v>0.10312662568704296</v>
      </c>
      <c r="R83" s="7">
        <f t="shared" si="64"/>
        <v>0.156366</v>
      </c>
      <c r="S83" s="13">
        <f t="shared" si="65"/>
        <v>0.65952077617284421</v>
      </c>
      <c r="T83" s="2">
        <v>0.01</v>
      </c>
      <c r="U83" s="14">
        <f t="shared" si="66"/>
        <v>6.5952077617284421E-3</v>
      </c>
      <c r="V83" s="13"/>
      <c r="W83" s="2"/>
      <c r="X83" s="2"/>
      <c r="Y83" s="2"/>
      <c r="Z83" s="2"/>
      <c r="AA83" s="2"/>
      <c r="AB83" s="2"/>
      <c r="AC83" s="2"/>
      <c r="AD83" s="2"/>
      <c r="AE83" s="13">
        <v>5.0000000000000001E-3</v>
      </c>
      <c r="AF83" s="2">
        <v>0.49</v>
      </c>
      <c r="AG83" s="14">
        <f t="shared" si="67"/>
        <v>2.4499999999999999E-3</v>
      </c>
      <c r="AH83" s="17"/>
      <c r="AI83" s="2"/>
      <c r="AJ83" s="14"/>
      <c r="AK83" s="13"/>
      <c r="AL83" s="2"/>
      <c r="AM83" s="2"/>
      <c r="AN83" s="13"/>
      <c r="AO83" s="2"/>
      <c r="AP83" s="14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1.6545207761728443E-2</v>
      </c>
      <c r="AU83" s="7">
        <f t="shared" si="70"/>
        <v>52.122000000000007</v>
      </c>
      <c r="AV83" s="1">
        <f t="shared" si="71"/>
        <v>0.3</v>
      </c>
      <c r="AW83" s="1">
        <f t="shared" si="75"/>
        <v>1.133</v>
      </c>
      <c r="AX83" s="1">
        <f t="shared" si="72"/>
        <v>1963.8995211399122</v>
      </c>
    </row>
    <row r="84" spans="1:53" x14ac:dyDescent="0.15">
      <c r="C84" s="6">
        <v>10</v>
      </c>
      <c r="D84" s="8">
        <v>17.619590473548399</v>
      </c>
      <c r="E84" s="9">
        <f t="shared" si="73"/>
        <v>19.182798948666701</v>
      </c>
      <c r="F84" s="6" t="s">
        <v>110</v>
      </c>
      <c r="G84" s="1">
        <v>11</v>
      </c>
      <c r="H84" s="7">
        <f t="shared" si="57"/>
        <v>17.619590473548399</v>
      </c>
      <c r="I84" s="7">
        <f t="shared" si="58"/>
        <v>290.76959047354836</v>
      </c>
      <c r="J84" s="7">
        <f t="shared" si="59"/>
        <v>0.15111223159565582</v>
      </c>
      <c r="K84" s="7">
        <f t="shared" si="60"/>
        <v>52.122000000000007</v>
      </c>
      <c r="L84" s="7">
        <f t="shared" si="61"/>
        <v>0.52122000000000002</v>
      </c>
      <c r="M84" s="1" t="s">
        <v>112</v>
      </c>
      <c r="N84" s="7">
        <f>(O83-P83)*$C$22/100</f>
        <v>1.4802212623887714</v>
      </c>
      <c r="O84" s="7">
        <f t="shared" si="74"/>
        <v>0.59912638223098824</v>
      </c>
      <c r="P84" s="7">
        <f t="shared" si="62"/>
        <v>9.0535324626756508E-2</v>
      </c>
      <c r="Q84" s="12">
        <f t="shared" si="63"/>
        <v>2.7160597388026952E-2</v>
      </c>
      <c r="R84" s="7">
        <f t="shared" si="64"/>
        <v>0.156366</v>
      </c>
      <c r="S84" s="13">
        <f t="shared" si="65"/>
        <v>0.17369886924284661</v>
      </c>
      <c r="T84" s="2">
        <v>0.01</v>
      </c>
      <c r="U84" s="14">
        <f t="shared" si="66"/>
        <v>1.7369886924284662E-3</v>
      </c>
      <c r="V84" s="13"/>
      <c r="W84" s="2"/>
      <c r="X84" s="2"/>
      <c r="Y84" s="2"/>
      <c r="Z84" s="2"/>
      <c r="AA84" s="2"/>
      <c r="AB84" s="2"/>
      <c r="AC84" s="2"/>
      <c r="AD84" s="2"/>
      <c r="AE84" s="13">
        <v>1E-3</v>
      </c>
      <c r="AF84" s="2">
        <v>0.49</v>
      </c>
      <c r="AG84" s="14">
        <f t="shared" si="67"/>
        <v>4.8999999999999998E-4</v>
      </c>
      <c r="AH84" s="17"/>
      <c r="AI84" s="2"/>
      <c r="AJ84" s="14"/>
      <c r="AK84" s="13"/>
      <c r="AL84" s="2"/>
      <c r="AM84" s="2"/>
      <c r="AN84" s="13"/>
      <c r="AO84" s="2"/>
      <c r="AP84" s="14"/>
      <c r="AQ84" s="2">
        <v>0.01</v>
      </c>
      <c r="AR84" s="2">
        <v>0.5</v>
      </c>
      <c r="AS84" s="2">
        <f t="shared" si="68"/>
        <v>5.0000000000000001E-3</v>
      </c>
      <c r="AT84" s="1">
        <f t="shared" si="69"/>
        <v>7.2269886924284663E-3</v>
      </c>
      <c r="AU84" s="7">
        <f t="shared" si="70"/>
        <v>52.122000000000007</v>
      </c>
      <c r="AV84" s="1">
        <f t="shared" si="71"/>
        <v>0.3</v>
      </c>
      <c r="AW84" s="1">
        <f t="shared" si="75"/>
        <v>1.133</v>
      </c>
      <c r="AX84" s="1">
        <f t="shared" si="72"/>
        <v>857.83628931965143</v>
      </c>
    </row>
    <row r="85" spans="1:53" x14ac:dyDescent="0.15">
      <c r="C85" s="6">
        <v>11</v>
      </c>
      <c r="D85" s="8">
        <v>13.1948666262667</v>
      </c>
      <c r="E85" s="9">
        <f t="shared" si="73"/>
        <v>17.619590473548399</v>
      </c>
      <c r="F85" s="6" t="s">
        <v>112</v>
      </c>
      <c r="G85" s="1">
        <v>12</v>
      </c>
      <c r="H85" s="7">
        <f t="shared" si="57"/>
        <v>13.1948666262667</v>
      </c>
      <c r="I85" s="7">
        <f t="shared" si="58"/>
        <v>286.34486662626665</v>
      </c>
      <c r="J85" s="7">
        <f t="shared" si="59"/>
        <v>9.0069229006073309E-2</v>
      </c>
      <c r="K85" s="7">
        <f t="shared" si="60"/>
        <v>52.122000000000007</v>
      </c>
      <c r="L85" s="7">
        <f t="shared" si="61"/>
        <v>0.52122000000000002</v>
      </c>
      <c r="M85" s="1" t="s">
        <v>110</v>
      </c>
      <c r="O85" s="7">
        <f t="shared" si="74"/>
        <v>1.0298110576042316</v>
      </c>
      <c r="P85" s="7">
        <f t="shared" si="62"/>
        <v>9.275428798034209E-2</v>
      </c>
      <c r="Q85" s="12">
        <f t="shared" si="63"/>
        <v>2.7826286394102628E-2</v>
      </c>
      <c r="R85" s="7">
        <f t="shared" si="64"/>
        <v>0.156366</v>
      </c>
      <c r="S85" s="13">
        <f t="shared" si="65"/>
        <v>0.17795611830003086</v>
      </c>
      <c r="T85" s="2">
        <v>0.01</v>
      </c>
      <c r="U85" s="14">
        <f t="shared" si="66"/>
        <v>1.7795611830003085E-3</v>
      </c>
      <c r="V85" s="13"/>
      <c r="W85" s="2"/>
      <c r="X85" s="2"/>
      <c r="Y85" s="2"/>
      <c r="Z85" s="2"/>
      <c r="AA85" s="2"/>
      <c r="AB85" s="2"/>
      <c r="AC85" s="2"/>
      <c r="AD85" s="2"/>
      <c r="AE85" s="13">
        <v>1E-3</v>
      </c>
      <c r="AF85" s="2">
        <v>0.49</v>
      </c>
      <c r="AG85" s="14">
        <f t="shared" si="67"/>
        <v>4.8999999999999998E-4</v>
      </c>
      <c r="AH85" s="17"/>
      <c r="AI85" s="2"/>
      <c r="AJ85" s="14"/>
      <c r="AK85" s="13"/>
      <c r="AL85" s="2"/>
      <c r="AM85" s="2"/>
      <c r="AN85" s="13"/>
      <c r="AO85" s="2"/>
      <c r="AP85" s="14"/>
      <c r="AQ85" s="2">
        <v>0.01</v>
      </c>
      <c r="AR85" s="2">
        <v>0.5</v>
      </c>
      <c r="AS85" s="2">
        <f t="shared" si="68"/>
        <v>5.0000000000000001E-3</v>
      </c>
      <c r="AT85" s="1">
        <f t="shared" si="69"/>
        <v>7.2695611830003084E-3</v>
      </c>
      <c r="AU85" s="7">
        <f t="shared" si="70"/>
        <v>52.122000000000007</v>
      </c>
      <c r="AV85" s="1">
        <f t="shared" si="71"/>
        <v>0.3</v>
      </c>
      <c r="AW85" s="1">
        <f t="shared" si="75"/>
        <v>1.133</v>
      </c>
      <c r="AX85" s="1">
        <f t="shared" si="72"/>
        <v>862.8896011336725</v>
      </c>
      <c r="AY85" s="1">
        <f>SUM(AX74:AX85)</f>
        <v>16525.47844305039</v>
      </c>
    </row>
    <row r="86" spans="1:53" x14ac:dyDescent="0.15">
      <c r="C86" s="6">
        <v>12</v>
      </c>
      <c r="D86" s="8">
        <v>10.405379310612901</v>
      </c>
      <c r="E86" s="9">
        <f t="shared" si="73"/>
        <v>13.1948666262667</v>
      </c>
      <c r="F86" s="6" t="s">
        <v>110</v>
      </c>
    </row>
    <row r="88" spans="1:53" x14ac:dyDescent="0.15">
      <c r="S88" s="30" t="s">
        <v>80</v>
      </c>
      <c r="T88" s="30"/>
      <c r="U88" s="30"/>
      <c r="V88" s="30" t="s">
        <v>81</v>
      </c>
      <c r="W88" s="30"/>
      <c r="X88" s="30"/>
      <c r="Y88" s="30" t="s">
        <v>82</v>
      </c>
      <c r="Z88" s="30"/>
      <c r="AA88" s="30"/>
      <c r="AB88" s="30" t="s">
        <v>83</v>
      </c>
      <c r="AC88" s="30"/>
      <c r="AD88" s="30"/>
      <c r="AE88" s="30" t="s">
        <v>84</v>
      </c>
      <c r="AF88" s="30"/>
      <c r="AG88" s="30"/>
      <c r="AH88" s="30" t="s">
        <v>85</v>
      </c>
      <c r="AI88" s="30"/>
      <c r="AJ88" s="30"/>
      <c r="AK88" s="31" t="s">
        <v>115</v>
      </c>
      <c r="AL88" s="32"/>
      <c r="AM88" s="33"/>
      <c r="AN88" s="32" t="s">
        <v>116</v>
      </c>
      <c r="AO88" s="32"/>
      <c r="AP88" s="33"/>
      <c r="AQ88" s="30" t="s">
        <v>87</v>
      </c>
      <c r="AR88" s="30"/>
      <c r="AS88" s="30"/>
    </row>
    <row r="89" spans="1:53" x14ac:dyDescent="0.15">
      <c r="A89" s="34" t="s">
        <v>117</v>
      </c>
      <c r="B89" s="34"/>
      <c r="C89" s="6" t="s">
        <v>88</v>
      </c>
      <c r="D89" s="6" t="s">
        <v>89</v>
      </c>
      <c r="E89" s="6" t="s">
        <v>90</v>
      </c>
      <c r="F89" s="6" t="s">
        <v>91</v>
      </c>
      <c r="G89" s="1" t="s">
        <v>88</v>
      </c>
      <c r="H89" s="1" t="s">
        <v>90</v>
      </c>
      <c r="I89" s="1" t="s">
        <v>92</v>
      </c>
      <c r="J89" s="1" t="s">
        <v>93</v>
      </c>
      <c r="K89" s="10" t="s">
        <v>94</v>
      </c>
      <c r="L89" s="10" t="s">
        <v>95</v>
      </c>
      <c r="M89" s="1" t="s">
        <v>96</v>
      </c>
      <c r="N89" s="10" t="s">
        <v>97</v>
      </c>
      <c r="O89" s="1" t="s">
        <v>98</v>
      </c>
      <c r="P89" s="1" t="s">
        <v>99</v>
      </c>
      <c r="Q89" s="10" t="s">
        <v>100</v>
      </c>
      <c r="R89" s="10" t="s">
        <v>101</v>
      </c>
      <c r="S89" s="2" t="s">
        <v>102</v>
      </c>
      <c r="T89" s="2" t="s">
        <v>103</v>
      </c>
      <c r="U89" s="2"/>
      <c r="V89" s="2" t="s">
        <v>102</v>
      </c>
      <c r="W89" s="2" t="s">
        <v>103</v>
      </c>
      <c r="X89" s="2"/>
      <c r="Y89" s="2" t="s">
        <v>102</v>
      </c>
      <c r="Z89" s="2" t="s">
        <v>103</v>
      </c>
      <c r="AA89" s="2"/>
      <c r="AB89" s="2" t="s">
        <v>102</v>
      </c>
      <c r="AC89" s="2" t="s">
        <v>103</v>
      </c>
      <c r="AD89" s="2"/>
      <c r="AE89" s="2" t="s">
        <v>102</v>
      </c>
      <c r="AF89" s="2" t="s">
        <v>103</v>
      </c>
      <c r="AG89" s="2"/>
      <c r="AH89" s="2" t="s">
        <v>102</v>
      </c>
      <c r="AI89" s="2" t="s">
        <v>103</v>
      </c>
      <c r="AJ89" s="2"/>
      <c r="AK89" s="2" t="s">
        <v>102</v>
      </c>
      <c r="AL89" s="2" t="s">
        <v>103</v>
      </c>
      <c r="AM89" s="2"/>
      <c r="AN89" s="2" t="s">
        <v>102</v>
      </c>
      <c r="AO89" s="2" t="s">
        <v>103</v>
      </c>
      <c r="AP89" s="2"/>
      <c r="AQ89" s="16" t="s">
        <v>102</v>
      </c>
      <c r="AR89" s="16" t="s">
        <v>103</v>
      </c>
      <c r="AS89" s="16"/>
      <c r="AT89" s="1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pans="1:53" x14ac:dyDescent="0.15">
      <c r="A90" s="1" t="s">
        <v>108</v>
      </c>
      <c r="B90" s="1">
        <f>F9</f>
        <v>341.64</v>
      </c>
      <c r="C90" s="6" t="s">
        <v>109</v>
      </c>
      <c r="D90" s="6">
        <v>8</v>
      </c>
      <c r="E90" s="6"/>
      <c r="F90" s="6"/>
      <c r="G90" s="1">
        <v>1</v>
      </c>
      <c r="H90" s="7">
        <f t="shared" ref="H90:H101" si="76">E91</f>
        <v>8</v>
      </c>
      <c r="I90" s="7">
        <f t="shared" ref="I90:I101" si="77">H90+273.15</f>
        <v>281.14999999999998</v>
      </c>
      <c r="J90" s="7">
        <f t="shared" ref="J90:J101" si="78">EXP(($C$16*(I90-$C$14))/($C$17*I90*$C$14))</f>
        <v>4.8052056162081642E-2</v>
      </c>
      <c r="K90" s="7">
        <f t="shared" ref="K90:K101" si="79">$B$90/12</f>
        <v>28.47</v>
      </c>
      <c r="L90" s="7">
        <f t="shared" ref="L90:L101" si="80">K90*$B$75/100</f>
        <v>0.28470000000000001</v>
      </c>
      <c r="M90" s="1" t="s">
        <v>110</v>
      </c>
      <c r="O90" s="7">
        <f>L90</f>
        <v>0.28470000000000001</v>
      </c>
      <c r="P90" s="7">
        <f t="shared" ref="P90:P101" si="81">O90*J90</f>
        <v>1.3680420389344644E-2</v>
      </c>
      <c r="Q90" s="12">
        <f t="shared" ref="Q90:Q101" si="82">P90*$B$76</f>
        <v>4.104126116803393E-3</v>
      </c>
      <c r="R90" s="7">
        <f t="shared" ref="R90:R101" si="83">L90*$B$76</f>
        <v>8.541E-2</v>
      </c>
      <c r="S90" s="13">
        <f t="shared" ref="S90:S101" si="84">Q90/R90</f>
        <v>4.8052056162081642E-2</v>
      </c>
      <c r="T90" s="2">
        <v>0.01</v>
      </c>
      <c r="U90" s="14">
        <f t="shared" ref="U90:U101" si="85">S90*T90</f>
        <v>4.8052056162081644E-4</v>
      </c>
      <c r="V90" s="13"/>
      <c r="W90" s="2"/>
      <c r="X90" s="2"/>
      <c r="Y90" s="2"/>
      <c r="Z90" s="2"/>
      <c r="AA90" s="2"/>
      <c r="AB90" s="2"/>
      <c r="AC90" s="2"/>
      <c r="AD90" s="2"/>
      <c r="AE90" s="13">
        <v>1E-3</v>
      </c>
      <c r="AF90" s="2">
        <v>0.49</v>
      </c>
      <c r="AG90" s="14">
        <f t="shared" ref="AG90:AG101" si="86">AF90*AE90</f>
        <v>4.8999999999999998E-4</v>
      </c>
      <c r="AH90" s="17"/>
      <c r="AI90" s="2"/>
      <c r="AJ90" s="14"/>
      <c r="AK90" s="13"/>
      <c r="AL90" s="2"/>
      <c r="AM90" s="2"/>
      <c r="AN90" s="13"/>
      <c r="AO90" s="2"/>
      <c r="AP90" s="14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5.9705205616208167E-3</v>
      </c>
      <c r="AU90" s="7">
        <f t="shared" ref="AU90:AU101" si="89">$B$90/12</f>
        <v>28.47</v>
      </c>
      <c r="AV90" s="1">
        <f t="shared" ref="AV90:AV101" si="90">$B$76</f>
        <v>0.3</v>
      </c>
      <c r="AW90" s="1">
        <f>$E$9/12</f>
        <v>0.94235248644310843</v>
      </c>
      <c r="AX90" s="1">
        <f t="shared" ref="AX90:AX101" si="91">AW90*10000*AV90*0.67*AU90*AT90</f>
        <v>321.96532655764236</v>
      </c>
      <c r="AZ90" s="1">
        <f>$E$10/12</f>
        <v>1.6359505853331917</v>
      </c>
      <c r="BA90" s="1">
        <f t="shared" ref="BA90:BA101" si="92">AZ90*10000*AV90*0.67*AU90*AT90</f>
        <v>558.94091862277503</v>
      </c>
    </row>
    <row r="91" spans="1:53" x14ac:dyDescent="0.15">
      <c r="A91" s="1" t="s">
        <v>111</v>
      </c>
      <c r="B91" s="1">
        <v>1</v>
      </c>
      <c r="C91" s="6">
        <v>1</v>
      </c>
      <c r="D91" s="8">
        <v>7.3820171706129001</v>
      </c>
      <c r="E91" s="9">
        <f t="shared" ref="E91:E102" si="93">D90</f>
        <v>8</v>
      </c>
      <c r="F91" s="6" t="s">
        <v>110</v>
      </c>
      <c r="G91" s="1">
        <v>2</v>
      </c>
      <c r="H91" s="7">
        <f t="shared" si="76"/>
        <v>7.3820171706129001</v>
      </c>
      <c r="I91" s="7">
        <f t="shared" si="77"/>
        <v>280.5320171706129</v>
      </c>
      <c r="J91" s="7">
        <f t="shared" si="78"/>
        <v>4.4522479445666528E-2</v>
      </c>
      <c r="K91" s="7">
        <f t="shared" si="79"/>
        <v>28.47</v>
      </c>
      <c r="L91" s="7">
        <f t="shared" si="80"/>
        <v>0.28470000000000001</v>
      </c>
      <c r="M91" s="1" t="s">
        <v>110</v>
      </c>
      <c r="O91" s="7">
        <f t="shared" ref="O91:O101" si="94">L91+O90-P90-N91</f>
        <v>0.55571957961065532</v>
      </c>
      <c r="P91" s="7">
        <f t="shared" si="81"/>
        <v>2.4742013560769844E-2</v>
      </c>
      <c r="Q91" s="12">
        <f t="shared" si="82"/>
        <v>7.4226040682309532E-3</v>
      </c>
      <c r="R91" s="7">
        <f t="shared" si="83"/>
        <v>8.541E-2</v>
      </c>
      <c r="S91" s="13">
        <f t="shared" si="84"/>
        <v>8.6905562208534751E-2</v>
      </c>
      <c r="T91" s="2">
        <v>0.01</v>
      </c>
      <c r="U91" s="14">
        <f t="shared" si="85"/>
        <v>8.6905562208534752E-4</v>
      </c>
      <c r="V91" s="13"/>
      <c r="W91" s="2"/>
      <c r="X91" s="2"/>
      <c r="Y91" s="2"/>
      <c r="Z91" s="2"/>
      <c r="AA91" s="2"/>
      <c r="AB91" s="2"/>
      <c r="AC91" s="2"/>
      <c r="AD91" s="2"/>
      <c r="AE91" s="13">
        <v>1E-3</v>
      </c>
      <c r="AF91" s="2">
        <v>0.49</v>
      </c>
      <c r="AG91" s="14">
        <f t="shared" si="86"/>
        <v>4.8999999999999998E-4</v>
      </c>
      <c r="AH91" s="17"/>
      <c r="AI91" s="2"/>
      <c r="AJ91" s="14"/>
      <c r="AK91" s="13"/>
      <c r="AL91" s="2"/>
      <c r="AM91" s="2"/>
      <c r="AN91" s="13"/>
      <c r="AO91" s="2"/>
      <c r="AP91" s="14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6.3590556220853474E-3</v>
      </c>
      <c r="AU91" s="7">
        <f t="shared" si="89"/>
        <v>28.47</v>
      </c>
      <c r="AV91" s="1">
        <f t="shared" si="90"/>
        <v>0.3</v>
      </c>
      <c r="AW91" s="1">
        <f t="shared" ref="AW91:AW101" si="95">$E$9/12</f>
        <v>0.94235248644310843</v>
      </c>
      <c r="AX91" s="1">
        <f t="shared" si="91"/>
        <v>342.91740541416277</v>
      </c>
      <c r="AZ91" s="1">
        <f t="shared" ref="AZ91:AZ101" si="96">$E$10/12</f>
        <v>1.6359505853331917</v>
      </c>
      <c r="BA91" s="1">
        <f t="shared" si="92"/>
        <v>595.3143204680315</v>
      </c>
    </row>
    <row r="92" spans="1:53" x14ac:dyDescent="0.15">
      <c r="A92" s="1" t="s">
        <v>73</v>
      </c>
      <c r="B92" s="1">
        <f>H9</f>
        <v>0.33</v>
      </c>
      <c r="C92" s="6">
        <v>2</v>
      </c>
      <c r="D92" s="8">
        <v>9.4493959777586198</v>
      </c>
      <c r="E92" s="9">
        <f t="shared" si="93"/>
        <v>7.3820171706129001</v>
      </c>
      <c r="F92" s="6" t="s">
        <v>110</v>
      </c>
      <c r="G92" s="1">
        <v>3</v>
      </c>
      <c r="H92" s="7">
        <f t="shared" si="76"/>
        <v>9.4493959777586198</v>
      </c>
      <c r="I92" s="7">
        <f t="shared" si="77"/>
        <v>282.5993959777586</v>
      </c>
      <c r="J92" s="7">
        <f t="shared" si="78"/>
        <v>5.7392038677444711E-2</v>
      </c>
      <c r="K92" s="7">
        <f t="shared" si="79"/>
        <v>28.47</v>
      </c>
      <c r="L92" s="7">
        <f t="shared" si="80"/>
        <v>0.28470000000000001</v>
      </c>
      <c r="M92" s="1" t="s">
        <v>110</v>
      </c>
      <c r="O92" s="7">
        <f t="shared" si="94"/>
        <v>0.81567756604988539</v>
      </c>
      <c r="P92" s="7">
        <f t="shared" si="81"/>
        <v>4.6813398419058988E-2</v>
      </c>
      <c r="Q92" s="12">
        <f t="shared" si="82"/>
        <v>1.4044019525717696E-2</v>
      </c>
      <c r="R92" s="7">
        <f t="shared" si="83"/>
        <v>8.541E-2</v>
      </c>
      <c r="S92" s="13">
        <f t="shared" si="84"/>
        <v>0.16443062317899187</v>
      </c>
      <c r="T92" s="2">
        <v>0.01</v>
      </c>
      <c r="U92" s="14">
        <f t="shared" si="85"/>
        <v>1.6443062317899187E-3</v>
      </c>
      <c r="V92" s="13"/>
      <c r="W92" s="2"/>
      <c r="X92" s="2"/>
      <c r="Y92" s="2"/>
      <c r="Z92" s="2"/>
      <c r="AA92" s="2"/>
      <c r="AB92" s="2"/>
      <c r="AC92" s="2"/>
      <c r="AD92" s="2"/>
      <c r="AE92" s="13">
        <v>1E-3</v>
      </c>
      <c r="AF92" s="2">
        <v>0.49</v>
      </c>
      <c r="AG92" s="14">
        <f t="shared" si="86"/>
        <v>4.8999999999999998E-4</v>
      </c>
      <c r="AH92" s="17"/>
      <c r="AI92" s="2"/>
      <c r="AJ92" s="14"/>
      <c r="AK92" s="13"/>
      <c r="AL92" s="2"/>
      <c r="AM92" s="2"/>
      <c r="AN92" s="13"/>
      <c r="AO92" s="2"/>
      <c r="AP92" s="14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7.1343062317899188E-3</v>
      </c>
      <c r="AU92" s="7">
        <f t="shared" si="89"/>
        <v>28.47</v>
      </c>
      <c r="AV92" s="1">
        <f t="shared" si="90"/>
        <v>0.3</v>
      </c>
      <c r="AW92" s="1">
        <f t="shared" si="95"/>
        <v>0.94235248644310843</v>
      </c>
      <c r="AX92" s="1">
        <f t="shared" si="91"/>
        <v>384.72344445907038</v>
      </c>
      <c r="AZ92" s="1">
        <f t="shared" si="96"/>
        <v>1.6359505853331917</v>
      </c>
      <c r="BA92" s="1">
        <f t="shared" si="92"/>
        <v>667.89078737387638</v>
      </c>
    </row>
    <row r="93" spans="1:53" x14ac:dyDescent="0.15">
      <c r="C93" s="6">
        <v>3</v>
      </c>
      <c r="D93" s="8">
        <v>14.407886643871</v>
      </c>
      <c r="E93" s="9">
        <f t="shared" si="93"/>
        <v>9.4493959777586198</v>
      </c>
      <c r="F93" s="6" t="s">
        <v>110</v>
      </c>
      <c r="G93" s="1">
        <v>4</v>
      </c>
      <c r="H93" s="7">
        <f t="shared" si="76"/>
        <v>14.407886643871</v>
      </c>
      <c r="I93" s="7">
        <f t="shared" si="77"/>
        <v>287.55788664387097</v>
      </c>
      <c r="J93" s="7">
        <f t="shared" si="78"/>
        <v>0.10396124441411202</v>
      </c>
      <c r="K93" s="7">
        <f t="shared" si="79"/>
        <v>28.47</v>
      </c>
      <c r="L93" s="7">
        <f t="shared" si="80"/>
        <v>0.28470000000000001</v>
      </c>
      <c r="M93" s="1" t="s">
        <v>110</v>
      </c>
      <c r="O93" s="7">
        <f t="shared" si="94"/>
        <v>1.0535641676308263</v>
      </c>
      <c r="P93" s="7">
        <f t="shared" si="81"/>
        <v>0.10952984193701881</v>
      </c>
      <c r="Q93" s="12">
        <f t="shared" si="82"/>
        <v>3.285895258110564E-2</v>
      </c>
      <c r="R93" s="7">
        <f t="shared" si="83"/>
        <v>8.541E-2</v>
      </c>
      <c r="S93" s="13">
        <f t="shared" si="84"/>
        <v>0.38472020350199787</v>
      </c>
      <c r="T93" s="2">
        <v>0.01</v>
      </c>
      <c r="U93" s="14">
        <f t="shared" si="85"/>
        <v>3.8472020350199788E-3</v>
      </c>
      <c r="V93" s="13"/>
      <c r="W93" s="2"/>
      <c r="X93" s="2"/>
      <c r="Y93" s="2"/>
      <c r="Z93" s="2"/>
      <c r="AA93" s="2"/>
      <c r="AB93" s="2"/>
      <c r="AC93" s="2"/>
      <c r="AD93" s="2"/>
      <c r="AE93" s="13">
        <v>5.0000000000000001E-3</v>
      </c>
      <c r="AF93" s="2">
        <v>0.49</v>
      </c>
      <c r="AG93" s="14">
        <f t="shared" si="86"/>
        <v>2.4499999999999999E-3</v>
      </c>
      <c r="AH93" s="17"/>
      <c r="AI93" s="2"/>
      <c r="AJ93" s="14"/>
      <c r="AK93" s="13"/>
      <c r="AL93" s="2"/>
      <c r="AM93" s="2"/>
      <c r="AN93" s="13"/>
      <c r="AO93" s="2"/>
      <c r="AP93" s="14"/>
      <c r="AQ93" s="2">
        <v>1.4999999999999999E-2</v>
      </c>
      <c r="AR93" s="2">
        <v>0.5</v>
      </c>
      <c r="AS93" s="2">
        <f t="shared" si="87"/>
        <v>7.4999999999999997E-3</v>
      </c>
      <c r="AT93" s="1">
        <f t="shared" si="88"/>
        <v>1.3797202035019978E-2</v>
      </c>
      <c r="AU93" s="7">
        <f t="shared" si="89"/>
        <v>28.47</v>
      </c>
      <c r="AV93" s="1">
        <f t="shared" si="90"/>
        <v>0.3</v>
      </c>
      <c r="AW93" s="1">
        <f t="shared" si="95"/>
        <v>0.94235248644310843</v>
      </c>
      <c r="AX93" s="1">
        <f t="shared" si="91"/>
        <v>744.02568636009278</v>
      </c>
      <c r="AZ93" s="1">
        <f t="shared" si="96"/>
        <v>1.6359505853331917</v>
      </c>
      <c r="BA93" s="1">
        <f t="shared" si="92"/>
        <v>1291.649647679056</v>
      </c>
    </row>
    <row r="94" spans="1:53" x14ac:dyDescent="0.15">
      <c r="C94" s="6">
        <v>4</v>
      </c>
      <c r="D94" s="8">
        <v>17.392765107999999</v>
      </c>
      <c r="E94" s="9">
        <f t="shared" si="93"/>
        <v>14.407886643871</v>
      </c>
      <c r="F94" s="6" t="s">
        <v>110</v>
      </c>
      <c r="G94" s="1">
        <v>5</v>
      </c>
      <c r="H94" s="7">
        <f t="shared" si="76"/>
        <v>17.392765107999999</v>
      </c>
      <c r="I94" s="7">
        <f t="shared" si="77"/>
        <v>290.54276510799997</v>
      </c>
      <c r="J94" s="7">
        <f t="shared" si="78"/>
        <v>0.14721295958424194</v>
      </c>
      <c r="K94" s="7">
        <f t="shared" si="79"/>
        <v>28.47</v>
      </c>
      <c r="L94" s="7">
        <f t="shared" si="80"/>
        <v>0.28470000000000001</v>
      </c>
      <c r="M94" s="1" t="s">
        <v>112</v>
      </c>
      <c r="N94" s="7">
        <f>(O93-P93)*$C$22/100</f>
        <v>0.89683260940911713</v>
      </c>
      <c r="O94" s="7">
        <f t="shared" si="94"/>
        <v>0.33190171628469034</v>
      </c>
      <c r="P94" s="7">
        <f t="shared" si="81"/>
        <v>4.8860233945358655E-2</v>
      </c>
      <c r="Q94" s="12">
        <f t="shared" si="82"/>
        <v>1.4658070183607597E-2</v>
      </c>
      <c r="R94" s="7">
        <f t="shared" si="83"/>
        <v>8.541E-2</v>
      </c>
      <c r="S94" s="13">
        <f t="shared" si="84"/>
        <v>0.17162007005745927</v>
      </c>
      <c r="T94" s="2">
        <v>0.01</v>
      </c>
      <c r="U94" s="14">
        <f t="shared" si="85"/>
        <v>1.7162007005745927E-3</v>
      </c>
      <c r="V94" s="13"/>
      <c r="W94" s="2"/>
      <c r="X94" s="2"/>
      <c r="Y94" s="2"/>
      <c r="Z94" s="2"/>
      <c r="AA94" s="2"/>
      <c r="AB94" s="2"/>
      <c r="AC94" s="2"/>
      <c r="AD94" s="2"/>
      <c r="AE94" s="13">
        <v>5.0000000000000001E-3</v>
      </c>
      <c r="AF94" s="2">
        <v>0.49</v>
      </c>
      <c r="AG94" s="14">
        <f t="shared" si="86"/>
        <v>2.4499999999999999E-3</v>
      </c>
      <c r="AH94" s="17"/>
      <c r="AI94" s="2"/>
      <c r="AJ94" s="14"/>
      <c r="AK94" s="13"/>
      <c r="AL94" s="2"/>
      <c r="AM94" s="2"/>
      <c r="AN94" s="13"/>
      <c r="AO94" s="2"/>
      <c r="AP94" s="14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1.1666200700574593E-2</v>
      </c>
      <c r="AU94" s="7">
        <f t="shared" si="89"/>
        <v>28.47</v>
      </c>
      <c r="AV94" s="1">
        <f t="shared" si="90"/>
        <v>0.3</v>
      </c>
      <c r="AW94" s="1">
        <f t="shared" si="95"/>
        <v>0.94235248644310843</v>
      </c>
      <c r="AX94" s="1">
        <f t="shared" si="91"/>
        <v>629.10965291572882</v>
      </c>
      <c r="AZ94" s="1">
        <f t="shared" si="96"/>
        <v>1.6359505853331917</v>
      </c>
      <c r="BA94" s="1">
        <f t="shared" si="92"/>
        <v>1092.1521614602138</v>
      </c>
    </row>
    <row r="95" spans="1:53" x14ac:dyDescent="0.15">
      <c r="C95" s="6">
        <v>5</v>
      </c>
      <c r="D95" s="8">
        <v>19.335283011612901</v>
      </c>
      <c r="E95" s="9">
        <f t="shared" si="93"/>
        <v>17.392765107999999</v>
      </c>
      <c r="F95" s="6" t="s">
        <v>112</v>
      </c>
      <c r="G95" s="1">
        <v>6</v>
      </c>
      <c r="H95" s="7">
        <f t="shared" si="76"/>
        <v>19.335283011612901</v>
      </c>
      <c r="I95" s="7">
        <f t="shared" si="77"/>
        <v>292.48528301161286</v>
      </c>
      <c r="J95" s="7">
        <f t="shared" si="78"/>
        <v>0.18391069502236965</v>
      </c>
      <c r="K95" s="7">
        <f t="shared" si="79"/>
        <v>28.47</v>
      </c>
      <c r="L95" s="7">
        <f t="shared" si="80"/>
        <v>0.28470000000000001</v>
      </c>
      <c r="M95" s="1" t="s">
        <v>110</v>
      </c>
      <c r="O95" s="7">
        <f t="shared" si="94"/>
        <v>0.56774148233933175</v>
      </c>
      <c r="P95" s="7">
        <f t="shared" si="81"/>
        <v>0.1044137306100569</v>
      </c>
      <c r="Q95" s="12">
        <f t="shared" si="82"/>
        <v>3.1324119183017071E-2</v>
      </c>
      <c r="R95" s="7">
        <f t="shared" si="83"/>
        <v>8.541E-2</v>
      </c>
      <c r="S95" s="13">
        <f t="shared" si="84"/>
        <v>0.36675001970515247</v>
      </c>
      <c r="T95" s="2">
        <v>0.01</v>
      </c>
      <c r="U95" s="14">
        <f t="shared" si="85"/>
        <v>3.667500197051525E-3</v>
      </c>
      <c r="V95" s="13"/>
      <c r="W95" s="2"/>
      <c r="X95" s="2"/>
      <c r="Y95" s="2"/>
      <c r="Z95" s="2"/>
      <c r="AA95" s="2"/>
      <c r="AB95" s="2"/>
      <c r="AC95" s="2"/>
      <c r="AD95" s="2"/>
      <c r="AE95" s="13">
        <v>5.0000000000000001E-3</v>
      </c>
      <c r="AF95" s="2">
        <v>0.49</v>
      </c>
      <c r="AG95" s="14">
        <f t="shared" si="86"/>
        <v>2.4499999999999999E-3</v>
      </c>
      <c r="AH95" s="17"/>
      <c r="AI95" s="2"/>
      <c r="AJ95" s="14"/>
      <c r="AK95" s="13"/>
      <c r="AL95" s="2"/>
      <c r="AM95" s="2"/>
      <c r="AN95" s="13"/>
      <c r="AO95" s="2"/>
      <c r="AP95" s="14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1.3617500197051526E-2</v>
      </c>
      <c r="AU95" s="7">
        <f t="shared" si="89"/>
        <v>28.47</v>
      </c>
      <c r="AV95" s="1">
        <f t="shared" si="90"/>
        <v>0.3</v>
      </c>
      <c r="AW95" s="1">
        <f t="shared" si="95"/>
        <v>0.94235248644310843</v>
      </c>
      <c r="AX95" s="1">
        <f t="shared" si="91"/>
        <v>734.33511409802941</v>
      </c>
      <c r="AZ95" s="1">
        <f t="shared" si="96"/>
        <v>1.6359505853331917</v>
      </c>
      <c r="BA95" s="1">
        <f t="shared" si="92"/>
        <v>1274.8265399859104</v>
      </c>
    </row>
    <row r="96" spans="1:53" x14ac:dyDescent="0.15">
      <c r="C96" s="6">
        <v>6</v>
      </c>
      <c r="D96" s="8">
        <v>20.691948589666701</v>
      </c>
      <c r="E96" s="9">
        <f t="shared" si="93"/>
        <v>19.335283011612901</v>
      </c>
      <c r="F96" s="6" t="s">
        <v>110</v>
      </c>
      <c r="G96" s="1">
        <v>7</v>
      </c>
      <c r="H96" s="7">
        <f t="shared" si="76"/>
        <v>20.691948589666701</v>
      </c>
      <c r="I96" s="7">
        <f t="shared" si="77"/>
        <v>293.84194858966669</v>
      </c>
      <c r="J96" s="7">
        <f t="shared" si="78"/>
        <v>0.21446556421832369</v>
      </c>
      <c r="K96" s="7">
        <f t="shared" si="79"/>
        <v>28.47</v>
      </c>
      <c r="L96" s="7">
        <f t="shared" si="80"/>
        <v>0.28470000000000001</v>
      </c>
      <c r="M96" s="1" t="s">
        <v>110</v>
      </c>
      <c r="O96" s="7">
        <f t="shared" si="94"/>
        <v>0.74802775172927494</v>
      </c>
      <c r="P96" s="7">
        <f t="shared" si="81"/>
        <v>0.1604261938255831</v>
      </c>
      <c r="Q96" s="12">
        <f t="shared" si="82"/>
        <v>4.812785814767493E-2</v>
      </c>
      <c r="R96" s="7">
        <f t="shared" si="83"/>
        <v>8.541E-2</v>
      </c>
      <c r="S96" s="13">
        <f t="shared" si="84"/>
        <v>0.5634920752567022</v>
      </c>
      <c r="T96" s="2">
        <v>0.01</v>
      </c>
      <c r="U96" s="14">
        <f t="shared" si="85"/>
        <v>5.6349207525670224E-3</v>
      </c>
      <c r="V96" s="13"/>
      <c r="W96" s="2"/>
      <c r="X96" s="2"/>
      <c r="Y96" s="2"/>
      <c r="Z96" s="2"/>
      <c r="AA96" s="2"/>
      <c r="AB96" s="2"/>
      <c r="AC96" s="2"/>
      <c r="AD96" s="2"/>
      <c r="AE96" s="13">
        <v>5.0000000000000001E-3</v>
      </c>
      <c r="AF96" s="2">
        <v>0.49</v>
      </c>
      <c r="AG96" s="14">
        <f t="shared" si="86"/>
        <v>2.4499999999999999E-3</v>
      </c>
      <c r="AH96" s="17"/>
      <c r="AI96" s="2"/>
      <c r="AJ96" s="14"/>
      <c r="AK96" s="13"/>
      <c r="AL96" s="2"/>
      <c r="AM96" s="2"/>
      <c r="AN96" s="13"/>
      <c r="AO96" s="2"/>
      <c r="AP96" s="14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1.5584920752567021E-2</v>
      </c>
      <c r="AU96" s="7">
        <f t="shared" si="89"/>
        <v>28.47</v>
      </c>
      <c r="AV96" s="1">
        <f t="shared" si="90"/>
        <v>0.3</v>
      </c>
      <c r="AW96" s="1">
        <f t="shared" si="95"/>
        <v>0.94235248644310843</v>
      </c>
      <c r="AX96" s="1">
        <f t="shared" si="91"/>
        <v>840.42991690376743</v>
      </c>
      <c r="AZ96" s="1">
        <f t="shared" si="96"/>
        <v>1.6359505853331917</v>
      </c>
      <c r="BA96" s="1">
        <f t="shared" si="92"/>
        <v>1459.010120172532</v>
      </c>
    </row>
    <row r="97" spans="3:54" x14ac:dyDescent="0.15">
      <c r="C97" s="6">
        <v>7</v>
      </c>
      <c r="D97" s="8">
        <v>20.6309013283871</v>
      </c>
      <c r="E97" s="9">
        <f t="shared" si="93"/>
        <v>20.691948589666701</v>
      </c>
      <c r="F97" s="6" t="s">
        <v>110</v>
      </c>
      <c r="G97" s="1">
        <v>8</v>
      </c>
      <c r="H97" s="7">
        <f t="shared" si="76"/>
        <v>20.6309013283871</v>
      </c>
      <c r="I97" s="7">
        <f t="shared" si="77"/>
        <v>293.78090132838707</v>
      </c>
      <c r="J97" s="7">
        <f t="shared" si="78"/>
        <v>0.21299390307174948</v>
      </c>
      <c r="K97" s="7">
        <f t="shared" si="79"/>
        <v>28.47</v>
      </c>
      <c r="L97" s="7">
        <f t="shared" si="80"/>
        <v>0.28470000000000001</v>
      </c>
      <c r="M97" s="1" t="s">
        <v>110</v>
      </c>
      <c r="O97" s="7">
        <f t="shared" si="94"/>
        <v>0.8723015579036919</v>
      </c>
      <c r="P97" s="7">
        <f t="shared" si="81"/>
        <v>0.18579491347347502</v>
      </c>
      <c r="Q97" s="12">
        <f t="shared" si="82"/>
        <v>5.5738474042042505E-2</v>
      </c>
      <c r="R97" s="7">
        <f t="shared" si="83"/>
        <v>8.541E-2</v>
      </c>
      <c r="S97" s="13">
        <f t="shared" si="84"/>
        <v>0.6525989233350018</v>
      </c>
      <c r="T97" s="2">
        <v>0.01</v>
      </c>
      <c r="U97" s="14">
        <f t="shared" si="85"/>
        <v>6.5259892333500184E-3</v>
      </c>
      <c r="V97" s="13"/>
      <c r="W97" s="2"/>
      <c r="X97" s="2"/>
      <c r="Y97" s="2"/>
      <c r="Z97" s="2"/>
      <c r="AA97" s="2"/>
      <c r="AB97" s="2"/>
      <c r="AC97" s="2"/>
      <c r="AD97" s="2"/>
      <c r="AE97" s="13">
        <v>5.0000000000000001E-3</v>
      </c>
      <c r="AF97" s="2">
        <v>0.49</v>
      </c>
      <c r="AG97" s="14">
        <f t="shared" si="86"/>
        <v>2.4499999999999999E-3</v>
      </c>
      <c r="AH97" s="17"/>
      <c r="AI97" s="2"/>
      <c r="AJ97" s="14"/>
      <c r="AK97" s="13"/>
      <c r="AL97" s="2"/>
      <c r="AM97" s="2"/>
      <c r="AN97" s="13"/>
      <c r="AO97" s="2"/>
      <c r="AP97" s="14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1.647598923335002E-2</v>
      </c>
      <c r="AU97" s="7">
        <f t="shared" si="89"/>
        <v>28.47</v>
      </c>
      <c r="AV97" s="1">
        <f t="shared" si="90"/>
        <v>0.3</v>
      </c>
      <c r="AW97" s="1">
        <f t="shared" si="95"/>
        <v>0.94235248644310843</v>
      </c>
      <c r="AX97" s="1">
        <f t="shared" si="91"/>
        <v>888.48153174028641</v>
      </c>
      <c r="AZ97" s="1">
        <f t="shared" si="96"/>
        <v>1.6359505853331917</v>
      </c>
      <c r="BA97" s="1">
        <f t="shared" si="92"/>
        <v>1542.4290834043484</v>
      </c>
    </row>
    <row r="98" spans="3:54" x14ac:dyDescent="0.15">
      <c r="C98" s="6">
        <v>8</v>
      </c>
      <c r="D98" s="8">
        <v>21.058235671290301</v>
      </c>
      <c r="E98" s="9">
        <f t="shared" si="93"/>
        <v>20.6309013283871</v>
      </c>
      <c r="F98" s="6" t="s">
        <v>110</v>
      </c>
      <c r="G98" s="1">
        <v>9</v>
      </c>
      <c r="H98" s="7">
        <f t="shared" si="76"/>
        <v>21.058235671290301</v>
      </c>
      <c r="I98" s="7">
        <f t="shared" si="77"/>
        <v>294.20823567129025</v>
      </c>
      <c r="J98" s="7">
        <f t="shared" si="78"/>
        <v>0.22349821789849852</v>
      </c>
      <c r="K98" s="7">
        <f t="shared" si="79"/>
        <v>28.47</v>
      </c>
      <c r="L98" s="7">
        <f t="shared" si="80"/>
        <v>0.28470000000000001</v>
      </c>
      <c r="M98" s="1" t="s">
        <v>110</v>
      </c>
      <c r="O98" s="7">
        <f t="shared" si="94"/>
        <v>0.97120664443021687</v>
      </c>
      <c r="P98" s="7">
        <f t="shared" si="81"/>
        <v>0.21706295424133418</v>
      </c>
      <c r="Q98" s="12">
        <f t="shared" si="82"/>
        <v>6.5118886272400256E-2</v>
      </c>
      <c r="R98" s="7">
        <f t="shared" si="83"/>
        <v>8.541E-2</v>
      </c>
      <c r="S98" s="13">
        <f t="shared" si="84"/>
        <v>0.76242695553682538</v>
      </c>
      <c r="T98" s="2">
        <v>0.01</v>
      </c>
      <c r="U98" s="14">
        <f t="shared" si="85"/>
        <v>7.6242695553682543E-3</v>
      </c>
      <c r="V98" s="13"/>
      <c r="W98" s="2"/>
      <c r="X98" s="2"/>
      <c r="Y98" s="2"/>
      <c r="Z98" s="2"/>
      <c r="AA98" s="2"/>
      <c r="AB98" s="2"/>
      <c r="AC98" s="2"/>
      <c r="AD98" s="2"/>
      <c r="AE98" s="13">
        <v>5.0000000000000001E-3</v>
      </c>
      <c r="AF98" s="2">
        <v>0.49</v>
      </c>
      <c r="AG98" s="14">
        <f t="shared" si="86"/>
        <v>2.4499999999999999E-3</v>
      </c>
      <c r="AH98" s="17"/>
      <c r="AI98" s="2"/>
      <c r="AJ98" s="14"/>
      <c r="AK98" s="13"/>
      <c r="AL98" s="2"/>
      <c r="AM98" s="2"/>
      <c r="AN98" s="13"/>
      <c r="AO98" s="2"/>
      <c r="AP98" s="14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1.7574269555368255E-2</v>
      </c>
      <c r="AU98" s="7">
        <f t="shared" si="89"/>
        <v>28.47</v>
      </c>
      <c r="AV98" s="1">
        <f t="shared" si="90"/>
        <v>0.3</v>
      </c>
      <c r="AW98" s="1">
        <f t="shared" si="95"/>
        <v>0.94235248644310843</v>
      </c>
      <c r="AX98" s="1">
        <f t="shared" si="91"/>
        <v>947.70721882751752</v>
      </c>
      <c r="AZ98" s="1">
        <f t="shared" si="96"/>
        <v>1.6359505853331917</v>
      </c>
      <c r="BA98" s="1">
        <f t="shared" si="92"/>
        <v>1645.246552293115</v>
      </c>
    </row>
    <row r="99" spans="3:54" x14ac:dyDescent="0.15">
      <c r="C99" s="6">
        <v>9</v>
      </c>
      <c r="D99" s="8">
        <v>19.182798948666701</v>
      </c>
      <c r="E99" s="9">
        <f t="shared" si="93"/>
        <v>21.058235671290301</v>
      </c>
      <c r="F99" s="6" t="s">
        <v>110</v>
      </c>
      <c r="G99" s="1">
        <v>10</v>
      </c>
      <c r="H99" s="7">
        <f t="shared" si="76"/>
        <v>19.182798948666701</v>
      </c>
      <c r="I99" s="7">
        <f t="shared" si="77"/>
        <v>292.33279894866666</v>
      </c>
      <c r="J99" s="7">
        <f t="shared" si="78"/>
        <v>0.18074477108511794</v>
      </c>
      <c r="K99" s="7">
        <f t="shared" si="79"/>
        <v>28.47</v>
      </c>
      <c r="L99" s="7">
        <f t="shared" si="80"/>
        <v>0.28470000000000001</v>
      </c>
      <c r="M99" s="1" t="s">
        <v>110</v>
      </c>
      <c r="O99" s="7">
        <f t="shared" si="94"/>
        <v>1.0388436901888827</v>
      </c>
      <c r="P99" s="7">
        <f t="shared" si="81"/>
        <v>0.18776556497640878</v>
      </c>
      <c r="Q99" s="12">
        <f t="shared" si="82"/>
        <v>5.6329669492922632E-2</v>
      </c>
      <c r="R99" s="7">
        <f t="shared" si="83"/>
        <v>8.541E-2</v>
      </c>
      <c r="S99" s="13">
        <f t="shared" si="84"/>
        <v>0.65952077617284433</v>
      </c>
      <c r="T99" s="2">
        <v>0.01</v>
      </c>
      <c r="U99" s="14">
        <f t="shared" si="85"/>
        <v>6.595207761728443E-3</v>
      </c>
      <c r="V99" s="13"/>
      <c r="W99" s="2"/>
      <c r="X99" s="2"/>
      <c r="Y99" s="2"/>
      <c r="Z99" s="2"/>
      <c r="AA99" s="2"/>
      <c r="AB99" s="2"/>
      <c r="AC99" s="2"/>
      <c r="AD99" s="2"/>
      <c r="AE99" s="13">
        <v>5.0000000000000001E-3</v>
      </c>
      <c r="AF99" s="2">
        <v>0.49</v>
      </c>
      <c r="AG99" s="14">
        <f t="shared" si="86"/>
        <v>2.4499999999999999E-3</v>
      </c>
      <c r="AH99" s="17"/>
      <c r="AI99" s="2"/>
      <c r="AJ99" s="14"/>
      <c r="AK99" s="13"/>
      <c r="AL99" s="2"/>
      <c r="AM99" s="2"/>
      <c r="AN99" s="13"/>
      <c r="AO99" s="2"/>
      <c r="AP99" s="14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1.6545207761728443E-2</v>
      </c>
      <c r="AU99" s="7">
        <f t="shared" si="89"/>
        <v>28.47</v>
      </c>
      <c r="AV99" s="1">
        <f t="shared" si="90"/>
        <v>0.3</v>
      </c>
      <c r="AW99" s="1">
        <f t="shared" si="95"/>
        <v>0.94235248644310843</v>
      </c>
      <c r="AX99" s="1">
        <f t="shared" si="91"/>
        <v>892.21419891112828</v>
      </c>
      <c r="AZ99" s="1">
        <f t="shared" si="96"/>
        <v>1.6359505853331917</v>
      </c>
      <c r="BA99" s="1">
        <f t="shared" si="92"/>
        <v>1548.9090992485696</v>
      </c>
    </row>
    <row r="100" spans="3:54" x14ac:dyDescent="0.15">
      <c r="C100" s="6">
        <v>10</v>
      </c>
      <c r="D100" s="8">
        <v>17.619590473548399</v>
      </c>
      <c r="E100" s="9">
        <f t="shared" si="93"/>
        <v>19.182798948666701</v>
      </c>
      <c r="F100" s="6" t="s">
        <v>110</v>
      </c>
      <c r="G100" s="1">
        <v>11</v>
      </c>
      <c r="H100" s="7">
        <f t="shared" si="76"/>
        <v>17.619590473548399</v>
      </c>
      <c r="I100" s="7">
        <f t="shared" si="77"/>
        <v>290.76959047354836</v>
      </c>
      <c r="J100" s="7">
        <f t="shared" si="78"/>
        <v>0.15111223159565582</v>
      </c>
      <c r="K100" s="7">
        <f t="shared" si="79"/>
        <v>28.47</v>
      </c>
      <c r="L100" s="7">
        <f t="shared" si="80"/>
        <v>0.28470000000000001</v>
      </c>
      <c r="M100" s="1" t="s">
        <v>112</v>
      </c>
      <c r="N100" s="7">
        <f>(O99-P99)*$C$22/100</f>
        <v>0.80852421895185034</v>
      </c>
      <c r="O100" s="7">
        <f t="shared" si="94"/>
        <v>0.32725390626062356</v>
      </c>
      <c r="P100" s="7">
        <f t="shared" si="81"/>
        <v>4.9452068073438389E-2</v>
      </c>
      <c r="Q100" s="12">
        <f t="shared" si="82"/>
        <v>1.4835620422031516E-2</v>
      </c>
      <c r="R100" s="7">
        <f t="shared" si="83"/>
        <v>8.541E-2</v>
      </c>
      <c r="S100" s="13">
        <f t="shared" si="84"/>
        <v>0.17369886924284647</v>
      </c>
      <c r="T100" s="2">
        <v>0.01</v>
      </c>
      <c r="U100" s="14">
        <f t="shared" si="85"/>
        <v>1.7369886924284647E-3</v>
      </c>
      <c r="V100" s="13"/>
      <c r="W100" s="2"/>
      <c r="X100" s="2"/>
      <c r="Y100" s="2"/>
      <c r="Z100" s="2"/>
      <c r="AA100" s="2"/>
      <c r="AB100" s="2"/>
      <c r="AC100" s="2"/>
      <c r="AD100" s="2"/>
      <c r="AE100" s="13">
        <v>1E-3</v>
      </c>
      <c r="AF100" s="2">
        <v>0.49</v>
      </c>
      <c r="AG100" s="14">
        <f t="shared" si="86"/>
        <v>4.8999999999999998E-4</v>
      </c>
      <c r="AH100" s="17"/>
      <c r="AI100" s="2"/>
      <c r="AJ100" s="14"/>
      <c r="AK100" s="13"/>
      <c r="AL100" s="2"/>
      <c r="AM100" s="2"/>
      <c r="AN100" s="13"/>
      <c r="AO100" s="2"/>
      <c r="AP100" s="14"/>
      <c r="AQ100" s="2">
        <v>0.01</v>
      </c>
      <c r="AR100" s="2">
        <v>0.5</v>
      </c>
      <c r="AS100" s="2">
        <f t="shared" si="87"/>
        <v>5.0000000000000001E-3</v>
      </c>
      <c r="AT100" s="1">
        <f t="shared" si="88"/>
        <v>7.2269886924284646E-3</v>
      </c>
      <c r="AU100" s="7">
        <f t="shared" si="89"/>
        <v>28.47</v>
      </c>
      <c r="AV100" s="1">
        <f t="shared" si="90"/>
        <v>0.3</v>
      </c>
      <c r="AW100" s="1">
        <f t="shared" si="95"/>
        <v>0.94235248644310843</v>
      </c>
      <c r="AX100" s="1">
        <f t="shared" si="91"/>
        <v>389.72142384758024</v>
      </c>
      <c r="AZ100" s="1">
        <f t="shared" si="96"/>
        <v>1.6359505853331917</v>
      </c>
      <c r="BA100" s="1">
        <f t="shared" si="92"/>
        <v>676.56742103669797</v>
      </c>
    </row>
    <row r="101" spans="3:54" x14ac:dyDescent="0.15">
      <c r="C101" s="6">
        <v>11</v>
      </c>
      <c r="D101" s="8">
        <v>13.1948666262667</v>
      </c>
      <c r="E101" s="9">
        <f t="shared" si="93"/>
        <v>17.619590473548399</v>
      </c>
      <c r="F101" s="6" t="s">
        <v>112</v>
      </c>
      <c r="G101" s="1">
        <v>12</v>
      </c>
      <c r="H101" s="7">
        <f t="shared" si="76"/>
        <v>13.1948666262667</v>
      </c>
      <c r="I101" s="7">
        <f t="shared" si="77"/>
        <v>286.34486662626665</v>
      </c>
      <c r="J101" s="7">
        <f t="shared" si="78"/>
        <v>9.0069229006073309E-2</v>
      </c>
      <c r="K101" s="7">
        <f t="shared" si="79"/>
        <v>28.47</v>
      </c>
      <c r="L101" s="7">
        <f t="shared" si="80"/>
        <v>0.28470000000000001</v>
      </c>
      <c r="M101" s="1" t="s">
        <v>110</v>
      </c>
      <c r="O101" s="7">
        <f t="shared" si="94"/>
        <v>0.56250183818718524</v>
      </c>
      <c r="P101" s="7">
        <f t="shared" si="81"/>
        <v>5.066410688001878E-2</v>
      </c>
      <c r="Q101" s="12">
        <f t="shared" si="82"/>
        <v>1.5199232064005634E-2</v>
      </c>
      <c r="R101" s="7">
        <f t="shared" si="83"/>
        <v>8.541E-2</v>
      </c>
      <c r="S101" s="13">
        <f t="shared" si="84"/>
        <v>0.17795611830003083</v>
      </c>
      <c r="T101" s="2">
        <v>0.01</v>
      </c>
      <c r="U101" s="14">
        <f t="shared" si="85"/>
        <v>1.7795611830003083E-3</v>
      </c>
      <c r="V101" s="13"/>
      <c r="W101" s="2"/>
      <c r="X101" s="2"/>
      <c r="Y101" s="2"/>
      <c r="Z101" s="2"/>
      <c r="AA101" s="2"/>
      <c r="AB101" s="2"/>
      <c r="AC101" s="2"/>
      <c r="AD101" s="2"/>
      <c r="AE101" s="13">
        <v>1E-3</v>
      </c>
      <c r="AF101" s="2">
        <v>0.49</v>
      </c>
      <c r="AG101" s="14">
        <f t="shared" si="86"/>
        <v>4.8999999999999998E-4</v>
      </c>
      <c r="AH101" s="17"/>
      <c r="AI101" s="2"/>
      <c r="AJ101" s="14"/>
      <c r="AK101" s="13"/>
      <c r="AL101" s="2"/>
      <c r="AM101" s="2"/>
      <c r="AN101" s="13"/>
      <c r="AO101" s="2"/>
      <c r="AP101" s="14"/>
      <c r="AQ101" s="2">
        <v>0.01</v>
      </c>
      <c r="AR101" s="2">
        <v>0.5</v>
      </c>
      <c r="AS101" s="2">
        <f t="shared" si="87"/>
        <v>5.0000000000000001E-3</v>
      </c>
      <c r="AT101" s="1">
        <f t="shared" si="88"/>
        <v>7.2695611830003084E-3</v>
      </c>
      <c r="AU101" s="7">
        <f t="shared" si="89"/>
        <v>28.47</v>
      </c>
      <c r="AV101" s="1">
        <f t="shared" si="90"/>
        <v>0.3</v>
      </c>
      <c r="AW101" s="1">
        <f t="shared" si="95"/>
        <v>0.94235248644310843</v>
      </c>
      <c r="AX101" s="1">
        <f t="shared" si="91"/>
        <v>392.01718109150386</v>
      </c>
      <c r="AY101" s="1">
        <f>SUM(AX90:AX101)</f>
        <v>7507.6481011265105</v>
      </c>
      <c r="AZ101" s="1">
        <f t="shared" si="96"/>
        <v>1.6359505853331917</v>
      </c>
      <c r="BA101" s="1">
        <f t="shared" si="92"/>
        <v>680.55292058279224</v>
      </c>
      <c r="BB101" s="1">
        <f>SUM(BA90:BA101)</f>
        <v>13033.489572327915</v>
      </c>
    </row>
    <row r="102" spans="3:54" x14ac:dyDescent="0.15">
      <c r="C102" s="6">
        <v>12</v>
      </c>
      <c r="D102" s="8">
        <v>10.405379310612901</v>
      </c>
      <c r="E102" s="9">
        <f t="shared" si="93"/>
        <v>13.1948666262667</v>
      </c>
      <c r="F102" s="6" t="s">
        <v>110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Z102"/>
  <sheetViews>
    <sheetView workbookViewId="0">
      <pane xSplit="4" topLeftCell="E1" activePane="topRight" state="frozen"/>
      <selection activeCell="K16" sqref="K16"/>
      <selection pane="topRight" activeCell="E2" sqref="E2:E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10" style="1"/>
    <col min="32" max="32" width="23.125" style="1" customWidth="1"/>
    <col min="33" max="33" width="14.37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73</v>
      </c>
    </row>
    <row r="2" spans="1:12" x14ac:dyDescent="0.15">
      <c r="A2" s="28" t="s">
        <v>41</v>
      </c>
      <c r="B2" s="3" t="s">
        <v>42</v>
      </c>
      <c r="C2" s="2"/>
      <c r="D2" s="2"/>
      <c r="E2" s="35">
        <v>747.54952102094501</v>
      </c>
      <c r="F2" s="2">
        <v>734.67200000000003</v>
      </c>
      <c r="G2" s="39">
        <f>(F2+F3+F4)/3</f>
        <v>1194.134</v>
      </c>
      <c r="H2" s="2">
        <v>0.18</v>
      </c>
      <c r="I2" s="28">
        <f>(H2+H3+H4)/3</f>
        <v>0.13666666666666669</v>
      </c>
    </row>
    <row r="3" spans="1:12" x14ac:dyDescent="0.15">
      <c r="A3" s="28"/>
      <c r="B3" s="3" t="s">
        <v>43</v>
      </c>
      <c r="C3" s="2"/>
      <c r="D3" s="2"/>
      <c r="E3" s="36"/>
      <c r="F3" s="2">
        <v>1192.0899999999999</v>
      </c>
      <c r="G3" s="40"/>
      <c r="H3" s="2">
        <v>0.13</v>
      </c>
      <c r="I3" s="28"/>
    </row>
    <row r="4" spans="1:12" x14ac:dyDescent="0.15">
      <c r="A4" s="28"/>
      <c r="B4" s="3" t="s">
        <v>44</v>
      </c>
      <c r="C4" s="2"/>
      <c r="D4" s="2"/>
      <c r="E4" s="37"/>
      <c r="F4" s="2">
        <v>1655.64</v>
      </c>
      <c r="G4" s="41"/>
      <c r="H4" s="2">
        <v>0.1</v>
      </c>
      <c r="I4" s="28"/>
    </row>
    <row r="5" spans="1:12" x14ac:dyDescent="0.15">
      <c r="A5" s="28" t="s">
        <v>45</v>
      </c>
      <c r="B5" s="3" t="s">
        <v>46</v>
      </c>
      <c r="C5" s="2"/>
      <c r="D5" s="2"/>
      <c r="E5" s="35">
        <v>1330.8414246575301</v>
      </c>
      <c r="F5" s="2">
        <v>91.103999999999999</v>
      </c>
      <c r="G5" s="39">
        <f>(F5+F6)/2</f>
        <v>92.509250000000009</v>
      </c>
      <c r="H5" s="2">
        <v>0.18</v>
      </c>
      <c r="I5" s="28">
        <f>(H5+H6)/2</f>
        <v>0.185</v>
      </c>
    </row>
    <row r="6" spans="1:12" x14ac:dyDescent="0.15">
      <c r="A6" s="28"/>
      <c r="B6" s="3" t="s">
        <v>47</v>
      </c>
      <c r="C6" s="2"/>
      <c r="D6" s="2"/>
      <c r="E6" s="37"/>
      <c r="F6" s="2">
        <v>93.914500000000004</v>
      </c>
      <c r="G6" s="41"/>
      <c r="H6" s="2">
        <v>0.19</v>
      </c>
      <c r="I6" s="28"/>
    </row>
    <row r="7" spans="1:12" x14ac:dyDescent="0.15">
      <c r="A7" s="28" t="s">
        <v>48</v>
      </c>
      <c r="B7" s="29"/>
      <c r="C7" s="2"/>
      <c r="D7" s="2"/>
      <c r="E7" s="4">
        <v>45.361643835616398</v>
      </c>
      <c r="F7" s="2">
        <v>134.75800000000001</v>
      </c>
      <c r="G7" s="2"/>
      <c r="H7" s="2">
        <v>0.28999999999999998</v>
      </c>
    </row>
    <row r="8" spans="1:12" x14ac:dyDescent="0.15">
      <c r="A8" s="28" t="s">
        <v>49</v>
      </c>
      <c r="B8" s="29"/>
      <c r="C8" s="2"/>
      <c r="D8" s="2"/>
      <c r="E8" s="4">
        <v>28.186673387423799</v>
      </c>
      <c r="F8" s="2">
        <v>625.46400000000006</v>
      </c>
      <c r="G8" s="2"/>
      <c r="H8" s="2">
        <v>0.26</v>
      </c>
    </row>
    <row r="9" spans="1:12" x14ac:dyDescent="0.15">
      <c r="A9" s="28" t="s">
        <v>50</v>
      </c>
      <c r="B9" s="29"/>
      <c r="C9" s="2"/>
      <c r="D9" s="2"/>
      <c r="E9" s="2">
        <v>6.56</v>
      </c>
      <c r="F9" s="2">
        <v>341.64</v>
      </c>
      <c r="G9" s="2"/>
      <c r="H9" s="2">
        <v>0.26</v>
      </c>
    </row>
    <row r="10" spans="1:12" x14ac:dyDescent="0.15">
      <c r="A10" s="28" t="s">
        <v>51</v>
      </c>
      <c r="B10" s="29"/>
      <c r="C10" s="2"/>
      <c r="D10" s="2"/>
      <c r="E10" s="2">
        <v>1.4</v>
      </c>
      <c r="F10" s="2">
        <v>341.64</v>
      </c>
      <c r="G10" s="2"/>
      <c r="H10" s="2">
        <v>0.26</v>
      </c>
    </row>
    <row r="11" spans="1:12" x14ac:dyDescent="0.15">
      <c r="A11" s="28" t="s">
        <v>52</v>
      </c>
      <c r="B11" s="29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55</v>
      </c>
      <c r="B14" s="2" t="s">
        <v>56</v>
      </c>
      <c r="C14" s="2">
        <v>308.16000000000003</v>
      </c>
      <c r="G14" s="38" t="s">
        <v>57</v>
      </c>
      <c r="H14" s="5" t="s">
        <v>58</v>
      </c>
      <c r="I14" s="5">
        <f>(AV38+AV53+AY85+AY101+BB101+AG69)</f>
        <v>2930607.6833221638</v>
      </c>
      <c r="J14" s="5" t="s">
        <v>35</v>
      </c>
      <c r="K14" s="5">
        <f>I14/(10000*1000)</f>
        <v>0.29306076833221639</v>
      </c>
      <c r="L14" s="5" t="s">
        <v>59</v>
      </c>
    </row>
    <row r="15" spans="1:12" x14ac:dyDescent="0.15">
      <c r="A15" s="2" t="s">
        <v>60</v>
      </c>
      <c r="B15" s="2" t="s">
        <v>56</v>
      </c>
      <c r="C15" s="2"/>
      <c r="G15" s="38"/>
      <c r="H15" s="5" t="s">
        <v>61</v>
      </c>
      <c r="I15" s="5">
        <v>13439768.132005</v>
      </c>
      <c r="J15" s="5" t="s">
        <v>35</v>
      </c>
      <c r="K15" s="5">
        <f>I15/(10000*1000)</f>
        <v>1.3439768132005001</v>
      </c>
      <c r="L15" s="5" t="s">
        <v>59</v>
      </c>
    </row>
    <row r="16" spans="1:12" x14ac:dyDescent="0.15">
      <c r="A16" s="2" t="s">
        <v>62</v>
      </c>
      <c r="B16" s="2" t="s">
        <v>63</v>
      </c>
      <c r="C16" s="2">
        <v>19347</v>
      </c>
      <c r="K16" s="1">
        <v>0.29743214768687898</v>
      </c>
    </row>
    <row r="17" spans="1:47" x14ac:dyDescent="0.15">
      <c r="A17" s="2" t="s">
        <v>64</v>
      </c>
      <c r="B17" s="2" t="s">
        <v>65</v>
      </c>
      <c r="C17" s="2">
        <v>1.9870000000000001</v>
      </c>
      <c r="AF17" s="1" t="s">
        <v>122</v>
      </c>
    </row>
    <row r="18" spans="1:47" x14ac:dyDescent="0.15">
      <c r="A18" s="2" t="s">
        <v>67</v>
      </c>
      <c r="B18" s="2" t="s">
        <v>68</v>
      </c>
      <c r="C18" s="2">
        <v>1</v>
      </c>
    </row>
    <row r="19" spans="1:47" x14ac:dyDescent="0.15">
      <c r="A19" s="2" t="s">
        <v>70</v>
      </c>
      <c r="B19" s="2" t="s">
        <v>68</v>
      </c>
      <c r="C19" s="2">
        <v>3</v>
      </c>
    </row>
    <row r="20" spans="1:47" x14ac:dyDescent="0.15">
      <c r="A20" s="2" t="s">
        <v>73</v>
      </c>
      <c r="B20" s="2" t="s">
        <v>74</v>
      </c>
      <c r="C20" s="2">
        <v>0.13</v>
      </c>
    </row>
    <row r="21" spans="1:47" x14ac:dyDescent="0.15">
      <c r="A21" s="2" t="s">
        <v>75</v>
      </c>
      <c r="B21" s="2" t="s">
        <v>76</v>
      </c>
      <c r="C21" s="2">
        <v>1</v>
      </c>
    </row>
    <row r="22" spans="1:47" x14ac:dyDescent="0.15">
      <c r="A22" s="2" t="s">
        <v>77</v>
      </c>
      <c r="B22" s="2" t="s">
        <v>72</v>
      </c>
      <c r="C22" s="2">
        <v>95</v>
      </c>
    </row>
    <row r="23" spans="1:47" x14ac:dyDescent="0.15">
      <c r="A23" s="2" t="s">
        <v>78</v>
      </c>
      <c r="B23" s="2" t="s">
        <v>79</v>
      </c>
      <c r="C23" s="2">
        <v>0.66200000000000003</v>
      </c>
    </row>
    <row r="25" spans="1:47" x14ac:dyDescent="0.15">
      <c r="S25" s="30" t="s">
        <v>80</v>
      </c>
      <c r="T25" s="30"/>
      <c r="U25" s="30"/>
      <c r="V25" s="30" t="s">
        <v>81</v>
      </c>
      <c r="W25" s="30"/>
      <c r="X25" s="30"/>
      <c r="Y25" s="30" t="s">
        <v>82</v>
      </c>
      <c r="Z25" s="30"/>
      <c r="AA25" s="30"/>
      <c r="AB25" s="30" t="s">
        <v>83</v>
      </c>
      <c r="AC25" s="30"/>
      <c r="AD25" s="30"/>
      <c r="AE25" s="30" t="s">
        <v>84</v>
      </c>
      <c r="AF25" s="30"/>
      <c r="AG25" s="30"/>
      <c r="AH25" s="30" t="s">
        <v>85</v>
      </c>
      <c r="AI25" s="30"/>
      <c r="AJ25" s="30"/>
      <c r="AK25" s="31" t="s">
        <v>86</v>
      </c>
      <c r="AL25" s="32"/>
      <c r="AM25" s="33"/>
      <c r="AN25" s="30" t="s">
        <v>87</v>
      </c>
      <c r="AO25" s="30"/>
      <c r="AP25" s="30"/>
    </row>
    <row r="26" spans="1:47" x14ac:dyDescent="0.15">
      <c r="A26" s="34" t="s">
        <v>41</v>
      </c>
      <c r="B26" s="34"/>
      <c r="C26" s="6" t="s">
        <v>88</v>
      </c>
      <c r="D26" s="6" t="s">
        <v>89</v>
      </c>
      <c r="E26" s="6" t="s">
        <v>90</v>
      </c>
      <c r="F26" s="6" t="s">
        <v>91</v>
      </c>
      <c r="G26" s="1" t="s">
        <v>88</v>
      </c>
      <c r="H26" s="1" t="s">
        <v>90</v>
      </c>
      <c r="I26" s="1" t="s">
        <v>92</v>
      </c>
      <c r="J26" s="1" t="s">
        <v>93</v>
      </c>
      <c r="K26" s="10" t="s">
        <v>94</v>
      </c>
      <c r="L26" s="10" t="s">
        <v>95</v>
      </c>
      <c r="M26" s="1" t="s">
        <v>96</v>
      </c>
      <c r="N26" s="10" t="s">
        <v>97</v>
      </c>
      <c r="O26" s="1" t="s">
        <v>98</v>
      </c>
      <c r="P26" s="1" t="s">
        <v>99</v>
      </c>
      <c r="Q26" s="10" t="s">
        <v>100</v>
      </c>
      <c r="R26" s="10" t="s">
        <v>101</v>
      </c>
      <c r="S26" s="2" t="s">
        <v>102</v>
      </c>
      <c r="T26" s="2" t="s">
        <v>103</v>
      </c>
      <c r="U26" s="2"/>
      <c r="V26" s="2" t="s">
        <v>102</v>
      </c>
      <c r="W26" s="2" t="s">
        <v>103</v>
      </c>
      <c r="X26" s="2"/>
      <c r="Y26" s="2" t="s">
        <v>102</v>
      </c>
      <c r="Z26" s="2" t="s">
        <v>103</v>
      </c>
      <c r="AA26" s="2"/>
      <c r="AB26" s="2" t="s">
        <v>102</v>
      </c>
      <c r="AC26" s="2" t="s">
        <v>103</v>
      </c>
      <c r="AD26" s="2"/>
      <c r="AE26" s="2" t="s">
        <v>102</v>
      </c>
      <c r="AF26" s="2" t="s">
        <v>103</v>
      </c>
      <c r="AG26" s="2"/>
      <c r="AH26" s="2" t="s">
        <v>102</v>
      </c>
      <c r="AI26" s="2" t="s">
        <v>103</v>
      </c>
      <c r="AJ26" s="2"/>
      <c r="AK26" s="2" t="s">
        <v>102</v>
      </c>
      <c r="AL26" s="2" t="s">
        <v>103</v>
      </c>
      <c r="AM26" s="2"/>
      <c r="AN26" s="16" t="s">
        <v>102</v>
      </c>
      <c r="AO26" s="16" t="s">
        <v>103</v>
      </c>
      <c r="AP26" s="16"/>
      <c r="AQ26" s="1" t="s">
        <v>104</v>
      </c>
      <c r="AR26" s="1" t="s">
        <v>105</v>
      </c>
      <c r="AS26" s="1" t="s">
        <v>73</v>
      </c>
      <c r="AT26" s="1" t="s">
        <v>106</v>
      </c>
      <c r="AU26" s="1" t="s">
        <v>107</v>
      </c>
    </row>
    <row r="27" spans="1:47" x14ac:dyDescent="0.15">
      <c r="A27" s="1" t="s">
        <v>108</v>
      </c>
      <c r="B27" s="1">
        <f>G2</f>
        <v>1194.134</v>
      </c>
      <c r="C27" s="6" t="s">
        <v>109</v>
      </c>
      <c r="D27" s="6">
        <v>-11</v>
      </c>
      <c r="E27" s="6"/>
      <c r="F27" s="6"/>
      <c r="G27" s="1">
        <v>1</v>
      </c>
      <c r="H27" s="7">
        <f t="shared" ref="H27:H38" si="0">E28</f>
        <v>-11</v>
      </c>
      <c r="I27" s="7">
        <f t="shared" ref="I27:I38" si="1">H27+273.15</f>
        <v>262.14999999999998</v>
      </c>
      <c r="J27" s="7">
        <f t="shared" ref="J27:J38" si="2">EXP(($C$16*(I27-$C$14))/($C$17*I27*$C$14))</f>
        <v>3.9049323458726711E-3</v>
      </c>
      <c r="K27" s="7">
        <f t="shared" ref="K27:K38" si="3">$B$27/12</f>
        <v>99.511166666666668</v>
      </c>
      <c r="L27" s="7">
        <f t="shared" ref="L27:L38" si="4">K27*$B$28/100</f>
        <v>0.99511166666666673</v>
      </c>
      <c r="M27" s="1" t="s">
        <v>110</v>
      </c>
      <c r="O27" s="7">
        <f>L27</f>
        <v>0.99511166666666673</v>
      </c>
      <c r="P27" s="7">
        <f t="shared" ref="P27:P38" si="5">O27*J27</f>
        <v>3.8858437349219305E-3</v>
      </c>
      <c r="Q27" s="12">
        <f t="shared" ref="Q27:Q38" si="6">P27*$B$29</f>
        <v>5.3106531043933054E-4</v>
      </c>
      <c r="R27" s="7">
        <f t="shared" ref="R27:R38" si="7">L27*$B$29</f>
        <v>0.13599859444444448</v>
      </c>
      <c r="S27" s="13">
        <f t="shared" ref="S27:S38" si="8">Q27/R27</f>
        <v>3.9049323458726706E-3</v>
      </c>
      <c r="T27" s="2">
        <v>0.01</v>
      </c>
      <c r="U27" s="14">
        <f t="shared" ref="U27:U38" si="9">S27*T27</f>
        <v>3.9049323458726707E-5</v>
      </c>
      <c r="V27" s="13"/>
      <c r="W27" s="2"/>
      <c r="X27" s="14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3"/>
      <c r="AF27" s="2"/>
      <c r="AG27" s="14"/>
      <c r="AH27" s="13"/>
      <c r="AI27" s="2"/>
      <c r="AJ27" s="14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2.1939049323458727E-2</v>
      </c>
      <c r="AR27" s="7">
        <f t="shared" ref="AR27:AR38" si="15">$B$27/12</f>
        <v>99.511166666666668</v>
      </c>
      <c r="AS27" s="1">
        <f t="shared" ref="AS27:AS38" si="16">$B$29</f>
        <v>0.13666666666666669</v>
      </c>
      <c r="AT27" s="1">
        <f>$E$2/12</f>
        <v>62.295793418412082</v>
      </c>
      <c r="AU27" s="1">
        <f t="shared" ref="AU27:AU38" si="17">AT27*10000*AS27*0.67*AR27*AQ27</f>
        <v>124533.37228149851</v>
      </c>
    </row>
    <row r="28" spans="1:47" x14ac:dyDescent="0.15">
      <c r="A28" s="1" t="s">
        <v>111</v>
      </c>
      <c r="B28" s="1">
        <v>1</v>
      </c>
      <c r="C28" s="6">
        <v>1</v>
      </c>
      <c r="D28" s="8">
        <v>-14.3410731177419</v>
      </c>
      <c r="E28" s="9">
        <f t="shared" ref="E28:E39" si="18">D27</f>
        <v>-11</v>
      </c>
      <c r="F28" s="6" t="s">
        <v>110</v>
      </c>
      <c r="G28" s="1">
        <v>2</v>
      </c>
      <c r="H28" s="7">
        <f t="shared" si="0"/>
        <v>-14.3410731177419</v>
      </c>
      <c r="I28" s="7">
        <f t="shared" si="1"/>
        <v>258.80892688225811</v>
      </c>
      <c r="J28" s="7">
        <f t="shared" si="2"/>
        <v>2.4175583927185424E-3</v>
      </c>
      <c r="K28" s="7">
        <f t="shared" si="3"/>
        <v>99.511166666666668</v>
      </c>
      <c r="L28" s="7">
        <f t="shared" si="4"/>
        <v>0.99511166666666673</v>
      </c>
      <c r="M28" s="1" t="s">
        <v>110</v>
      </c>
      <c r="O28" s="7">
        <f t="shared" ref="O28:O38" si="19">L28+O27-P27-N28</f>
        <v>1.9863374895984116</v>
      </c>
      <c r="P28" s="7">
        <f t="shared" si="5"/>
        <v>4.8020868687501201E-3</v>
      </c>
      <c r="Q28" s="12">
        <f t="shared" si="6"/>
        <v>6.5628520539584979E-4</v>
      </c>
      <c r="R28" s="7">
        <f t="shared" si="7"/>
        <v>0.13599859444444448</v>
      </c>
      <c r="S28" s="13">
        <f t="shared" si="8"/>
        <v>4.8256763834713216E-3</v>
      </c>
      <c r="T28" s="2">
        <v>0.01</v>
      </c>
      <c r="U28" s="14">
        <f t="shared" si="9"/>
        <v>4.825676383471322E-5</v>
      </c>
      <c r="V28" s="13"/>
      <c r="W28" s="2"/>
      <c r="X28" s="14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3"/>
      <c r="AF28" s="2"/>
      <c r="AG28" s="14"/>
      <c r="AH28" s="13"/>
      <c r="AI28" s="2"/>
      <c r="AJ28" s="14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2.1948256763834714E-2</v>
      </c>
      <c r="AR28" s="7">
        <f t="shared" si="15"/>
        <v>99.511166666666668</v>
      </c>
      <c r="AS28" s="1">
        <f t="shared" si="16"/>
        <v>0.13666666666666669</v>
      </c>
      <c r="AT28" s="1">
        <f t="shared" ref="AT28:AT38" si="20">$E$2/12</f>
        <v>62.295793418412082</v>
      </c>
      <c r="AU28" s="1">
        <f t="shared" si="17"/>
        <v>124585.63678864269</v>
      </c>
    </row>
    <row r="29" spans="1:47" x14ac:dyDescent="0.15">
      <c r="A29" s="1" t="s">
        <v>73</v>
      </c>
      <c r="B29" s="1">
        <f>I2</f>
        <v>0.13666666666666669</v>
      </c>
      <c r="C29" s="6">
        <v>2</v>
      </c>
      <c r="D29" s="8">
        <v>-10.0816487995172</v>
      </c>
      <c r="E29" s="9">
        <f t="shared" si="18"/>
        <v>-14.3410731177419</v>
      </c>
      <c r="F29" s="6" t="s">
        <v>110</v>
      </c>
      <c r="G29" s="1">
        <v>3</v>
      </c>
      <c r="H29" s="7">
        <f t="shared" si="0"/>
        <v>-10.0816487995172</v>
      </c>
      <c r="I29" s="7">
        <f t="shared" si="1"/>
        <v>263.06835120048277</v>
      </c>
      <c r="J29" s="7">
        <f t="shared" si="2"/>
        <v>4.4455361579694569E-3</v>
      </c>
      <c r="K29" s="7">
        <f t="shared" si="3"/>
        <v>99.511166666666668</v>
      </c>
      <c r="L29" s="7">
        <f t="shared" si="4"/>
        <v>0.99511166666666673</v>
      </c>
      <c r="M29" s="1" t="s">
        <v>110</v>
      </c>
      <c r="O29" s="7">
        <f t="shared" si="19"/>
        <v>2.9766470693963281</v>
      </c>
      <c r="P29" s="7">
        <f t="shared" si="5"/>
        <v>1.3232792176515195E-2</v>
      </c>
      <c r="Q29" s="12">
        <f t="shared" si="6"/>
        <v>1.8084815974570769E-3</v>
      </c>
      <c r="R29" s="7">
        <f t="shared" si="7"/>
        <v>0.13599859444444448</v>
      </c>
      <c r="S29" s="13">
        <f t="shared" si="8"/>
        <v>1.3297796237120987E-2</v>
      </c>
      <c r="T29" s="2">
        <v>0.01</v>
      </c>
      <c r="U29" s="14">
        <f t="shared" si="9"/>
        <v>1.3297796237120987E-4</v>
      </c>
      <c r="V29" s="13"/>
      <c r="W29" s="2"/>
      <c r="X29" s="14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3"/>
      <c r="AF29" s="2"/>
      <c r="AG29" s="14"/>
      <c r="AH29" s="13"/>
      <c r="AI29" s="2"/>
      <c r="AJ29" s="14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2.2032977962371209E-2</v>
      </c>
      <c r="AR29" s="7">
        <f t="shared" si="15"/>
        <v>99.511166666666668</v>
      </c>
      <c r="AS29" s="1">
        <f t="shared" si="16"/>
        <v>0.13666666666666669</v>
      </c>
      <c r="AT29" s="1">
        <f t="shared" si="20"/>
        <v>62.295793418412082</v>
      </c>
      <c r="AU29" s="1">
        <f t="shared" si="17"/>
        <v>125066.5426110385</v>
      </c>
    </row>
    <row r="30" spans="1:47" x14ac:dyDescent="0.15">
      <c r="C30" s="6">
        <v>3</v>
      </c>
      <c r="D30" s="8">
        <v>-6.7897880411290297</v>
      </c>
      <c r="E30" s="9">
        <f t="shared" si="18"/>
        <v>-10.0816487995172</v>
      </c>
      <c r="F30" s="6" t="s">
        <v>110</v>
      </c>
      <c r="G30" s="1">
        <v>4</v>
      </c>
      <c r="H30" s="7">
        <f t="shared" si="0"/>
        <v>-6.7897880411290297</v>
      </c>
      <c r="I30" s="7">
        <f t="shared" si="1"/>
        <v>266.36021195887093</v>
      </c>
      <c r="J30" s="7">
        <f t="shared" si="2"/>
        <v>7.0239435429376284E-3</v>
      </c>
      <c r="K30" s="7">
        <f t="shared" si="3"/>
        <v>99.511166666666668</v>
      </c>
      <c r="L30" s="7">
        <f t="shared" si="4"/>
        <v>0.99511166666666673</v>
      </c>
      <c r="M30" s="1" t="s">
        <v>110</v>
      </c>
      <c r="O30" s="7">
        <f t="shared" si="19"/>
        <v>3.9585259438864795</v>
      </c>
      <c r="P30" s="7">
        <f t="shared" si="5"/>
        <v>2.7804462743112518E-2</v>
      </c>
      <c r="Q30" s="12">
        <f t="shared" si="6"/>
        <v>3.7999432415587115E-3</v>
      </c>
      <c r="R30" s="7">
        <f t="shared" si="7"/>
        <v>0.13599859444444448</v>
      </c>
      <c r="S30" s="13">
        <f t="shared" si="8"/>
        <v>2.7941047898925094E-2</v>
      </c>
      <c r="T30" s="2">
        <v>0.01</v>
      </c>
      <c r="U30" s="14">
        <f t="shared" si="9"/>
        <v>2.7941047898925094E-4</v>
      </c>
      <c r="V30" s="13"/>
      <c r="W30" s="2"/>
      <c r="X30" s="14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3"/>
      <c r="AF30" s="2"/>
      <c r="AG30" s="14"/>
      <c r="AH30" s="13"/>
      <c r="AI30" s="2"/>
      <c r="AJ30" s="14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2.2179410478989251E-2</v>
      </c>
      <c r="AR30" s="7">
        <f t="shared" si="15"/>
        <v>99.511166666666668</v>
      </c>
      <c r="AS30" s="1">
        <f t="shared" si="16"/>
        <v>0.13666666666666669</v>
      </c>
      <c r="AT30" s="1">
        <f t="shared" si="20"/>
        <v>62.295793418412082</v>
      </c>
      <c r="AU30" s="1">
        <f t="shared" si="17"/>
        <v>125897.74248835554</v>
      </c>
    </row>
    <row r="31" spans="1:47" x14ac:dyDescent="0.15">
      <c r="C31" s="6">
        <v>4</v>
      </c>
      <c r="D31" s="8">
        <v>-2.2985656294333299</v>
      </c>
      <c r="E31" s="9">
        <f t="shared" si="18"/>
        <v>-6.7897880411290297</v>
      </c>
      <c r="F31" s="6" t="s">
        <v>110</v>
      </c>
      <c r="G31" s="1">
        <v>5</v>
      </c>
      <c r="H31" s="7">
        <f t="shared" si="0"/>
        <v>-2.2985656294333299</v>
      </c>
      <c r="I31" s="7">
        <f t="shared" si="1"/>
        <v>270.85143437056666</v>
      </c>
      <c r="J31" s="7">
        <f t="shared" si="2"/>
        <v>1.2877407713333747E-2</v>
      </c>
      <c r="K31" s="7">
        <f t="shared" si="3"/>
        <v>99.511166666666668</v>
      </c>
      <c r="L31" s="7">
        <f t="shared" si="4"/>
        <v>0.99511166666666673</v>
      </c>
      <c r="M31" s="1" t="s">
        <v>112</v>
      </c>
      <c r="N31" s="7">
        <f>(O30-P30)*C22/100</f>
        <v>3.7341854070861986</v>
      </c>
      <c r="O31" s="7">
        <f t="shared" si="19"/>
        <v>1.1916477407238348</v>
      </c>
      <c r="P31" s="7">
        <f t="shared" si="5"/>
        <v>1.5345333807973843E-2</v>
      </c>
      <c r="Q31" s="12">
        <f t="shared" si="6"/>
        <v>2.0971956204230923E-3</v>
      </c>
      <c r="R31" s="7">
        <f t="shared" si="7"/>
        <v>0.13599859444444448</v>
      </c>
      <c r="S31" s="13">
        <f t="shared" si="8"/>
        <v>1.5420715405112501E-2</v>
      </c>
      <c r="T31" s="2">
        <v>0.01</v>
      </c>
      <c r="U31" s="14">
        <f t="shared" si="9"/>
        <v>1.54207154051125E-4</v>
      </c>
      <c r="V31" s="13"/>
      <c r="W31" s="2"/>
      <c r="X31" s="14"/>
      <c r="Y31" s="2">
        <v>0.02</v>
      </c>
      <c r="Z31" s="2">
        <v>0.21</v>
      </c>
      <c r="AA31" s="2">
        <f t="shared" si="10"/>
        <v>4.1999999999999997E-3</v>
      </c>
      <c r="AB31" s="2">
        <v>0.01</v>
      </c>
      <c r="AC31" s="2">
        <v>0.28999999999999998</v>
      </c>
      <c r="AD31" s="2">
        <f t="shared" si="11"/>
        <v>2.8999999999999998E-3</v>
      </c>
      <c r="AE31" s="13"/>
      <c r="AF31" s="2"/>
      <c r="AG31" s="14"/>
      <c r="AH31" s="13"/>
      <c r="AI31" s="2"/>
      <c r="AJ31" s="14"/>
      <c r="AK31" s="1">
        <v>0.1</v>
      </c>
      <c r="AL31" s="2">
        <v>0.11</v>
      </c>
      <c r="AM31" s="2">
        <f t="shared" si="12"/>
        <v>1.1000000000000001E-2</v>
      </c>
      <c r="AN31" s="2">
        <v>0.01</v>
      </c>
      <c r="AO31" s="2">
        <v>0.38</v>
      </c>
      <c r="AP31" s="2">
        <f t="shared" si="13"/>
        <v>3.8E-3</v>
      </c>
      <c r="AQ31" s="1">
        <f t="shared" si="14"/>
        <v>2.2054207154051125E-2</v>
      </c>
      <c r="AR31" s="7">
        <f t="shared" si="15"/>
        <v>99.511166666666668</v>
      </c>
      <c r="AS31" s="1">
        <f t="shared" si="16"/>
        <v>0.13666666666666669</v>
      </c>
      <c r="AT31" s="1">
        <f t="shared" si="20"/>
        <v>62.295793418412082</v>
      </c>
      <c r="AU31" s="1">
        <f t="shared" si="17"/>
        <v>125187.04659422082</v>
      </c>
    </row>
    <row r="32" spans="1:47" x14ac:dyDescent="0.15">
      <c r="C32" s="6">
        <v>5</v>
      </c>
      <c r="D32" s="8">
        <v>1.4698919422903201</v>
      </c>
      <c r="E32" s="9">
        <f t="shared" si="18"/>
        <v>-2.2985656294333299</v>
      </c>
      <c r="F32" s="6" t="s">
        <v>112</v>
      </c>
      <c r="G32" s="1">
        <v>6</v>
      </c>
      <c r="H32" s="7">
        <f t="shared" si="0"/>
        <v>1.4698919422903201</v>
      </c>
      <c r="I32" s="7">
        <f t="shared" si="1"/>
        <v>274.61989194229028</v>
      </c>
      <c r="J32" s="7">
        <f t="shared" si="2"/>
        <v>2.1089605370086022E-2</v>
      </c>
      <c r="K32" s="7">
        <f t="shared" si="3"/>
        <v>99.511166666666668</v>
      </c>
      <c r="L32" s="7">
        <f t="shared" si="4"/>
        <v>0.99511166666666673</v>
      </c>
      <c r="M32" s="1" t="s">
        <v>110</v>
      </c>
      <c r="O32" s="7">
        <f t="shared" si="19"/>
        <v>2.171414073582528</v>
      </c>
      <c r="P32" s="7">
        <f t="shared" si="5"/>
        <v>4.5794265906906446E-2</v>
      </c>
      <c r="Q32" s="12">
        <f t="shared" si="6"/>
        <v>6.258549673943882E-3</v>
      </c>
      <c r="R32" s="7">
        <f t="shared" si="7"/>
        <v>0.13599859444444448</v>
      </c>
      <c r="S32" s="13">
        <f t="shared" si="8"/>
        <v>4.6019223209696508E-2</v>
      </c>
      <c r="T32" s="2">
        <v>0.01</v>
      </c>
      <c r="U32" s="14">
        <f t="shared" si="9"/>
        <v>4.6019223209696507E-4</v>
      </c>
      <c r="V32" s="13"/>
      <c r="W32" s="2"/>
      <c r="X32" s="14"/>
      <c r="Y32" s="2">
        <v>0.02</v>
      </c>
      <c r="Z32" s="2">
        <v>0.21</v>
      </c>
      <c r="AA32" s="2">
        <f t="shared" si="10"/>
        <v>4.1999999999999997E-3</v>
      </c>
      <c r="AB32" s="2">
        <v>0.01</v>
      </c>
      <c r="AC32" s="2">
        <v>0.28999999999999998</v>
      </c>
      <c r="AD32" s="2">
        <f t="shared" si="11"/>
        <v>2.8999999999999998E-3</v>
      </c>
      <c r="AE32" s="13"/>
      <c r="AF32" s="2"/>
      <c r="AG32" s="14"/>
      <c r="AH32" s="13"/>
      <c r="AI32" s="2"/>
      <c r="AJ32" s="14"/>
      <c r="AK32" s="2">
        <v>0.1</v>
      </c>
      <c r="AL32" s="2">
        <v>0.11</v>
      </c>
      <c r="AM32" s="2">
        <f t="shared" si="12"/>
        <v>1.1000000000000001E-2</v>
      </c>
      <c r="AN32" s="2">
        <v>0.01</v>
      </c>
      <c r="AO32" s="2">
        <v>0.38</v>
      </c>
      <c r="AP32" s="2">
        <f t="shared" si="13"/>
        <v>3.8E-3</v>
      </c>
      <c r="AQ32" s="1">
        <f t="shared" si="14"/>
        <v>2.2360192232096964E-2</v>
      </c>
      <c r="AR32" s="7">
        <f t="shared" si="15"/>
        <v>99.511166666666668</v>
      </c>
      <c r="AS32" s="1">
        <f t="shared" si="16"/>
        <v>0.13666666666666669</v>
      </c>
      <c r="AT32" s="1">
        <f t="shared" si="20"/>
        <v>62.295793418412082</v>
      </c>
      <c r="AU32" s="1">
        <f t="shared" si="17"/>
        <v>126923.92010569613</v>
      </c>
    </row>
    <row r="33" spans="1:48" x14ac:dyDescent="0.15">
      <c r="C33" s="6">
        <v>6</v>
      </c>
      <c r="D33" s="8">
        <v>6.4737678055333303</v>
      </c>
      <c r="E33" s="9">
        <f t="shared" si="18"/>
        <v>1.4698919422903201</v>
      </c>
      <c r="F33" s="6" t="s">
        <v>110</v>
      </c>
      <c r="G33" s="1">
        <v>7</v>
      </c>
      <c r="H33" s="7">
        <f t="shared" si="0"/>
        <v>6.4737678055333303</v>
      </c>
      <c r="I33" s="7">
        <f t="shared" si="1"/>
        <v>279.6237678055333</v>
      </c>
      <c r="J33" s="7">
        <f t="shared" si="2"/>
        <v>3.9775763484096893E-2</v>
      </c>
      <c r="K33" s="7">
        <f t="shared" si="3"/>
        <v>99.511166666666668</v>
      </c>
      <c r="L33" s="7">
        <f t="shared" si="4"/>
        <v>0.99511166666666673</v>
      </c>
      <c r="M33" s="1" t="s">
        <v>110</v>
      </c>
      <c r="O33" s="7">
        <f t="shared" si="19"/>
        <v>3.1207314743422883</v>
      </c>
      <c r="P33" s="7">
        <f t="shared" si="5"/>
        <v>0.12412947702081585</v>
      </c>
      <c r="Q33" s="12">
        <f t="shared" si="6"/>
        <v>1.6964361859511501E-2</v>
      </c>
      <c r="R33" s="7">
        <f t="shared" si="7"/>
        <v>0.13599859444444448</v>
      </c>
      <c r="S33" s="13">
        <f t="shared" si="8"/>
        <v>0.1247392440253598</v>
      </c>
      <c r="T33" s="2">
        <v>0.01</v>
      </c>
      <c r="U33" s="14">
        <f t="shared" si="9"/>
        <v>1.2473924402535981E-3</v>
      </c>
      <c r="V33" s="13"/>
      <c r="W33" s="2"/>
      <c r="X33" s="14"/>
      <c r="Y33" s="2">
        <v>0.02</v>
      </c>
      <c r="Z33" s="2">
        <v>0.21</v>
      </c>
      <c r="AA33" s="2">
        <f t="shared" si="10"/>
        <v>4.1999999999999997E-3</v>
      </c>
      <c r="AB33" s="2">
        <v>0.01</v>
      </c>
      <c r="AC33" s="2">
        <v>0.28999999999999998</v>
      </c>
      <c r="AD33" s="2">
        <f t="shared" si="11"/>
        <v>2.8999999999999998E-3</v>
      </c>
      <c r="AE33" s="13"/>
      <c r="AF33" s="2"/>
      <c r="AG33" s="14"/>
      <c r="AH33" s="13"/>
      <c r="AI33" s="2"/>
      <c r="AJ33" s="14"/>
      <c r="AK33" s="1">
        <v>0.1</v>
      </c>
      <c r="AL33" s="2">
        <v>0.11</v>
      </c>
      <c r="AM33" s="2">
        <f t="shared" si="12"/>
        <v>1.1000000000000001E-2</v>
      </c>
      <c r="AN33" s="2">
        <v>0.01</v>
      </c>
      <c r="AO33" s="2">
        <v>0.38</v>
      </c>
      <c r="AP33" s="2">
        <f t="shared" si="13"/>
        <v>3.8E-3</v>
      </c>
      <c r="AQ33" s="1">
        <f t="shared" si="14"/>
        <v>2.3147392440253597E-2</v>
      </c>
      <c r="AR33" s="7">
        <f t="shared" si="15"/>
        <v>99.511166666666668</v>
      </c>
      <c r="AS33" s="1">
        <f t="shared" si="16"/>
        <v>0.13666666666666669</v>
      </c>
      <c r="AT33" s="1">
        <f t="shared" si="20"/>
        <v>62.295793418412082</v>
      </c>
      <c r="AU33" s="1">
        <f t="shared" si="17"/>
        <v>131392.33143642868</v>
      </c>
    </row>
    <row r="34" spans="1:48" x14ac:dyDescent="0.15">
      <c r="C34" s="6">
        <v>7</v>
      </c>
      <c r="D34" s="8">
        <v>8.2342827420967701</v>
      </c>
      <c r="E34" s="9">
        <f t="shared" si="18"/>
        <v>6.4737678055333303</v>
      </c>
      <c r="F34" s="6" t="s">
        <v>110</v>
      </c>
      <c r="G34" s="1">
        <v>8</v>
      </c>
      <c r="H34" s="7">
        <f t="shared" si="0"/>
        <v>8.2342827420967701</v>
      </c>
      <c r="I34" s="7">
        <f t="shared" si="1"/>
        <v>281.38428274209673</v>
      </c>
      <c r="J34" s="7">
        <f t="shared" si="2"/>
        <v>4.9457801253566878E-2</v>
      </c>
      <c r="K34" s="7">
        <f t="shared" si="3"/>
        <v>99.511166666666668</v>
      </c>
      <c r="L34" s="7">
        <f t="shared" si="4"/>
        <v>0.99511166666666673</v>
      </c>
      <c r="M34" s="1" t="s">
        <v>110</v>
      </c>
      <c r="O34" s="7">
        <f t="shared" si="19"/>
        <v>3.991713663988139</v>
      </c>
      <c r="P34" s="7">
        <f t="shared" si="5"/>
        <v>0.19742138105467261</v>
      </c>
      <c r="Q34" s="12">
        <f t="shared" si="6"/>
        <v>2.6980922077471926E-2</v>
      </c>
      <c r="R34" s="7">
        <f t="shared" si="7"/>
        <v>0.13599859444444448</v>
      </c>
      <c r="S34" s="13">
        <f t="shared" si="8"/>
        <v>0.19839118328898356</v>
      </c>
      <c r="T34" s="2">
        <v>0.01</v>
      </c>
      <c r="U34" s="14">
        <f t="shared" si="9"/>
        <v>1.9839118328898358E-3</v>
      </c>
      <c r="V34" s="13"/>
      <c r="W34" s="2"/>
      <c r="X34" s="14"/>
      <c r="Y34" s="2">
        <v>0.02</v>
      </c>
      <c r="Z34" s="2">
        <v>0.21</v>
      </c>
      <c r="AA34" s="2">
        <f t="shared" si="10"/>
        <v>4.1999999999999997E-3</v>
      </c>
      <c r="AB34" s="2">
        <v>0.01</v>
      </c>
      <c r="AC34" s="2">
        <v>0.28999999999999998</v>
      </c>
      <c r="AD34" s="2">
        <f t="shared" si="11"/>
        <v>2.8999999999999998E-3</v>
      </c>
      <c r="AE34" s="13"/>
      <c r="AF34" s="2"/>
      <c r="AG34" s="14"/>
      <c r="AH34" s="13"/>
      <c r="AI34" s="2"/>
      <c r="AJ34" s="14"/>
      <c r="AK34" s="2">
        <v>0.1</v>
      </c>
      <c r="AL34" s="2">
        <v>0.11</v>
      </c>
      <c r="AM34" s="2">
        <f t="shared" si="12"/>
        <v>1.1000000000000001E-2</v>
      </c>
      <c r="AN34" s="2">
        <v>0.01</v>
      </c>
      <c r="AO34" s="2">
        <v>0.38</v>
      </c>
      <c r="AP34" s="2">
        <f t="shared" si="13"/>
        <v>3.8E-3</v>
      </c>
      <c r="AQ34" s="1">
        <f t="shared" si="14"/>
        <v>2.3883911832889834E-2</v>
      </c>
      <c r="AR34" s="7">
        <f t="shared" si="15"/>
        <v>99.511166666666668</v>
      </c>
      <c r="AS34" s="1">
        <f t="shared" si="16"/>
        <v>0.13666666666666669</v>
      </c>
      <c r="AT34" s="1">
        <f t="shared" si="20"/>
        <v>62.295793418412082</v>
      </c>
      <c r="AU34" s="1">
        <f t="shared" si="17"/>
        <v>135573.06152930637</v>
      </c>
    </row>
    <row r="35" spans="1:48" x14ac:dyDescent="0.15">
      <c r="C35" s="6">
        <v>8</v>
      </c>
      <c r="D35" s="8">
        <v>8.1995379302580602</v>
      </c>
      <c r="E35" s="9">
        <f t="shared" si="18"/>
        <v>8.2342827420967701</v>
      </c>
      <c r="F35" s="6" t="s">
        <v>110</v>
      </c>
      <c r="G35" s="1">
        <v>9</v>
      </c>
      <c r="H35" s="7">
        <f t="shared" si="0"/>
        <v>8.1995379302580602</v>
      </c>
      <c r="I35" s="7">
        <f t="shared" si="1"/>
        <v>281.34953793025807</v>
      </c>
      <c r="J35" s="7">
        <f t="shared" si="2"/>
        <v>4.924690595655918E-2</v>
      </c>
      <c r="K35" s="7">
        <f t="shared" si="3"/>
        <v>99.511166666666668</v>
      </c>
      <c r="L35" s="7">
        <f t="shared" si="4"/>
        <v>0.99511166666666673</v>
      </c>
      <c r="M35" s="1" t="s">
        <v>110</v>
      </c>
      <c r="O35" s="7">
        <f t="shared" si="19"/>
        <v>4.7894039496001328</v>
      </c>
      <c r="P35" s="7">
        <f t="shared" si="5"/>
        <v>0.23586332589393083</v>
      </c>
      <c r="Q35" s="12">
        <f t="shared" si="6"/>
        <v>3.2234654538837219E-2</v>
      </c>
      <c r="R35" s="7">
        <f t="shared" si="7"/>
        <v>0.13599859444444448</v>
      </c>
      <c r="S35" s="13">
        <f t="shared" si="8"/>
        <v>0.23702196828221705</v>
      </c>
      <c r="T35" s="2">
        <v>0.01</v>
      </c>
      <c r="U35" s="14">
        <f t="shared" si="9"/>
        <v>2.3702196828221706E-3</v>
      </c>
      <c r="V35" s="13"/>
      <c r="W35" s="2"/>
      <c r="X35" s="14"/>
      <c r="Y35" s="2">
        <v>0.02</v>
      </c>
      <c r="Z35" s="2">
        <v>0.21</v>
      </c>
      <c r="AA35" s="2">
        <f t="shared" si="10"/>
        <v>4.1999999999999997E-3</v>
      </c>
      <c r="AB35" s="2">
        <v>0.01</v>
      </c>
      <c r="AC35" s="2">
        <v>0.28999999999999998</v>
      </c>
      <c r="AD35" s="2">
        <f t="shared" si="11"/>
        <v>2.8999999999999998E-3</v>
      </c>
      <c r="AE35" s="13"/>
      <c r="AF35" s="2"/>
      <c r="AG35" s="14"/>
      <c r="AH35" s="13"/>
      <c r="AI35" s="2"/>
      <c r="AJ35" s="14"/>
      <c r="AK35" s="1">
        <v>0.1</v>
      </c>
      <c r="AL35" s="2">
        <v>0.11</v>
      </c>
      <c r="AM35" s="2">
        <f t="shared" si="12"/>
        <v>1.1000000000000001E-2</v>
      </c>
      <c r="AN35" s="2">
        <v>0.01</v>
      </c>
      <c r="AO35" s="2">
        <v>0.38</v>
      </c>
      <c r="AP35" s="2">
        <f t="shared" si="13"/>
        <v>3.8E-3</v>
      </c>
      <c r="AQ35" s="1">
        <f t="shared" si="14"/>
        <v>2.4270219682822169E-2</v>
      </c>
      <c r="AR35" s="7">
        <f t="shared" si="15"/>
        <v>99.511166666666668</v>
      </c>
      <c r="AS35" s="1">
        <f t="shared" si="16"/>
        <v>0.13666666666666669</v>
      </c>
      <c r="AT35" s="1">
        <f t="shared" si="20"/>
        <v>62.295793418412082</v>
      </c>
      <c r="AU35" s="1">
        <f t="shared" si="17"/>
        <v>137765.87392430144</v>
      </c>
    </row>
    <row r="36" spans="1:48" x14ac:dyDescent="0.15">
      <c r="C36" s="6">
        <v>9</v>
      </c>
      <c r="D36" s="8">
        <v>4.4927416905666702</v>
      </c>
      <c r="E36" s="9">
        <f t="shared" si="18"/>
        <v>8.1995379302580602</v>
      </c>
      <c r="F36" s="6" t="s">
        <v>110</v>
      </c>
      <c r="G36" s="1">
        <v>10</v>
      </c>
      <c r="H36" s="7">
        <f t="shared" si="0"/>
        <v>4.4927416905666702</v>
      </c>
      <c r="I36" s="7">
        <f t="shared" si="1"/>
        <v>277.64274169056665</v>
      </c>
      <c r="J36" s="7">
        <f t="shared" si="2"/>
        <v>3.1025331572161217E-2</v>
      </c>
      <c r="K36" s="7">
        <f t="shared" si="3"/>
        <v>99.511166666666668</v>
      </c>
      <c r="L36" s="7">
        <f t="shared" si="4"/>
        <v>0.99511166666666673</v>
      </c>
      <c r="M36" s="1" t="s">
        <v>110</v>
      </c>
      <c r="O36" s="7">
        <f t="shared" si="19"/>
        <v>5.5486522903728686</v>
      </c>
      <c r="P36" s="7">
        <f t="shared" si="5"/>
        <v>0.17214877708745002</v>
      </c>
      <c r="Q36" s="12">
        <f t="shared" si="6"/>
        <v>2.3526999535284841E-2</v>
      </c>
      <c r="R36" s="7">
        <f t="shared" si="7"/>
        <v>0.13599859444444448</v>
      </c>
      <c r="S36" s="13">
        <f t="shared" si="8"/>
        <v>0.17299443153359673</v>
      </c>
      <c r="T36" s="2">
        <v>0.01</v>
      </c>
      <c r="U36" s="14">
        <f t="shared" si="9"/>
        <v>1.7299443153359674E-3</v>
      </c>
      <c r="V36" s="13"/>
      <c r="W36" s="2"/>
      <c r="X36" s="14"/>
      <c r="Y36" s="2">
        <v>0.02</v>
      </c>
      <c r="Z36" s="2">
        <v>0.21</v>
      </c>
      <c r="AA36" s="2">
        <f t="shared" si="10"/>
        <v>4.1999999999999997E-3</v>
      </c>
      <c r="AB36" s="2">
        <v>0.01</v>
      </c>
      <c r="AC36" s="2">
        <v>0.28999999999999998</v>
      </c>
      <c r="AD36" s="2">
        <f t="shared" si="11"/>
        <v>2.8999999999999998E-3</v>
      </c>
      <c r="AE36" s="13"/>
      <c r="AF36" s="2"/>
      <c r="AG36" s="14"/>
      <c r="AH36" s="13"/>
      <c r="AI36" s="2"/>
      <c r="AJ36" s="14"/>
      <c r="AK36" s="2">
        <v>0.1</v>
      </c>
      <c r="AL36" s="2">
        <v>0.11</v>
      </c>
      <c r="AM36" s="2">
        <f t="shared" si="12"/>
        <v>1.1000000000000001E-2</v>
      </c>
      <c r="AN36" s="2">
        <v>0.01</v>
      </c>
      <c r="AO36" s="2">
        <v>0.38</v>
      </c>
      <c r="AP36" s="2">
        <f t="shared" si="13"/>
        <v>3.8E-3</v>
      </c>
      <c r="AQ36" s="1">
        <f t="shared" si="14"/>
        <v>2.3629944315335966E-2</v>
      </c>
      <c r="AR36" s="7">
        <f t="shared" si="15"/>
        <v>99.511166666666668</v>
      </c>
      <c r="AS36" s="1">
        <f t="shared" si="16"/>
        <v>0.13666666666666669</v>
      </c>
      <c r="AT36" s="1">
        <f t="shared" si="20"/>
        <v>62.295793418412082</v>
      </c>
      <c r="AU36" s="1">
        <f t="shared" si="17"/>
        <v>134131.45706665877</v>
      </c>
    </row>
    <row r="37" spans="1:48" x14ac:dyDescent="0.15">
      <c r="C37" s="6">
        <v>10</v>
      </c>
      <c r="D37" s="8">
        <v>-0.96623200464516101</v>
      </c>
      <c r="E37" s="9">
        <f t="shared" si="18"/>
        <v>4.4927416905666702</v>
      </c>
      <c r="F37" s="6" t="s">
        <v>110</v>
      </c>
      <c r="G37" s="1">
        <v>11</v>
      </c>
      <c r="H37" s="7">
        <f t="shared" si="0"/>
        <v>-0.96623200464516101</v>
      </c>
      <c r="I37" s="7">
        <f t="shared" si="1"/>
        <v>272.1837679953548</v>
      </c>
      <c r="J37" s="7">
        <f t="shared" si="2"/>
        <v>1.5355030220419312E-2</v>
      </c>
      <c r="K37" s="7">
        <f t="shared" si="3"/>
        <v>99.511166666666668</v>
      </c>
      <c r="L37" s="7">
        <f t="shared" si="4"/>
        <v>0.99511166666666673</v>
      </c>
      <c r="M37" s="1" t="s">
        <v>112</v>
      </c>
      <c r="N37" s="7">
        <f>(O36-P36)*C22/100</f>
        <v>5.107678337621147</v>
      </c>
      <c r="O37" s="7">
        <f t="shared" si="19"/>
        <v>1.2639368423309376</v>
      </c>
      <c r="P37" s="7">
        <f t="shared" si="5"/>
        <v>1.9407788410692906E-2</v>
      </c>
      <c r="Q37" s="12">
        <f t="shared" si="6"/>
        <v>2.652397749461364E-3</v>
      </c>
      <c r="R37" s="7">
        <f t="shared" si="7"/>
        <v>0.13599859444444448</v>
      </c>
      <c r="S37" s="13">
        <f t="shared" si="8"/>
        <v>1.9503126192564221E-2</v>
      </c>
      <c r="T37" s="2">
        <v>0.01</v>
      </c>
      <c r="U37" s="14">
        <f t="shared" si="9"/>
        <v>1.9503126192564222E-4</v>
      </c>
      <c r="V37" s="13"/>
      <c r="W37" s="2"/>
      <c r="X37" s="14"/>
      <c r="Y37" s="2">
        <v>0.02</v>
      </c>
      <c r="Z37" s="2">
        <v>0.21</v>
      </c>
      <c r="AA37" s="2">
        <f t="shared" si="10"/>
        <v>4.1999999999999997E-3</v>
      </c>
      <c r="AB37" s="2">
        <v>0.01</v>
      </c>
      <c r="AC37" s="2">
        <v>0.28999999999999998</v>
      </c>
      <c r="AD37" s="2">
        <f t="shared" si="11"/>
        <v>2.8999999999999998E-3</v>
      </c>
      <c r="AE37" s="13"/>
      <c r="AF37" s="2"/>
      <c r="AG37" s="14"/>
      <c r="AH37" s="13"/>
      <c r="AI37" s="2"/>
      <c r="AJ37" s="14"/>
      <c r="AK37" s="1">
        <v>0.1</v>
      </c>
      <c r="AL37" s="2">
        <v>0.11</v>
      </c>
      <c r="AM37" s="2">
        <f t="shared" si="12"/>
        <v>1.1000000000000001E-2</v>
      </c>
      <c r="AN37" s="2">
        <v>0.01</v>
      </c>
      <c r="AO37" s="2">
        <v>0.38</v>
      </c>
      <c r="AP37" s="2">
        <f t="shared" si="13"/>
        <v>3.8E-3</v>
      </c>
      <c r="AQ37" s="1">
        <f t="shared" si="14"/>
        <v>2.2095031261925642E-2</v>
      </c>
      <c r="AR37" s="7">
        <f t="shared" si="15"/>
        <v>99.511166666666668</v>
      </c>
      <c r="AS37" s="1">
        <f t="shared" si="16"/>
        <v>0.13666666666666669</v>
      </c>
      <c r="AT37" s="1">
        <f t="shared" si="20"/>
        <v>62.295793418412082</v>
      </c>
      <c r="AU37" s="1">
        <f t="shared" si="17"/>
        <v>125418.77786703223</v>
      </c>
    </row>
    <row r="38" spans="1:48" x14ac:dyDescent="0.15">
      <c r="C38" s="6">
        <v>11</v>
      </c>
      <c r="D38" s="8">
        <v>-6.2002461597333296</v>
      </c>
      <c r="E38" s="9">
        <f t="shared" si="18"/>
        <v>-0.96623200464516101</v>
      </c>
      <c r="F38" s="6" t="s">
        <v>112</v>
      </c>
      <c r="G38" s="1">
        <v>12</v>
      </c>
      <c r="H38" s="7">
        <f t="shared" si="0"/>
        <v>-6.2002461597333296</v>
      </c>
      <c r="I38" s="7">
        <f t="shared" si="1"/>
        <v>266.94975384026662</v>
      </c>
      <c r="J38" s="7">
        <f t="shared" si="2"/>
        <v>7.614498949011562E-3</v>
      </c>
      <c r="K38" s="7">
        <f t="shared" si="3"/>
        <v>99.511166666666668</v>
      </c>
      <c r="L38" s="7">
        <f t="shared" si="4"/>
        <v>0.99511166666666673</v>
      </c>
      <c r="M38" s="1" t="s">
        <v>110</v>
      </c>
      <c r="O38" s="7">
        <f t="shared" si="19"/>
        <v>2.2396407205869115</v>
      </c>
      <c r="P38" s="7">
        <f t="shared" si="5"/>
        <v>1.7053741913072535E-2</v>
      </c>
      <c r="Q38" s="12">
        <f t="shared" si="6"/>
        <v>2.3306780614532467E-3</v>
      </c>
      <c r="R38" s="7">
        <f t="shared" si="7"/>
        <v>0.13599859444444448</v>
      </c>
      <c r="S38" s="13">
        <f t="shared" si="8"/>
        <v>1.7137515802821992E-2</v>
      </c>
      <c r="T38" s="2">
        <v>0.01</v>
      </c>
      <c r="U38" s="14">
        <f t="shared" si="9"/>
        <v>1.7137515802821991E-4</v>
      </c>
      <c r="V38" s="13"/>
      <c r="W38" s="2"/>
      <c r="X38" s="14"/>
      <c r="Y38" s="2">
        <v>0.02</v>
      </c>
      <c r="Z38" s="2">
        <v>0.21</v>
      </c>
      <c r="AA38" s="2">
        <f t="shared" si="10"/>
        <v>4.1999999999999997E-3</v>
      </c>
      <c r="AB38" s="2">
        <v>0.01</v>
      </c>
      <c r="AC38" s="2">
        <v>0.28999999999999998</v>
      </c>
      <c r="AD38" s="2">
        <f t="shared" si="11"/>
        <v>2.8999999999999998E-3</v>
      </c>
      <c r="AE38" s="13"/>
      <c r="AF38" s="2"/>
      <c r="AG38" s="14"/>
      <c r="AH38" s="13"/>
      <c r="AI38" s="2"/>
      <c r="AJ38" s="14"/>
      <c r="AK38" s="2">
        <v>0.1</v>
      </c>
      <c r="AL38" s="2">
        <v>0.11</v>
      </c>
      <c r="AM38" s="2">
        <f t="shared" si="12"/>
        <v>1.1000000000000001E-2</v>
      </c>
      <c r="AN38" s="2">
        <v>0.01</v>
      </c>
      <c r="AO38" s="2">
        <v>0.38</v>
      </c>
      <c r="AP38" s="2">
        <f t="shared" si="13"/>
        <v>3.8E-3</v>
      </c>
      <c r="AQ38" s="1">
        <f t="shared" si="14"/>
        <v>2.207137515802822E-2</v>
      </c>
      <c r="AR38" s="7">
        <f t="shared" si="15"/>
        <v>99.511166666666668</v>
      </c>
      <c r="AS38" s="1">
        <f t="shared" si="16"/>
        <v>0.13666666666666669</v>
      </c>
      <c r="AT38" s="1">
        <f t="shared" si="20"/>
        <v>62.295793418412082</v>
      </c>
      <c r="AU38" s="1">
        <f t="shared" si="17"/>
        <v>125284.49791943954</v>
      </c>
      <c r="AV38" s="1">
        <f>SUM(AU27:AU38)</f>
        <v>1541760.2606126193</v>
      </c>
    </row>
    <row r="39" spans="1:48" x14ac:dyDescent="0.15">
      <c r="C39" s="6">
        <v>12</v>
      </c>
      <c r="D39" s="8">
        <v>-7.9447253324516103</v>
      </c>
      <c r="E39" s="9">
        <f t="shared" si="18"/>
        <v>-6.2002461597333296</v>
      </c>
      <c r="F39" s="6" t="s">
        <v>110</v>
      </c>
    </row>
    <row r="40" spans="1:48" x14ac:dyDescent="0.15">
      <c r="S40" s="30" t="s">
        <v>80</v>
      </c>
      <c r="T40" s="30"/>
      <c r="U40" s="30"/>
      <c r="V40" s="30" t="s">
        <v>81</v>
      </c>
      <c r="W40" s="30"/>
      <c r="X40" s="30"/>
      <c r="Y40" s="30" t="s">
        <v>82</v>
      </c>
      <c r="Z40" s="30"/>
      <c r="AA40" s="30"/>
      <c r="AB40" s="30" t="s">
        <v>83</v>
      </c>
      <c r="AC40" s="30"/>
      <c r="AD40" s="30"/>
      <c r="AE40" s="30" t="s">
        <v>84</v>
      </c>
      <c r="AF40" s="30"/>
      <c r="AG40" s="30"/>
      <c r="AH40" s="30" t="s">
        <v>85</v>
      </c>
      <c r="AI40" s="30"/>
      <c r="AJ40" s="30"/>
      <c r="AK40" s="31" t="s">
        <v>86</v>
      </c>
      <c r="AL40" s="32"/>
      <c r="AM40" s="33"/>
      <c r="AN40" s="30" t="s">
        <v>87</v>
      </c>
      <c r="AO40" s="30"/>
      <c r="AP40" s="30"/>
    </row>
    <row r="41" spans="1:48" x14ac:dyDescent="0.15">
      <c r="A41" s="34" t="s">
        <v>45</v>
      </c>
      <c r="B41" s="34"/>
      <c r="C41" s="6" t="s">
        <v>88</v>
      </c>
      <c r="D41" s="6" t="s">
        <v>89</v>
      </c>
      <c r="E41" s="6" t="s">
        <v>90</v>
      </c>
      <c r="F41" s="6" t="s">
        <v>91</v>
      </c>
      <c r="G41" s="1" t="s">
        <v>88</v>
      </c>
      <c r="H41" s="1" t="s">
        <v>90</v>
      </c>
      <c r="I41" s="1" t="s">
        <v>92</v>
      </c>
      <c r="J41" s="1" t="s">
        <v>93</v>
      </c>
      <c r="K41" s="10" t="s">
        <v>94</v>
      </c>
      <c r="L41" s="10" t="s">
        <v>95</v>
      </c>
      <c r="M41" s="1" t="s">
        <v>96</v>
      </c>
      <c r="N41" s="10" t="s">
        <v>97</v>
      </c>
      <c r="O41" s="1" t="s">
        <v>98</v>
      </c>
      <c r="P41" s="1" t="s">
        <v>99</v>
      </c>
      <c r="Q41" s="10" t="s">
        <v>100</v>
      </c>
      <c r="R41" s="10" t="s">
        <v>101</v>
      </c>
      <c r="S41" s="2" t="s">
        <v>102</v>
      </c>
      <c r="T41" s="2" t="s">
        <v>103</v>
      </c>
      <c r="U41" s="2"/>
      <c r="V41" s="2" t="s">
        <v>102</v>
      </c>
      <c r="W41" s="2" t="s">
        <v>103</v>
      </c>
      <c r="X41" s="2"/>
      <c r="Y41" s="2" t="s">
        <v>102</v>
      </c>
      <c r="Z41" s="2" t="s">
        <v>103</v>
      </c>
      <c r="AA41" s="2"/>
      <c r="AB41" s="2" t="s">
        <v>102</v>
      </c>
      <c r="AC41" s="2" t="s">
        <v>103</v>
      </c>
      <c r="AD41" s="2"/>
      <c r="AE41" s="2" t="s">
        <v>102</v>
      </c>
      <c r="AF41" s="2" t="s">
        <v>103</v>
      </c>
      <c r="AG41" s="2"/>
      <c r="AH41" s="2" t="s">
        <v>102</v>
      </c>
      <c r="AI41" s="2" t="s">
        <v>103</v>
      </c>
      <c r="AJ41" s="2"/>
      <c r="AK41" s="2" t="s">
        <v>102</v>
      </c>
      <c r="AL41" s="2" t="s">
        <v>103</v>
      </c>
      <c r="AM41" s="2"/>
      <c r="AN41" s="16" t="s">
        <v>102</v>
      </c>
      <c r="AO41" s="16" t="s">
        <v>103</v>
      </c>
      <c r="AP41" s="16"/>
      <c r="AQ41" s="1" t="s">
        <v>104</v>
      </c>
      <c r="AR41" s="1" t="s">
        <v>105</v>
      </c>
      <c r="AS41" s="1" t="s">
        <v>73</v>
      </c>
      <c r="AT41" s="1" t="s">
        <v>106</v>
      </c>
      <c r="AU41" s="1" t="s">
        <v>107</v>
      </c>
    </row>
    <row r="42" spans="1:48" x14ac:dyDescent="0.15">
      <c r="A42" s="1" t="s">
        <v>108</v>
      </c>
      <c r="B42" s="1">
        <f>G5</f>
        <v>92.509250000000009</v>
      </c>
      <c r="C42" s="6" t="s">
        <v>109</v>
      </c>
      <c r="D42" s="6">
        <v>-11</v>
      </c>
      <c r="E42" s="6"/>
      <c r="F42" s="6"/>
      <c r="G42" s="1">
        <v>1</v>
      </c>
      <c r="H42" s="7">
        <f t="shared" ref="H42:H53" si="21">E43</f>
        <v>-11</v>
      </c>
      <c r="I42" s="7">
        <f t="shared" ref="I42:I53" si="22">H42+273.15</f>
        <v>262.14999999999998</v>
      </c>
      <c r="J42" s="7">
        <f t="shared" ref="J42:J53" si="23">EXP(($C$16*(I42-$C$14))/($C$17*I42*$C$14))</f>
        <v>3.9049323458726711E-3</v>
      </c>
      <c r="K42" s="7">
        <f t="shared" ref="K42:K53" si="24">$B$42/12</f>
        <v>7.7091041666666671</v>
      </c>
      <c r="L42" s="7">
        <f t="shared" ref="L42:L53" si="25">K42*$B$43/100</f>
        <v>7.7091041666666665E-2</v>
      </c>
      <c r="M42" s="1" t="s">
        <v>110</v>
      </c>
      <c r="O42" s="7">
        <f>L42</f>
        <v>7.7091041666666665E-2</v>
      </c>
      <c r="P42" s="7">
        <f t="shared" ref="P42:P53" si="26">O42*J42</f>
        <v>3.0103530218118449E-4</v>
      </c>
      <c r="Q42" s="12">
        <f t="shared" ref="Q42:Q53" si="27">P42*$B$44</f>
        <v>5.5691530903519131E-5</v>
      </c>
      <c r="R42" s="7">
        <f t="shared" ref="R42:R53" si="28">L42*$B$44</f>
        <v>1.4261842708333333E-2</v>
      </c>
      <c r="S42" s="13">
        <f t="shared" ref="S42:S53" si="29">Q42/R42</f>
        <v>3.9049323458726711E-3</v>
      </c>
      <c r="T42" s="2">
        <v>0.01</v>
      </c>
      <c r="U42" s="14">
        <f t="shared" ref="U42:U53" si="30">S42*T42</f>
        <v>3.9049323458726714E-5</v>
      </c>
      <c r="V42" s="13"/>
      <c r="W42" s="2"/>
      <c r="X42" s="14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3"/>
      <c r="AF42" s="2"/>
      <c r="AG42" s="14"/>
      <c r="AH42" s="13"/>
      <c r="AI42" s="2"/>
      <c r="AJ42" s="14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1.4839049323458727E-2</v>
      </c>
      <c r="AR42" s="7">
        <f t="shared" ref="AR42:AR53" si="34">$B$42/12</f>
        <v>7.7091041666666671</v>
      </c>
      <c r="AS42" s="1">
        <f t="shared" ref="AS42:AS53" si="35">$B$44</f>
        <v>0.185</v>
      </c>
      <c r="AT42" s="1">
        <f t="shared" ref="AT42:AT53" si="36">$E$5/12</f>
        <v>110.90345205479417</v>
      </c>
      <c r="AU42" s="1">
        <f t="shared" ref="AU42:AU53" si="37">AT42*10000*AS42*0.67*AR42*AQ42</f>
        <v>15725.395898972911</v>
      </c>
    </row>
    <row r="43" spans="1:48" x14ac:dyDescent="0.15">
      <c r="A43" s="1" t="s">
        <v>111</v>
      </c>
      <c r="B43" s="1">
        <v>1</v>
      </c>
      <c r="C43" s="6">
        <v>1</v>
      </c>
      <c r="D43" s="8">
        <v>-14.3410731177419</v>
      </c>
      <c r="E43" s="9">
        <f t="shared" ref="E43:E54" si="38">D42</f>
        <v>-11</v>
      </c>
      <c r="F43" s="6" t="s">
        <v>110</v>
      </c>
      <c r="G43" s="1">
        <v>2</v>
      </c>
      <c r="H43" s="7">
        <f t="shared" si="21"/>
        <v>-14.3410731177419</v>
      </c>
      <c r="I43" s="7">
        <f t="shared" si="22"/>
        <v>258.80892688225811</v>
      </c>
      <c r="J43" s="7">
        <f t="shared" si="23"/>
        <v>2.4175583927185424E-3</v>
      </c>
      <c r="K43" s="7">
        <f t="shared" si="24"/>
        <v>7.7091041666666671</v>
      </c>
      <c r="L43" s="7">
        <f t="shared" si="25"/>
        <v>7.7091041666666665E-2</v>
      </c>
      <c r="M43" s="1" t="s">
        <v>110</v>
      </c>
      <c r="O43" s="7">
        <f t="shared" ref="O43:O53" si="39">L43+O42-P42-N43</f>
        <v>0.15388104803115216</v>
      </c>
      <c r="P43" s="7">
        <f t="shared" si="26"/>
        <v>3.7201641914803705E-4</v>
      </c>
      <c r="Q43" s="12">
        <f t="shared" si="27"/>
        <v>6.8823037542386858E-5</v>
      </c>
      <c r="R43" s="7">
        <f t="shared" si="28"/>
        <v>1.4261842708333333E-2</v>
      </c>
      <c r="S43" s="13">
        <f t="shared" si="29"/>
        <v>4.8256763834713234E-3</v>
      </c>
      <c r="T43" s="2">
        <v>0.01</v>
      </c>
      <c r="U43" s="14">
        <f t="shared" si="30"/>
        <v>4.8256763834713233E-5</v>
      </c>
      <c r="V43" s="13"/>
      <c r="W43" s="2"/>
      <c r="X43" s="14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3"/>
      <c r="AF43" s="2"/>
      <c r="AG43" s="14"/>
      <c r="AH43" s="13"/>
      <c r="AI43" s="2"/>
      <c r="AJ43" s="14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1.4848256763834713E-2</v>
      </c>
      <c r="AR43" s="7">
        <f t="shared" si="34"/>
        <v>7.7091041666666671</v>
      </c>
      <c r="AS43" s="1">
        <f t="shared" si="35"/>
        <v>0.185</v>
      </c>
      <c r="AT43" s="1">
        <f t="shared" si="36"/>
        <v>110.90345205479417</v>
      </c>
      <c r="AU43" s="1">
        <f t="shared" si="37"/>
        <v>15735.153306066348</v>
      </c>
    </row>
    <row r="44" spans="1:48" x14ac:dyDescent="0.15">
      <c r="A44" s="1" t="s">
        <v>73</v>
      </c>
      <c r="B44" s="1">
        <f>I5</f>
        <v>0.185</v>
      </c>
      <c r="C44" s="6">
        <v>2</v>
      </c>
      <c r="D44" s="8">
        <v>-10.0816487995172</v>
      </c>
      <c r="E44" s="9">
        <f t="shared" si="38"/>
        <v>-14.3410731177419</v>
      </c>
      <c r="F44" s="6" t="s">
        <v>110</v>
      </c>
      <c r="G44" s="1">
        <v>3</v>
      </c>
      <c r="H44" s="7">
        <f t="shared" si="21"/>
        <v>-10.0816487995172</v>
      </c>
      <c r="I44" s="7">
        <f t="shared" si="22"/>
        <v>263.06835120048277</v>
      </c>
      <c r="J44" s="7">
        <f t="shared" si="23"/>
        <v>4.4455361579694569E-3</v>
      </c>
      <c r="K44" s="7">
        <f t="shared" si="24"/>
        <v>7.7091041666666671</v>
      </c>
      <c r="L44" s="7">
        <f t="shared" si="25"/>
        <v>7.7091041666666665E-2</v>
      </c>
      <c r="M44" s="1" t="s">
        <v>110</v>
      </c>
      <c r="O44" s="7">
        <f t="shared" si="39"/>
        <v>0.2306000732786708</v>
      </c>
      <c r="P44" s="7">
        <f t="shared" si="26"/>
        <v>1.0251409637907374E-3</v>
      </c>
      <c r="Q44" s="12">
        <f t="shared" si="27"/>
        <v>1.8965107830128643E-4</v>
      </c>
      <c r="R44" s="7">
        <f t="shared" si="28"/>
        <v>1.4261842708333333E-2</v>
      </c>
      <c r="S44" s="13">
        <f t="shared" si="29"/>
        <v>1.329779623712099E-2</v>
      </c>
      <c r="T44" s="2">
        <v>0.01</v>
      </c>
      <c r="U44" s="14">
        <f t="shared" si="30"/>
        <v>1.329779623712099E-4</v>
      </c>
      <c r="V44" s="13"/>
      <c r="W44" s="2"/>
      <c r="X44" s="14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3"/>
      <c r="AF44" s="2"/>
      <c r="AG44" s="14"/>
      <c r="AH44" s="13"/>
      <c r="AI44" s="2"/>
      <c r="AJ44" s="14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1.4932977962371211E-2</v>
      </c>
      <c r="AR44" s="7">
        <f t="shared" si="34"/>
        <v>7.7091041666666671</v>
      </c>
      <c r="AS44" s="1">
        <f t="shared" si="35"/>
        <v>0.185</v>
      </c>
      <c r="AT44" s="1">
        <f t="shared" si="36"/>
        <v>110.90345205479417</v>
      </c>
      <c r="AU44" s="1">
        <f t="shared" si="37"/>
        <v>15824.934959795051</v>
      </c>
    </row>
    <row r="45" spans="1:48" x14ac:dyDescent="0.15">
      <c r="C45" s="6">
        <v>3</v>
      </c>
      <c r="D45" s="8">
        <v>-6.7897880411290297</v>
      </c>
      <c r="E45" s="9">
        <f t="shared" si="38"/>
        <v>-10.0816487995172</v>
      </c>
      <c r="F45" s="6" t="s">
        <v>110</v>
      </c>
      <c r="G45" s="1">
        <v>4</v>
      </c>
      <c r="H45" s="7">
        <f t="shared" si="21"/>
        <v>-6.7897880411290297</v>
      </c>
      <c r="I45" s="7">
        <f t="shared" si="22"/>
        <v>266.36021195887093</v>
      </c>
      <c r="J45" s="7">
        <f t="shared" si="23"/>
        <v>7.0239435429376284E-3</v>
      </c>
      <c r="K45" s="7">
        <f t="shared" si="24"/>
        <v>7.7091041666666671</v>
      </c>
      <c r="L45" s="7">
        <f t="shared" si="25"/>
        <v>7.7091041666666665E-2</v>
      </c>
      <c r="M45" s="1" t="s">
        <v>110</v>
      </c>
      <c r="O45" s="7">
        <f t="shared" si="39"/>
        <v>0.30666597398154671</v>
      </c>
      <c r="P45" s="7">
        <f t="shared" si="26"/>
        <v>2.154004487786364E-3</v>
      </c>
      <c r="Q45" s="12">
        <f t="shared" si="27"/>
        <v>3.9849083024047732E-4</v>
      </c>
      <c r="R45" s="7">
        <f t="shared" si="28"/>
        <v>1.4261842708333333E-2</v>
      </c>
      <c r="S45" s="13">
        <f t="shared" si="29"/>
        <v>2.7941047898925098E-2</v>
      </c>
      <c r="T45" s="2">
        <v>0.01</v>
      </c>
      <c r="U45" s="14">
        <f t="shared" si="30"/>
        <v>2.79410478989251E-4</v>
      </c>
      <c r="V45" s="13"/>
      <c r="W45" s="2"/>
      <c r="X45" s="14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3"/>
      <c r="AF45" s="2"/>
      <c r="AG45" s="14"/>
      <c r="AH45" s="13"/>
      <c r="AI45" s="2"/>
      <c r="AJ45" s="14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1.5079410478989252E-2</v>
      </c>
      <c r="AR45" s="7">
        <f t="shared" si="34"/>
        <v>7.7091041666666671</v>
      </c>
      <c r="AS45" s="1">
        <f t="shared" si="35"/>
        <v>0.185</v>
      </c>
      <c r="AT45" s="1">
        <f t="shared" si="36"/>
        <v>110.90345205479417</v>
      </c>
      <c r="AU45" s="1">
        <f t="shared" si="37"/>
        <v>15980.113990884416</v>
      </c>
    </row>
    <row r="46" spans="1:48" x14ac:dyDescent="0.15">
      <c r="C46" s="6">
        <v>4</v>
      </c>
      <c r="D46" s="8">
        <v>-2.2985656294333299</v>
      </c>
      <c r="E46" s="9">
        <f t="shared" si="38"/>
        <v>-6.7897880411290297</v>
      </c>
      <c r="F46" s="6" t="s">
        <v>110</v>
      </c>
      <c r="G46" s="1">
        <v>5</v>
      </c>
      <c r="H46" s="7">
        <f t="shared" si="21"/>
        <v>-2.2985656294333299</v>
      </c>
      <c r="I46" s="7">
        <f t="shared" si="22"/>
        <v>270.85143437056666</v>
      </c>
      <c r="J46" s="7">
        <f t="shared" si="23"/>
        <v>1.2877407713333747E-2</v>
      </c>
      <c r="K46" s="7">
        <f t="shared" si="24"/>
        <v>7.7091041666666671</v>
      </c>
      <c r="L46" s="7">
        <f t="shared" si="25"/>
        <v>7.7091041666666665E-2</v>
      </c>
      <c r="M46" s="1" t="s">
        <v>112</v>
      </c>
      <c r="N46" s="7">
        <f>(O45-P45)*$C$22/100</f>
        <v>0.28928637101907234</v>
      </c>
      <c r="O46" s="7">
        <f t="shared" si="39"/>
        <v>9.2316640141354711E-2</v>
      </c>
      <c r="P46" s="7">
        <f t="shared" si="26"/>
        <v>1.1887990138253369E-3</v>
      </c>
      <c r="Q46" s="12">
        <f t="shared" si="27"/>
        <v>2.1992781755768732E-4</v>
      </c>
      <c r="R46" s="7">
        <f t="shared" si="28"/>
        <v>1.4261842708333333E-2</v>
      </c>
      <c r="S46" s="13">
        <f t="shared" si="29"/>
        <v>1.5420715405112508E-2</v>
      </c>
      <c r="T46" s="2">
        <v>0.01</v>
      </c>
      <c r="U46" s="14">
        <f t="shared" si="30"/>
        <v>1.5420715405112508E-4</v>
      </c>
      <c r="V46" s="13"/>
      <c r="W46" s="2"/>
      <c r="X46" s="14"/>
      <c r="Y46" s="2">
        <v>0.02</v>
      </c>
      <c r="Z46" s="2">
        <v>0.49</v>
      </c>
      <c r="AA46" s="2">
        <f t="shared" si="31"/>
        <v>9.7999999999999997E-3</v>
      </c>
      <c r="AB46" s="2"/>
      <c r="AC46" s="2"/>
      <c r="AD46" s="2"/>
      <c r="AE46" s="13"/>
      <c r="AF46" s="2"/>
      <c r="AG46" s="14"/>
      <c r="AH46" s="13"/>
      <c r="AI46" s="2"/>
      <c r="AJ46" s="14"/>
      <c r="AL46" s="2"/>
      <c r="AM46" s="2"/>
      <c r="AN46" s="2">
        <v>0.01</v>
      </c>
      <c r="AO46" s="2">
        <v>0.5</v>
      </c>
      <c r="AP46" s="2">
        <f t="shared" si="32"/>
        <v>5.0000000000000001E-3</v>
      </c>
      <c r="AQ46" s="1">
        <f t="shared" si="33"/>
        <v>1.4954207154051125E-2</v>
      </c>
      <c r="AR46" s="7">
        <f t="shared" si="34"/>
        <v>7.7091041666666671</v>
      </c>
      <c r="AS46" s="1">
        <f t="shared" si="35"/>
        <v>0.185</v>
      </c>
      <c r="AT46" s="1">
        <f t="shared" si="36"/>
        <v>110.90345205479417</v>
      </c>
      <c r="AU46" s="1">
        <f t="shared" si="37"/>
        <v>15847.432185628384</v>
      </c>
    </row>
    <row r="47" spans="1:48" x14ac:dyDescent="0.15">
      <c r="C47" s="6">
        <v>5</v>
      </c>
      <c r="D47" s="8">
        <v>1.4698919422903201</v>
      </c>
      <c r="E47" s="9">
        <f t="shared" si="38"/>
        <v>-2.2985656294333299</v>
      </c>
      <c r="F47" s="6" t="s">
        <v>112</v>
      </c>
      <c r="G47" s="1">
        <v>6</v>
      </c>
      <c r="H47" s="7">
        <f t="shared" si="21"/>
        <v>1.4698919422903201</v>
      </c>
      <c r="I47" s="7">
        <f t="shared" si="22"/>
        <v>274.61989194229028</v>
      </c>
      <c r="J47" s="7">
        <f t="shared" si="23"/>
        <v>2.1089605370086022E-2</v>
      </c>
      <c r="K47" s="7">
        <f t="shared" si="24"/>
        <v>7.7091041666666671</v>
      </c>
      <c r="L47" s="7">
        <f t="shared" si="25"/>
        <v>7.7091041666666665E-2</v>
      </c>
      <c r="M47" s="1" t="s">
        <v>110</v>
      </c>
      <c r="O47" s="7">
        <f t="shared" si="39"/>
        <v>0.16821888279419603</v>
      </c>
      <c r="P47" s="7">
        <f t="shared" si="26"/>
        <v>3.5476698539263479E-3</v>
      </c>
      <c r="Q47" s="12">
        <f t="shared" si="27"/>
        <v>6.5631892297637439E-4</v>
      </c>
      <c r="R47" s="7">
        <f t="shared" si="28"/>
        <v>1.4261842708333333E-2</v>
      </c>
      <c r="S47" s="13">
        <f t="shared" si="29"/>
        <v>4.6019223209696522E-2</v>
      </c>
      <c r="T47" s="2">
        <v>0.01</v>
      </c>
      <c r="U47" s="14">
        <f t="shared" si="30"/>
        <v>4.6019223209696524E-4</v>
      </c>
      <c r="V47" s="13"/>
      <c r="W47" s="2"/>
      <c r="X47" s="14"/>
      <c r="Y47" s="2">
        <v>0.02</v>
      </c>
      <c r="Z47" s="2">
        <v>0.49</v>
      </c>
      <c r="AA47" s="2">
        <f t="shared" si="31"/>
        <v>9.7999999999999997E-3</v>
      </c>
      <c r="AB47" s="2"/>
      <c r="AC47" s="2"/>
      <c r="AD47" s="2"/>
      <c r="AE47" s="13"/>
      <c r="AF47" s="2"/>
      <c r="AG47" s="14"/>
      <c r="AH47" s="13"/>
      <c r="AI47" s="2"/>
      <c r="AJ47" s="14"/>
      <c r="AK47" s="2"/>
      <c r="AL47" s="2"/>
      <c r="AM47" s="2"/>
      <c r="AN47" s="2">
        <v>0.01</v>
      </c>
      <c r="AO47" s="2">
        <v>0.5</v>
      </c>
      <c r="AP47" s="2">
        <f t="shared" si="32"/>
        <v>5.0000000000000001E-3</v>
      </c>
      <c r="AQ47" s="1">
        <f t="shared" si="33"/>
        <v>1.5260192232096965E-2</v>
      </c>
      <c r="AR47" s="7">
        <f t="shared" si="34"/>
        <v>7.7091041666666671</v>
      </c>
      <c r="AS47" s="1">
        <f t="shared" si="35"/>
        <v>0.185</v>
      </c>
      <c r="AT47" s="1">
        <f t="shared" si="36"/>
        <v>110.90345205479417</v>
      </c>
      <c r="AU47" s="1">
        <f t="shared" si="37"/>
        <v>16171.693961875882</v>
      </c>
    </row>
    <row r="48" spans="1:48" x14ac:dyDescent="0.15">
      <c r="C48" s="6">
        <v>6</v>
      </c>
      <c r="D48" s="8">
        <v>6.4737678055333303</v>
      </c>
      <c r="E48" s="9">
        <f t="shared" si="38"/>
        <v>1.4698919422903201</v>
      </c>
      <c r="F48" s="6" t="s">
        <v>110</v>
      </c>
      <c r="G48" s="1">
        <v>7</v>
      </c>
      <c r="H48" s="7">
        <f t="shared" si="21"/>
        <v>6.4737678055333303</v>
      </c>
      <c r="I48" s="7">
        <f t="shared" si="22"/>
        <v>279.6237678055333</v>
      </c>
      <c r="J48" s="7">
        <f t="shared" si="23"/>
        <v>3.9775763484096893E-2</v>
      </c>
      <c r="K48" s="7">
        <f t="shared" si="24"/>
        <v>7.7091041666666671</v>
      </c>
      <c r="L48" s="7">
        <f t="shared" si="25"/>
        <v>7.7091041666666665E-2</v>
      </c>
      <c r="M48" s="1" t="s">
        <v>110</v>
      </c>
      <c r="O48" s="7">
        <f t="shared" si="39"/>
        <v>0.24176225460693634</v>
      </c>
      <c r="P48" s="7">
        <f t="shared" si="26"/>
        <v>9.6162782586275142E-3</v>
      </c>
      <c r="Q48" s="12">
        <f t="shared" si="27"/>
        <v>1.77901147784609E-3</v>
      </c>
      <c r="R48" s="7">
        <f t="shared" si="28"/>
        <v>1.4261842708333333E-2</v>
      </c>
      <c r="S48" s="13">
        <f t="shared" si="29"/>
        <v>0.1247392440253598</v>
      </c>
      <c r="T48" s="2">
        <v>0.01</v>
      </c>
      <c r="U48" s="14">
        <f t="shared" si="30"/>
        <v>1.2473924402535981E-3</v>
      </c>
      <c r="V48" s="13"/>
      <c r="W48" s="2"/>
      <c r="X48" s="14"/>
      <c r="Y48" s="2">
        <v>0.02</v>
      </c>
      <c r="Z48" s="2">
        <v>0.49</v>
      </c>
      <c r="AA48" s="2">
        <f t="shared" si="31"/>
        <v>9.7999999999999997E-3</v>
      </c>
      <c r="AB48" s="2"/>
      <c r="AC48" s="2"/>
      <c r="AD48" s="2"/>
      <c r="AE48" s="13"/>
      <c r="AF48" s="2"/>
      <c r="AG48" s="14"/>
      <c r="AH48" s="13"/>
      <c r="AI48" s="2"/>
      <c r="AJ48" s="14"/>
      <c r="AL48" s="2"/>
      <c r="AM48" s="2"/>
      <c r="AN48" s="2">
        <v>0.01</v>
      </c>
      <c r="AO48" s="2">
        <v>0.5</v>
      </c>
      <c r="AP48" s="2">
        <f t="shared" si="32"/>
        <v>5.0000000000000001E-3</v>
      </c>
      <c r="AQ48" s="1">
        <f t="shared" si="33"/>
        <v>1.6047392440253598E-2</v>
      </c>
      <c r="AR48" s="7">
        <f t="shared" si="34"/>
        <v>7.7091041666666671</v>
      </c>
      <c r="AS48" s="1">
        <f t="shared" si="35"/>
        <v>0.185</v>
      </c>
      <c r="AT48" s="1">
        <f t="shared" si="36"/>
        <v>110.90345205479417</v>
      </c>
      <c r="AU48" s="1">
        <f t="shared" si="37"/>
        <v>17005.91417741538</v>
      </c>
    </row>
    <row r="49" spans="1:78" x14ac:dyDescent="0.15">
      <c r="C49" s="6">
        <v>7</v>
      </c>
      <c r="D49" s="8">
        <v>8.2342827420967701</v>
      </c>
      <c r="E49" s="9">
        <f t="shared" si="38"/>
        <v>6.4737678055333303</v>
      </c>
      <c r="F49" s="6" t="s">
        <v>110</v>
      </c>
      <c r="G49" s="1">
        <v>8</v>
      </c>
      <c r="H49" s="7">
        <f t="shared" si="21"/>
        <v>8.2342827420967701</v>
      </c>
      <c r="I49" s="7">
        <f t="shared" si="22"/>
        <v>281.38428274209673</v>
      </c>
      <c r="J49" s="7">
        <f t="shared" si="23"/>
        <v>4.9457801253566878E-2</v>
      </c>
      <c r="K49" s="7">
        <f t="shared" si="24"/>
        <v>7.7091041666666671</v>
      </c>
      <c r="L49" s="7">
        <f t="shared" si="25"/>
        <v>7.7091041666666665E-2</v>
      </c>
      <c r="M49" s="1" t="s">
        <v>110</v>
      </c>
      <c r="O49" s="7">
        <f t="shared" si="39"/>
        <v>0.3092370180149755</v>
      </c>
      <c r="P49" s="7">
        <f t="shared" si="26"/>
        <v>1.5294182977230338E-2</v>
      </c>
      <c r="Q49" s="12">
        <f t="shared" si="27"/>
        <v>2.8294238507876124E-3</v>
      </c>
      <c r="R49" s="7">
        <f t="shared" si="28"/>
        <v>1.4261842708333333E-2</v>
      </c>
      <c r="S49" s="13">
        <f t="shared" si="29"/>
        <v>0.19839118328898359</v>
      </c>
      <c r="T49" s="2">
        <v>0.01</v>
      </c>
      <c r="U49" s="14">
        <f t="shared" si="30"/>
        <v>1.9839118328898358E-3</v>
      </c>
      <c r="V49" s="13"/>
      <c r="W49" s="2"/>
      <c r="X49" s="14"/>
      <c r="Y49" s="2">
        <v>0.02</v>
      </c>
      <c r="Z49" s="2">
        <v>0.49</v>
      </c>
      <c r="AA49" s="2">
        <f t="shared" si="31"/>
        <v>9.7999999999999997E-3</v>
      </c>
      <c r="AB49" s="2"/>
      <c r="AC49" s="2"/>
      <c r="AD49" s="2"/>
      <c r="AE49" s="13"/>
      <c r="AF49" s="2"/>
      <c r="AG49" s="14"/>
      <c r="AH49" s="13"/>
      <c r="AI49" s="2"/>
      <c r="AJ49" s="14"/>
      <c r="AK49" s="2"/>
      <c r="AL49" s="2"/>
      <c r="AM49" s="2"/>
      <c r="AN49" s="2">
        <v>0.01</v>
      </c>
      <c r="AO49" s="2">
        <v>0.5</v>
      </c>
      <c r="AP49" s="2">
        <f t="shared" si="32"/>
        <v>5.0000000000000001E-3</v>
      </c>
      <c r="AQ49" s="1">
        <f t="shared" si="33"/>
        <v>1.6783911832889836E-2</v>
      </c>
      <c r="AR49" s="7">
        <f t="shared" si="34"/>
        <v>7.7091041666666671</v>
      </c>
      <c r="AS49" s="1">
        <f t="shared" si="35"/>
        <v>0.185</v>
      </c>
      <c r="AT49" s="1">
        <f t="shared" si="36"/>
        <v>110.90345205479417</v>
      </c>
      <c r="AU49" s="1">
        <f t="shared" si="37"/>
        <v>17786.42637762527</v>
      </c>
    </row>
    <row r="50" spans="1:78" x14ac:dyDescent="0.15">
      <c r="C50" s="6">
        <v>8</v>
      </c>
      <c r="D50" s="8">
        <v>8.1995379302580602</v>
      </c>
      <c r="E50" s="9">
        <f t="shared" si="38"/>
        <v>8.2342827420967701</v>
      </c>
      <c r="F50" s="6" t="s">
        <v>110</v>
      </c>
      <c r="G50" s="1">
        <v>9</v>
      </c>
      <c r="H50" s="7">
        <f t="shared" si="21"/>
        <v>8.1995379302580602</v>
      </c>
      <c r="I50" s="7">
        <f t="shared" si="22"/>
        <v>281.34953793025807</v>
      </c>
      <c r="J50" s="7">
        <f t="shared" si="23"/>
        <v>4.924690595655918E-2</v>
      </c>
      <c r="K50" s="7">
        <f t="shared" si="24"/>
        <v>7.7091041666666671</v>
      </c>
      <c r="L50" s="7">
        <f t="shared" si="25"/>
        <v>7.7091041666666665E-2</v>
      </c>
      <c r="M50" s="1" t="s">
        <v>110</v>
      </c>
      <c r="O50" s="7">
        <f t="shared" si="39"/>
        <v>0.37103387670441185</v>
      </c>
      <c r="P50" s="7">
        <f t="shared" si="26"/>
        <v>1.8272270432759745E-2</v>
      </c>
      <c r="Q50" s="12">
        <f t="shared" si="27"/>
        <v>3.3803700300605527E-3</v>
      </c>
      <c r="R50" s="7">
        <f t="shared" si="28"/>
        <v>1.4261842708333333E-2</v>
      </c>
      <c r="S50" s="13">
        <f t="shared" si="29"/>
        <v>0.23702196828221711</v>
      </c>
      <c r="T50" s="2">
        <v>0.01</v>
      </c>
      <c r="U50" s="14">
        <f t="shared" si="30"/>
        <v>2.370219682822171E-3</v>
      </c>
      <c r="V50" s="13"/>
      <c r="W50" s="2"/>
      <c r="X50" s="14"/>
      <c r="Y50" s="2">
        <v>0.02</v>
      </c>
      <c r="Z50" s="2">
        <v>0.49</v>
      </c>
      <c r="AA50" s="2">
        <f t="shared" si="31"/>
        <v>9.7999999999999997E-3</v>
      </c>
      <c r="AB50" s="2"/>
      <c r="AC50" s="2"/>
      <c r="AD50" s="2"/>
      <c r="AE50" s="13"/>
      <c r="AF50" s="2"/>
      <c r="AG50" s="14"/>
      <c r="AH50" s="13"/>
      <c r="AI50" s="2"/>
      <c r="AJ50" s="14"/>
      <c r="AL50" s="2"/>
      <c r="AM50" s="2"/>
      <c r="AN50" s="2">
        <v>0.01</v>
      </c>
      <c r="AO50" s="2">
        <v>0.5</v>
      </c>
      <c r="AP50" s="2">
        <f t="shared" si="32"/>
        <v>5.0000000000000001E-3</v>
      </c>
      <c r="AQ50" s="1">
        <f t="shared" si="33"/>
        <v>1.7170219682822171E-2</v>
      </c>
      <c r="AR50" s="7">
        <f t="shared" si="34"/>
        <v>7.7091041666666671</v>
      </c>
      <c r="AS50" s="1">
        <f t="shared" si="35"/>
        <v>0.185</v>
      </c>
      <c r="AT50" s="1">
        <f t="shared" si="36"/>
        <v>110.90345205479417</v>
      </c>
      <c r="AU50" s="1">
        <f t="shared" si="37"/>
        <v>18195.808659916322</v>
      </c>
    </row>
    <row r="51" spans="1:78" x14ac:dyDescent="0.15">
      <c r="C51" s="6">
        <v>9</v>
      </c>
      <c r="D51" s="8">
        <v>4.4927416905666702</v>
      </c>
      <c r="E51" s="9">
        <f t="shared" si="38"/>
        <v>8.1995379302580602</v>
      </c>
      <c r="F51" s="6" t="s">
        <v>110</v>
      </c>
      <c r="G51" s="1">
        <v>10</v>
      </c>
      <c r="H51" s="7">
        <f t="shared" si="21"/>
        <v>4.4927416905666702</v>
      </c>
      <c r="I51" s="7">
        <f t="shared" si="22"/>
        <v>277.64274169056665</v>
      </c>
      <c r="J51" s="7">
        <f t="shared" si="23"/>
        <v>3.1025331572161217E-2</v>
      </c>
      <c r="K51" s="7">
        <f t="shared" si="24"/>
        <v>7.7091041666666671</v>
      </c>
      <c r="L51" s="7">
        <f t="shared" si="25"/>
        <v>7.7091041666666665E-2</v>
      </c>
      <c r="M51" s="1" t="s">
        <v>110</v>
      </c>
      <c r="O51" s="7">
        <f t="shared" si="39"/>
        <v>0.42985264793831873</v>
      </c>
      <c r="P51" s="7">
        <f t="shared" si="26"/>
        <v>1.333632092945782E-2</v>
      </c>
      <c r="Q51" s="12">
        <f t="shared" si="27"/>
        <v>2.4672193719496968E-3</v>
      </c>
      <c r="R51" s="7">
        <f t="shared" si="28"/>
        <v>1.4261842708333333E-2</v>
      </c>
      <c r="S51" s="13">
        <f t="shared" si="29"/>
        <v>0.17299443153359675</v>
      </c>
      <c r="T51" s="2">
        <v>0.01</v>
      </c>
      <c r="U51" s="14">
        <f t="shared" si="30"/>
        <v>1.7299443153359676E-3</v>
      </c>
      <c r="V51" s="13"/>
      <c r="W51" s="2"/>
      <c r="X51" s="14"/>
      <c r="Y51" s="2">
        <v>0.02</v>
      </c>
      <c r="Z51" s="2">
        <v>0.49</v>
      </c>
      <c r="AA51" s="2">
        <f t="shared" si="31"/>
        <v>9.7999999999999997E-3</v>
      </c>
      <c r="AB51" s="2"/>
      <c r="AC51" s="2"/>
      <c r="AD51" s="2"/>
      <c r="AE51" s="13"/>
      <c r="AF51" s="2"/>
      <c r="AG51" s="14"/>
      <c r="AH51" s="13"/>
      <c r="AI51" s="2"/>
      <c r="AJ51" s="14"/>
      <c r="AK51" s="2"/>
      <c r="AL51" s="2"/>
      <c r="AM51" s="2"/>
      <c r="AN51" s="2">
        <v>0.01</v>
      </c>
      <c r="AO51" s="2">
        <v>0.5</v>
      </c>
      <c r="AP51" s="2">
        <f t="shared" si="32"/>
        <v>5.0000000000000001E-3</v>
      </c>
      <c r="AQ51" s="1">
        <f t="shared" si="33"/>
        <v>1.6529944315335967E-2</v>
      </c>
      <c r="AR51" s="7">
        <f t="shared" si="34"/>
        <v>7.7091041666666671</v>
      </c>
      <c r="AS51" s="1">
        <f t="shared" si="35"/>
        <v>0.185</v>
      </c>
      <c r="AT51" s="1">
        <f t="shared" si="36"/>
        <v>110.90345205479417</v>
      </c>
      <c r="AU51" s="1">
        <f t="shared" si="37"/>
        <v>17517.289206371293</v>
      </c>
    </row>
    <row r="52" spans="1:78" x14ac:dyDescent="0.15">
      <c r="C52" s="6">
        <v>10</v>
      </c>
      <c r="D52" s="8">
        <v>-0.96623200464516101</v>
      </c>
      <c r="E52" s="9">
        <f t="shared" si="38"/>
        <v>4.4927416905666702</v>
      </c>
      <c r="F52" s="6" t="s">
        <v>110</v>
      </c>
      <c r="G52" s="1">
        <v>11</v>
      </c>
      <c r="H52" s="7">
        <f t="shared" si="21"/>
        <v>-0.96623200464516101</v>
      </c>
      <c r="I52" s="7">
        <f t="shared" si="22"/>
        <v>272.1837679953548</v>
      </c>
      <c r="J52" s="7">
        <f t="shared" si="23"/>
        <v>1.5355030220419312E-2</v>
      </c>
      <c r="K52" s="7">
        <f t="shared" si="24"/>
        <v>7.7091041666666671</v>
      </c>
      <c r="L52" s="7">
        <f t="shared" si="25"/>
        <v>7.7091041666666665E-2</v>
      </c>
      <c r="M52" s="1" t="s">
        <v>112</v>
      </c>
      <c r="N52" s="7">
        <f>(O51-P51)*$C$22/100</f>
        <v>0.39569051065841793</v>
      </c>
      <c r="O52" s="7">
        <f t="shared" si="39"/>
        <v>9.7916858017109643E-2</v>
      </c>
      <c r="P52" s="7">
        <f t="shared" si="26"/>
        <v>1.5035163139412255E-3</v>
      </c>
      <c r="Q52" s="12">
        <f t="shared" si="27"/>
        <v>2.781505180791267E-4</v>
      </c>
      <c r="R52" s="7">
        <f t="shared" si="28"/>
        <v>1.4261842708333333E-2</v>
      </c>
      <c r="S52" s="13">
        <f t="shared" si="29"/>
        <v>1.950312619256421E-2</v>
      </c>
      <c r="T52" s="2">
        <v>0.01</v>
      </c>
      <c r="U52" s="14">
        <f t="shared" si="30"/>
        <v>1.9503126192564212E-4</v>
      </c>
      <c r="V52" s="13"/>
      <c r="W52" s="2"/>
      <c r="X52" s="14"/>
      <c r="Y52" s="2">
        <v>0.02</v>
      </c>
      <c r="Z52" s="2">
        <v>0.49</v>
      </c>
      <c r="AA52" s="2">
        <f t="shared" si="31"/>
        <v>9.7999999999999997E-3</v>
      </c>
      <c r="AB52" s="2"/>
      <c r="AC52" s="2"/>
      <c r="AD52" s="2"/>
      <c r="AE52" s="13"/>
      <c r="AF52" s="2"/>
      <c r="AG52" s="14"/>
      <c r="AH52" s="13"/>
      <c r="AI52" s="2"/>
      <c r="AJ52" s="14"/>
      <c r="AL52" s="2"/>
      <c r="AM52" s="2"/>
      <c r="AN52" s="2">
        <v>0.01</v>
      </c>
      <c r="AO52" s="2">
        <v>0.5</v>
      </c>
      <c r="AP52" s="2">
        <f t="shared" si="32"/>
        <v>5.0000000000000001E-3</v>
      </c>
      <c r="AQ52" s="1">
        <f t="shared" si="33"/>
        <v>1.4995031261925643E-2</v>
      </c>
      <c r="AR52" s="7">
        <f t="shared" si="34"/>
        <v>7.7091041666666671</v>
      </c>
      <c r="AS52" s="1">
        <f t="shared" si="35"/>
        <v>0.185</v>
      </c>
      <c r="AT52" s="1">
        <f t="shared" si="36"/>
        <v>110.90345205479417</v>
      </c>
      <c r="AU52" s="1">
        <f t="shared" si="37"/>
        <v>15890.694745416113</v>
      </c>
    </row>
    <row r="53" spans="1:78" x14ac:dyDescent="0.15">
      <c r="C53" s="6">
        <v>11</v>
      </c>
      <c r="D53" s="8">
        <v>-6.2002461597333296</v>
      </c>
      <c r="E53" s="9">
        <f t="shared" si="38"/>
        <v>-0.96623200464516101</v>
      </c>
      <c r="F53" s="6" t="s">
        <v>112</v>
      </c>
      <c r="G53" s="1">
        <v>12</v>
      </c>
      <c r="H53" s="7">
        <f t="shared" si="21"/>
        <v>-6.2002461597333296</v>
      </c>
      <c r="I53" s="7">
        <f t="shared" si="22"/>
        <v>266.94975384026662</v>
      </c>
      <c r="J53" s="7">
        <f t="shared" si="23"/>
        <v>7.614498949011562E-3</v>
      </c>
      <c r="K53" s="7">
        <f t="shared" si="24"/>
        <v>7.7091041666666671</v>
      </c>
      <c r="L53" s="7">
        <f t="shared" si="25"/>
        <v>7.7091041666666665E-2</v>
      </c>
      <c r="M53" s="1" t="s">
        <v>110</v>
      </c>
      <c r="O53" s="7">
        <f t="shared" si="39"/>
        <v>0.17350438336983509</v>
      </c>
      <c r="P53" s="7">
        <f t="shared" si="26"/>
        <v>1.3211489448185084E-3</v>
      </c>
      <c r="Q53" s="12">
        <f t="shared" si="27"/>
        <v>2.4441255479142407E-4</v>
      </c>
      <c r="R53" s="7">
        <f t="shared" si="28"/>
        <v>1.4261842708333333E-2</v>
      </c>
      <c r="S53" s="13">
        <f t="shared" si="29"/>
        <v>1.7137515802821988E-2</v>
      </c>
      <c r="T53" s="2">
        <v>0.01</v>
      </c>
      <c r="U53" s="14">
        <f t="shared" si="30"/>
        <v>1.7137515802821988E-4</v>
      </c>
      <c r="V53" s="13"/>
      <c r="W53" s="2"/>
      <c r="X53" s="14"/>
      <c r="Y53" s="2">
        <v>0.02</v>
      </c>
      <c r="Z53" s="2">
        <v>0.49</v>
      </c>
      <c r="AA53" s="2">
        <f t="shared" si="31"/>
        <v>9.7999999999999997E-3</v>
      </c>
      <c r="AB53" s="2"/>
      <c r="AC53" s="2"/>
      <c r="AD53" s="2"/>
      <c r="AE53" s="13"/>
      <c r="AF53" s="2"/>
      <c r="AG53" s="14"/>
      <c r="AH53" s="13"/>
      <c r="AI53" s="2"/>
      <c r="AJ53" s="14"/>
      <c r="AK53" s="2"/>
      <c r="AL53" s="2"/>
      <c r="AM53" s="2"/>
      <c r="AN53" s="2">
        <v>0.01</v>
      </c>
      <c r="AO53" s="2">
        <v>0.5</v>
      </c>
      <c r="AP53" s="2">
        <f t="shared" si="32"/>
        <v>5.0000000000000001E-3</v>
      </c>
      <c r="AQ53" s="1">
        <f t="shared" si="33"/>
        <v>1.4971375158028221E-2</v>
      </c>
      <c r="AR53" s="7">
        <f t="shared" si="34"/>
        <v>7.7091041666666671</v>
      </c>
      <c r="AS53" s="1">
        <f t="shared" si="35"/>
        <v>0.185</v>
      </c>
      <c r="AT53" s="1">
        <f t="shared" si="36"/>
        <v>110.90345205479417</v>
      </c>
      <c r="AU53" s="1">
        <f t="shared" si="37"/>
        <v>15865.625646236955</v>
      </c>
      <c r="AV53" s="1">
        <f>SUM(AU42:AU53)</f>
        <v>197546.4831162043</v>
      </c>
    </row>
    <row r="54" spans="1:78" x14ac:dyDescent="0.15">
      <c r="C54" s="6">
        <v>12</v>
      </c>
      <c r="D54" s="8">
        <v>-7.9447253324516103</v>
      </c>
      <c r="E54" s="9">
        <f t="shared" si="38"/>
        <v>-6.2002461597333296</v>
      </c>
      <c r="F54" s="6" t="s">
        <v>110</v>
      </c>
    </row>
    <row r="56" spans="1:78" x14ac:dyDescent="0.15">
      <c r="S56" s="30" t="s">
        <v>80</v>
      </c>
      <c r="T56" s="30"/>
      <c r="U56" s="30"/>
      <c r="V56" s="11" t="s">
        <v>81</v>
      </c>
      <c r="W56" s="11" t="s">
        <v>82</v>
      </c>
      <c r="X56" s="11" t="s">
        <v>83</v>
      </c>
      <c r="Y56" s="11" t="s">
        <v>84</v>
      </c>
      <c r="Z56" s="11" t="s">
        <v>85</v>
      </c>
      <c r="AA56" s="11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pans="1:78" x14ac:dyDescent="0.15">
      <c r="A57" s="34" t="s">
        <v>48</v>
      </c>
      <c r="B57" s="34"/>
      <c r="C57" s="6" t="s">
        <v>88</v>
      </c>
      <c r="D57" s="6" t="s">
        <v>89</v>
      </c>
      <c r="E57" s="6" t="s">
        <v>90</v>
      </c>
      <c r="F57" s="6" t="s">
        <v>91</v>
      </c>
      <c r="G57" s="1" t="s">
        <v>88</v>
      </c>
      <c r="H57" s="1" t="s">
        <v>90</v>
      </c>
      <c r="I57" s="1" t="s">
        <v>92</v>
      </c>
      <c r="J57" s="1" t="s">
        <v>93</v>
      </c>
      <c r="K57" s="10" t="s">
        <v>94</v>
      </c>
      <c r="L57" s="10" t="s">
        <v>95</v>
      </c>
      <c r="M57" s="1" t="s">
        <v>96</v>
      </c>
      <c r="N57" s="10" t="s">
        <v>97</v>
      </c>
      <c r="O57" s="1" t="s">
        <v>98</v>
      </c>
      <c r="P57" s="1" t="s">
        <v>99</v>
      </c>
      <c r="Q57" s="10" t="s">
        <v>100</v>
      </c>
      <c r="R57" s="10" t="s">
        <v>101</v>
      </c>
      <c r="S57" s="2" t="s">
        <v>102</v>
      </c>
      <c r="T57" s="2" t="s">
        <v>103</v>
      </c>
      <c r="U57" s="2"/>
      <c r="V57" s="2" t="s">
        <v>113</v>
      </c>
      <c r="W57" s="2" t="s">
        <v>113</v>
      </c>
      <c r="X57" s="2" t="s">
        <v>113</v>
      </c>
      <c r="Y57" s="2" t="s">
        <v>113</v>
      </c>
      <c r="Z57" s="2" t="s">
        <v>113</v>
      </c>
      <c r="AA57" s="2" t="s">
        <v>113</v>
      </c>
      <c r="AB57" s="1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1" t="s">
        <v>108</v>
      </c>
      <c r="B58" s="1">
        <f>F7</f>
        <v>134.75800000000001</v>
      </c>
      <c r="C58" s="6" t="s">
        <v>109</v>
      </c>
      <c r="D58" s="6">
        <v>-11</v>
      </c>
      <c r="E58" s="6"/>
      <c r="F58" s="6"/>
      <c r="G58" s="1">
        <v>1</v>
      </c>
      <c r="H58" s="7">
        <f t="shared" ref="H58:H69" si="40">E59</f>
        <v>-11</v>
      </c>
      <c r="I58" s="7">
        <f t="shared" ref="I58:I69" si="41">H58+273.15</f>
        <v>262.14999999999998</v>
      </c>
      <c r="J58" s="7">
        <f t="shared" ref="J58:J69" si="42">EXP(($C$16*(I58-$C$14))/($C$17*I58*$C$14))</f>
        <v>3.9049323458726711E-3</v>
      </c>
      <c r="K58" s="7">
        <f t="shared" ref="K58:K69" si="43">$B$58/12</f>
        <v>11.229833333333334</v>
      </c>
      <c r="L58" s="7">
        <f t="shared" ref="L58:L69" si="44">K58*$B$59/100</f>
        <v>3.0320550000000002</v>
      </c>
      <c r="M58" s="1" t="s">
        <v>110</v>
      </c>
      <c r="O58" s="7">
        <f>L58</f>
        <v>3.0320550000000002</v>
      </c>
      <c r="P58" s="7">
        <f t="shared" ref="P58:P69" si="45">O58*J58</f>
        <v>1.1839969643964962E-2</v>
      </c>
      <c r="Q58" s="12">
        <f t="shared" ref="Q58:Q69" si="46">P58*$B$60</f>
        <v>3.4335911967498388E-3</v>
      </c>
      <c r="R58" s="7">
        <f t="shared" ref="R58:R69" si="47">L58*$B$60</f>
        <v>0.87929594999999994</v>
      </c>
      <c r="S58" s="13">
        <f t="shared" ref="S58:S69" si="48">Q58/R58</f>
        <v>3.9049323458726711E-3</v>
      </c>
      <c r="T58" s="2">
        <v>0.27</v>
      </c>
      <c r="U58" s="14">
        <f t="shared" ref="U58:U69" si="49">S58*T58</f>
        <v>1.0543317333856213E-3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0.22660485665579685</v>
      </c>
      <c r="AC58" s="7">
        <f t="shared" ref="AC58:AC69" si="51">$B$58/12</f>
        <v>11.229833333333334</v>
      </c>
      <c r="AD58" s="1">
        <f t="shared" ref="AD58:AD69" si="52">$B$60</f>
        <v>0.28999999999999998</v>
      </c>
      <c r="AE58" s="15">
        <f t="shared" ref="AE58:AE69" si="53">$E$7/12</f>
        <v>3.7801369863013665</v>
      </c>
      <c r="AF58" s="1">
        <f t="shared" ref="AF58:AF69" si="54">AE58*10000*AC58*AB58</f>
        <v>96194.460348693698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2"/>
    </row>
    <row r="59" spans="1:78" x14ac:dyDescent="0.15">
      <c r="A59" s="1" t="s">
        <v>111</v>
      </c>
      <c r="B59" s="1">
        <v>27</v>
      </c>
      <c r="C59" s="6">
        <v>1</v>
      </c>
      <c r="D59" s="8">
        <v>-14.3410731177419</v>
      </c>
      <c r="E59" s="9">
        <f t="shared" ref="E59:E70" si="55">D58</f>
        <v>-11</v>
      </c>
      <c r="F59" s="6" t="s">
        <v>110</v>
      </c>
      <c r="G59" s="1">
        <v>2</v>
      </c>
      <c r="H59" s="7">
        <f t="shared" si="40"/>
        <v>-14.3410731177419</v>
      </c>
      <c r="I59" s="7">
        <f t="shared" si="41"/>
        <v>258.80892688225811</v>
      </c>
      <c r="J59" s="7">
        <f t="shared" si="42"/>
        <v>2.4175583927185424E-3</v>
      </c>
      <c r="K59" s="7">
        <f t="shared" si="43"/>
        <v>11.229833333333334</v>
      </c>
      <c r="L59" s="7">
        <f t="shared" si="44"/>
        <v>3.0320550000000002</v>
      </c>
      <c r="M59" s="1" t="s">
        <v>110</v>
      </c>
      <c r="O59" s="7">
        <f t="shared" ref="O59:O69" si="56">L59+O58-P58-N59</f>
        <v>6.0522700303560351</v>
      </c>
      <c r="P59" s="7">
        <f t="shared" si="45"/>
        <v>1.463171620688614E-2</v>
      </c>
      <c r="Q59" s="12">
        <f t="shared" si="46"/>
        <v>4.2431976999969803E-3</v>
      </c>
      <c r="R59" s="7">
        <f t="shared" si="47"/>
        <v>0.87929594999999994</v>
      </c>
      <c r="S59" s="13">
        <f t="shared" si="48"/>
        <v>4.8256763834713225E-3</v>
      </c>
      <c r="T59" s="2">
        <v>0.27</v>
      </c>
      <c r="U59" s="14">
        <f t="shared" si="49"/>
        <v>1.3029326235372571E-3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0.22665315980875331</v>
      </c>
      <c r="AC59" s="7">
        <f t="shared" si="51"/>
        <v>11.229833333333334</v>
      </c>
      <c r="AD59" s="1">
        <f t="shared" si="52"/>
        <v>0.28999999999999998</v>
      </c>
      <c r="AE59" s="15">
        <f t="shared" si="53"/>
        <v>3.7801369863013665</v>
      </c>
      <c r="AF59" s="1">
        <f t="shared" si="54"/>
        <v>96214.965186058442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73</v>
      </c>
      <c r="B60" s="1">
        <f>H7</f>
        <v>0.28999999999999998</v>
      </c>
      <c r="C60" s="6">
        <v>2</v>
      </c>
      <c r="D60" s="8">
        <v>-10.0816487995172</v>
      </c>
      <c r="E60" s="9">
        <f t="shared" si="55"/>
        <v>-14.3410731177419</v>
      </c>
      <c r="F60" s="6" t="s">
        <v>110</v>
      </c>
      <c r="G60" s="1">
        <v>3</v>
      </c>
      <c r="H60" s="7">
        <f t="shared" si="40"/>
        <v>-10.0816487995172</v>
      </c>
      <c r="I60" s="7">
        <f t="shared" si="41"/>
        <v>263.06835120048277</v>
      </c>
      <c r="J60" s="7">
        <f t="shared" si="42"/>
        <v>4.4455361579694569E-3</v>
      </c>
      <c r="K60" s="7">
        <f t="shared" si="43"/>
        <v>11.229833333333334</v>
      </c>
      <c r="L60" s="7">
        <f t="shared" si="44"/>
        <v>3.0320550000000002</v>
      </c>
      <c r="M60" s="1" t="s">
        <v>110</v>
      </c>
      <c r="O60" s="7">
        <f t="shared" si="56"/>
        <v>9.0696933141491503</v>
      </c>
      <c r="P60" s="7">
        <f t="shared" si="45"/>
        <v>4.0319649569743883E-2</v>
      </c>
      <c r="Q60" s="12">
        <f t="shared" si="46"/>
        <v>1.1692698375225725E-2</v>
      </c>
      <c r="R60" s="7">
        <f t="shared" si="47"/>
        <v>0.87929594999999994</v>
      </c>
      <c r="S60" s="13">
        <f t="shared" si="48"/>
        <v>1.329779623712099E-2</v>
      </c>
      <c r="T60" s="2">
        <v>0.27</v>
      </c>
      <c r="U60" s="14">
        <f t="shared" si="49"/>
        <v>3.5904049840226678E-3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0.22709761568839562</v>
      </c>
      <c r="AC60" s="7">
        <f t="shared" si="51"/>
        <v>11.229833333333334</v>
      </c>
      <c r="AD60" s="1">
        <f t="shared" si="52"/>
        <v>0.28999999999999998</v>
      </c>
      <c r="AE60" s="15">
        <f t="shared" si="53"/>
        <v>3.7801369863013665</v>
      </c>
      <c r="AF60" s="1">
        <f t="shared" si="54"/>
        <v>96403.638077372234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C61" s="6">
        <v>3</v>
      </c>
      <c r="D61" s="8">
        <v>-6.7897880411290297</v>
      </c>
      <c r="E61" s="9">
        <f t="shared" si="55"/>
        <v>-10.0816487995172</v>
      </c>
      <c r="F61" s="6" t="s">
        <v>110</v>
      </c>
      <c r="G61" s="1">
        <v>4</v>
      </c>
      <c r="H61" s="7">
        <f t="shared" si="40"/>
        <v>-6.7897880411290297</v>
      </c>
      <c r="I61" s="7">
        <f t="shared" si="41"/>
        <v>266.36021195887093</v>
      </c>
      <c r="J61" s="7">
        <f t="shared" si="42"/>
        <v>7.0239435429376284E-3</v>
      </c>
      <c r="K61" s="7">
        <f t="shared" si="43"/>
        <v>11.229833333333334</v>
      </c>
      <c r="L61" s="7">
        <f t="shared" si="44"/>
        <v>3.0320550000000002</v>
      </c>
      <c r="M61" s="1" t="s">
        <v>110</v>
      </c>
      <c r="O61" s="7">
        <f t="shared" si="56"/>
        <v>12.061428664579406</v>
      </c>
      <c r="P61" s="7">
        <f t="shared" si="45"/>
        <v>8.4718793987175342E-2</v>
      </c>
      <c r="Q61" s="12">
        <f t="shared" si="46"/>
        <v>2.4568450256280846E-2</v>
      </c>
      <c r="R61" s="7">
        <f t="shared" si="47"/>
        <v>0.87929594999999994</v>
      </c>
      <c r="S61" s="13">
        <f t="shared" si="48"/>
        <v>2.7941047898925098E-2</v>
      </c>
      <c r="T61" s="2">
        <v>0.27</v>
      </c>
      <c r="U61" s="14">
        <f t="shared" si="49"/>
        <v>7.5440829327097772E-3</v>
      </c>
      <c r="V61" s="2">
        <v>180.9</v>
      </c>
      <c r="W61" s="2">
        <v>6</v>
      </c>
      <c r="X61" s="2">
        <v>3</v>
      </c>
      <c r="Y61" s="2">
        <v>0.3</v>
      </c>
      <c r="Z61" s="2">
        <v>6</v>
      </c>
      <c r="AA61" s="2">
        <v>30.2</v>
      </c>
      <c r="AB61" s="1">
        <f t="shared" si="50"/>
        <v>0.22786581531382552</v>
      </c>
      <c r="AC61" s="7">
        <f t="shared" si="51"/>
        <v>11.229833333333334</v>
      </c>
      <c r="AD61" s="1">
        <f t="shared" si="52"/>
        <v>0.28999999999999998</v>
      </c>
      <c r="AE61" s="15">
        <f t="shared" si="53"/>
        <v>3.7801369863013665</v>
      </c>
      <c r="AF61" s="1">
        <f t="shared" si="54"/>
        <v>96729.741186982734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6">
        <v>4</v>
      </c>
      <c r="D62" s="8">
        <v>-2.2985656294333299</v>
      </c>
      <c r="E62" s="9">
        <f t="shared" si="55"/>
        <v>-6.7897880411290297</v>
      </c>
      <c r="F62" s="6" t="s">
        <v>110</v>
      </c>
      <c r="G62" s="1">
        <v>5</v>
      </c>
      <c r="H62" s="7">
        <f t="shared" si="40"/>
        <v>-2.2985656294333299</v>
      </c>
      <c r="I62" s="7">
        <f t="shared" si="41"/>
        <v>270.85143437056666</v>
      </c>
      <c r="J62" s="7">
        <f t="shared" si="42"/>
        <v>1.2877407713333747E-2</v>
      </c>
      <c r="K62" s="7">
        <f t="shared" si="43"/>
        <v>11.229833333333334</v>
      </c>
      <c r="L62" s="7">
        <f t="shared" si="44"/>
        <v>3.0320550000000002</v>
      </c>
      <c r="M62" s="1" t="s">
        <v>112</v>
      </c>
      <c r="N62" s="7">
        <f>(O61-P61)*$C$22/100</f>
        <v>11.37787437706262</v>
      </c>
      <c r="O62" s="7">
        <f t="shared" si="56"/>
        <v>3.6308904935296109</v>
      </c>
      <c r="P62" s="7">
        <f t="shared" si="45"/>
        <v>4.6756457247648389E-2</v>
      </c>
      <c r="Q62" s="12">
        <f t="shared" si="46"/>
        <v>1.3559372601818031E-2</v>
      </c>
      <c r="R62" s="7">
        <f t="shared" si="47"/>
        <v>0.87929594999999994</v>
      </c>
      <c r="S62" s="13">
        <f t="shared" si="48"/>
        <v>1.5420715405112502E-2</v>
      </c>
      <c r="T62" s="2">
        <v>0.27</v>
      </c>
      <c r="U62" s="14">
        <f t="shared" si="49"/>
        <v>4.1635931593803762E-3</v>
      </c>
      <c r="V62" s="2">
        <v>180.9</v>
      </c>
      <c r="W62" s="2">
        <v>6</v>
      </c>
      <c r="X62" s="2">
        <v>3</v>
      </c>
      <c r="Y62" s="2">
        <v>0.3</v>
      </c>
      <c r="Z62" s="2">
        <v>6</v>
      </c>
      <c r="AA62" s="2">
        <v>30.2</v>
      </c>
      <c r="AB62" s="1">
        <f t="shared" si="50"/>
        <v>0.22720898615086763</v>
      </c>
      <c r="AC62" s="7">
        <f t="shared" si="51"/>
        <v>11.229833333333334</v>
      </c>
      <c r="AD62" s="1">
        <f t="shared" si="52"/>
        <v>0.28999999999999998</v>
      </c>
      <c r="AE62" s="15">
        <f t="shared" si="53"/>
        <v>3.7801369863013665</v>
      </c>
      <c r="AF62" s="1">
        <f t="shared" si="54"/>
        <v>96450.91518208386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6">
        <v>5</v>
      </c>
      <c r="D63" s="8">
        <v>1.4698919422903201</v>
      </c>
      <c r="E63" s="9">
        <f t="shared" si="55"/>
        <v>-2.2985656294333299</v>
      </c>
      <c r="F63" s="6" t="s">
        <v>112</v>
      </c>
      <c r="G63" s="1">
        <v>6</v>
      </c>
      <c r="H63" s="7">
        <f t="shared" si="40"/>
        <v>1.4698919422903201</v>
      </c>
      <c r="I63" s="7">
        <f t="shared" si="41"/>
        <v>274.61989194229028</v>
      </c>
      <c r="J63" s="7">
        <f t="shared" si="42"/>
        <v>2.1089605370086022E-2</v>
      </c>
      <c r="K63" s="7">
        <f t="shared" si="43"/>
        <v>11.229833333333334</v>
      </c>
      <c r="L63" s="7">
        <f t="shared" si="44"/>
        <v>3.0320550000000002</v>
      </c>
      <c r="M63" s="1" t="s">
        <v>110</v>
      </c>
      <c r="O63" s="7">
        <f t="shared" si="56"/>
        <v>6.6161890362819626</v>
      </c>
      <c r="P63" s="7">
        <f t="shared" si="45"/>
        <v>0.13953281582907634</v>
      </c>
      <c r="Q63" s="12">
        <f t="shared" si="46"/>
        <v>4.0464516590432133E-2</v>
      </c>
      <c r="R63" s="7">
        <f t="shared" si="47"/>
        <v>0.87929594999999994</v>
      </c>
      <c r="S63" s="13">
        <f t="shared" si="48"/>
        <v>4.6019223209696501E-2</v>
      </c>
      <c r="T63" s="2">
        <v>0.27</v>
      </c>
      <c r="U63" s="14">
        <f t="shared" si="49"/>
        <v>1.2425190266618057E-2</v>
      </c>
      <c r="V63" s="2">
        <v>180.9</v>
      </c>
      <c r="W63" s="2">
        <v>6</v>
      </c>
      <c r="X63" s="2">
        <v>3</v>
      </c>
      <c r="Y63" s="2">
        <v>0.3</v>
      </c>
      <c r="Z63" s="2">
        <v>6</v>
      </c>
      <c r="AA63" s="2">
        <v>30.2</v>
      </c>
      <c r="AB63" s="1">
        <f t="shared" si="50"/>
        <v>0.2288142144688039</v>
      </c>
      <c r="AC63" s="7">
        <f t="shared" si="51"/>
        <v>11.229833333333334</v>
      </c>
      <c r="AD63" s="1">
        <f t="shared" si="52"/>
        <v>0.28999999999999998</v>
      </c>
      <c r="AE63" s="15">
        <f t="shared" si="53"/>
        <v>3.7801369863013665</v>
      </c>
      <c r="AF63" s="1">
        <f t="shared" si="54"/>
        <v>97132.339552501784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6">
        <v>6</v>
      </c>
      <c r="D64" s="8">
        <v>6.4737678055333303</v>
      </c>
      <c r="E64" s="9">
        <f t="shared" si="55"/>
        <v>1.4698919422903201</v>
      </c>
      <c r="F64" s="6" t="s">
        <v>110</v>
      </c>
      <c r="G64" s="1">
        <v>7</v>
      </c>
      <c r="H64" s="7">
        <f t="shared" si="40"/>
        <v>6.4737678055333303</v>
      </c>
      <c r="I64" s="7">
        <f t="shared" si="41"/>
        <v>279.6237678055333</v>
      </c>
      <c r="J64" s="7">
        <f t="shared" si="42"/>
        <v>3.9775763484096893E-2</v>
      </c>
      <c r="K64" s="7">
        <f t="shared" si="43"/>
        <v>11.229833333333334</v>
      </c>
      <c r="L64" s="7">
        <f t="shared" si="44"/>
        <v>3.0320550000000002</v>
      </c>
      <c r="M64" s="1" t="s">
        <v>110</v>
      </c>
      <c r="O64" s="7">
        <f t="shared" si="56"/>
        <v>9.5087112204528861</v>
      </c>
      <c r="P64" s="7">
        <f t="shared" si="45"/>
        <v>0.37821624854331232</v>
      </c>
      <c r="Q64" s="12">
        <f t="shared" si="46"/>
        <v>0.10968271207756057</v>
      </c>
      <c r="R64" s="7">
        <f t="shared" si="47"/>
        <v>0.87929594999999994</v>
      </c>
      <c r="S64" s="13">
        <f t="shared" si="48"/>
        <v>0.12473924402535981</v>
      </c>
      <c r="T64" s="2">
        <v>0.27</v>
      </c>
      <c r="U64" s="14">
        <f t="shared" si="49"/>
        <v>3.3679595886847151E-2</v>
      </c>
      <c r="V64" s="2">
        <v>180.9</v>
      </c>
      <c r="W64" s="2">
        <v>6</v>
      </c>
      <c r="X64" s="2">
        <v>3</v>
      </c>
      <c r="Y64" s="2">
        <v>0.3</v>
      </c>
      <c r="Z64" s="2">
        <v>6</v>
      </c>
      <c r="AA64" s="2">
        <v>30.2</v>
      </c>
      <c r="AB64" s="1">
        <f t="shared" si="50"/>
        <v>0.23294394548081443</v>
      </c>
      <c r="AC64" s="7">
        <f t="shared" si="51"/>
        <v>11.229833333333334</v>
      </c>
      <c r="AD64" s="1">
        <f t="shared" si="52"/>
        <v>0.28999999999999998</v>
      </c>
      <c r="AE64" s="15">
        <f t="shared" si="53"/>
        <v>3.7801369863013665</v>
      </c>
      <c r="AF64" s="1">
        <f t="shared" si="54"/>
        <v>98885.423100437532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6">
        <v>7</v>
      </c>
      <c r="D65" s="8">
        <v>8.2342827420967701</v>
      </c>
      <c r="E65" s="9">
        <f t="shared" si="55"/>
        <v>6.4737678055333303</v>
      </c>
      <c r="F65" s="6" t="s">
        <v>110</v>
      </c>
      <c r="G65" s="1">
        <v>8</v>
      </c>
      <c r="H65" s="7">
        <f t="shared" si="40"/>
        <v>8.2342827420967701</v>
      </c>
      <c r="I65" s="7">
        <f t="shared" si="41"/>
        <v>281.38428274209673</v>
      </c>
      <c r="J65" s="7">
        <f t="shared" si="42"/>
        <v>4.9457801253566878E-2</v>
      </c>
      <c r="K65" s="7">
        <f t="shared" si="43"/>
        <v>11.229833333333334</v>
      </c>
      <c r="L65" s="7">
        <f t="shared" si="44"/>
        <v>3.0320550000000002</v>
      </c>
      <c r="M65" s="1" t="s">
        <v>110</v>
      </c>
      <c r="O65" s="7">
        <f t="shared" si="56"/>
        <v>12.162549971909574</v>
      </c>
      <c r="P65" s="7">
        <f t="shared" si="45"/>
        <v>0.60153297924727911</v>
      </c>
      <c r="Q65" s="12">
        <f t="shared" si="46"/>
        <v>0.17444456398171093</v>
      </c>
      <c r="R65" s="7">
        <f t="shared" si="47"/>
        <v>0.87929594999999994</v>
      </c>
      <c r="S65" s="13">
        <f t="shared" si="48"/>
        <v>0.19839118328898359</v>
      </c>
      <c r="T65" s="2">
        <v>0.27</v>
      </c>
      <c r="U65" s="14">
        <f t="shared" si="49"/>
        <v>5.3565619488025573E-2</v>
      </c>
      <c r="V65" s="2">
        <v>180.9</v>
      </c>
      <c r="W65" s="2">
        <v>6</v>
      </c>
      <c r="X65" s="2">
        <v>3</v>
      </c>
      <c r="Y65" s="2">
        <v>0.3</v>
      </c>
      <c r="Z65" s="2">
        <v>6</v>
      </c>
      <c r="AA65" s="2">
        <v>30.2</v>
      </c>
      <c r="AB65" s="1">
        <f t="shared" si="50"/>
        <v>0.23680779986652339</v>
      </c>
      <c r="AC65" s="7">
        <f t="shared" si="51"/>
        <v>11.229833333333334</v>
      </c>
      <c r="AD65" s="1">
        <f t="shared" si="52"/>
        <v>0.28999999999999998</v>
      </c>
      <c r="AE65" s="15">
        <f t="shared" si="53"/>
        <v>3.7801369863013665</v>
      </c>
      <c r="AF65" s="1">
        <f t="shared" si="54"/>
        <v>100525.64120072202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6">
        <v>8</v>
      </c>
      <c r="D66" s="8">
        <v>8.1995379302580602</v>
      </c>
      <c r="E66" s="9">
        <f t="shared" si="55"/>
        <v>8.2342827420967701</v>
      </c>
      <c r="F66" s="6" t="s">
        <v>110</v>
      </c>
      <c r="G66" s="1">
        <v>9</v>
      </c>
      <c r="H66" s="7">
        <f t="shared" si="40"/>
        <v>8.1995379302580602</v>
      </c>
      <c r="I66" s="7">
        <f t="shared" si="41"/>
        <v>281.34953793025807</v>
      </c>
      <c r="J66" s="7">
        <f t="shared" si="42"/>
        <v>4.924690595655918E-2</v>
      </c>
      <c r="K66" s="7">
        <f t="shared" si="43"/>
        <v>11.229833333333334</v>
      </c>
      <c r="L66" s="7">
        <f t="shared" si="44"/>
        <v>3.0320550000000002</v>
      </c>
      <c r="M66" s="1" t="s">
        <v>110</v>
      </c>
      <c r="O66" s="7">
        <f t="shared" si="56"/>
        <v>14.593071992662294</v>
      </c>
      <c r="P66" s="7">
        <f t="shared" si="45"/>
        <v>0.71866364403993765</v>
      </c>
      <c r="Q66" s="12">
        <f t="shared" si="46"/>
        <v>0.20841245677158191</v>
      </c>
      <c r="R66" s="7">
        <f t="shared" si="47"/>
        <v>0.87929594999999994</v>
      </c>
      <c r="S66" s="13">
        <f t="shared" si="48"/>
        <v>0.23702196828221705</v>
      </c>
      <c r="T66" s="2">
        <v>0.27</v>
      </c>
      <c r="U66" s="14">
        <f t="shared" si="49"/>
        <v>6.3995931436198611E-2</v>
      </c>
      <c r="V66" s="2">
        <v>180.9</v>
      </c>
      <c r="W66" s="2">
        <v>6</v>
      </c>
      <c r="X66" s="2">
        <v>3</v>
      </c>
      <c r="Y66" s="2">
        <v>0.3</v>
      </c>
      <c r="Z66" s="2">
        <v>6</v>
      </c>
      <c r="AA66" s="2">
        <v>30.2</v>
      </c>
      <c r="AB66" s="1">
        <f t="shared" si="50"/>
        <v>0.2388344094780534</v>
      </c>
      <c r="AC66" s="7">
        <f t="shared" si="51"/>
        <v>11.229833333333334</v>
      </c>
      <c r="AD66" s="1">
        <f t="shared" si="52"/>
        <v>0.28999999999999998</v>
      </c>
      <c r="AE66" s="15">
        <f t="shared" si="53"/>
        <v>3.7801369863013665</v>
      </c>
      <c r="AF66" s="1">
        <f t="shared" si="54"/>
        <v>101385.94322952947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6">
        <v>9</v>
      </c>
      <c r="D67" s="8">
        <v>4.4927416905666702</v>
      </c>
      <c r="E67" s="9">
        <f t="shared" si="55"/>
        <v>8.1995379302580602</v>
      </c>
      <c r="F67" s="6" t="s">
        <v>110</v>
      </c>
      <c r="G67" s="1">
        <v>10</v>
      </c>
      <c r="H67" s="7">
        <f t="shared" si="40"/>
        <v>4.4927416905666702</v>
      </c>
      <c r="I67" s="7">
        <f t="shared" si="41"/>
        <v>277.64274169056665</v>
      </c>
      <c r="J67" s="7">
        <f t="shared" si="42"/>
        <v>3.1025331572161217E-2</v>
      </c>
      <c r="K67" s="7">
        <f t="shared" si="43"/>
        <v>11.229833333333334</v>
      </c>
      <c r="L67" s="7">
        <f t="shared" si="44"/>
        <v>3.0320550000000002</v>
      </c>
      <c r="M67" s="1" t="s">
        <v>110</v>
      </c>
      <c r="O67" s="7">
        <f t="shared" si="56"/>
        <v>16.906463348622356</v>
      </c>
      <c r="P67" s="7">
        <f t="shared" si="45"/>
        <v>0.5245286311035996</v>
      </c>
      <c r="Q67" s="12">
        <f t="shared" si="46"/>
        <v>0.15211330302004386</v>
      </c>
      <c r="R67" s="7">
        <f t="shared" si="47"/>
        <v>0.87929594999999994</v>
      </c>
      <c r="S67" s="13">
        <f t="shared" si="48"/>
        <v>0.1729944315335967</v>
      </c>
      <c r="T67" s="2">
        <v>0.27</v>
      </c>
      <c r="U67" s="14">
        <f t="shared" si="49"/>
        <v>4.6708496514071114E-2</v>
      </c>
      <c r="V67" s="2">
        <v>180.9</v>
      </c>
      <c r="W67" s="2">
        <v>6</v>
      </c>
      <c r="X67" s="2">
        <v>3</v>
      </c>
      <c r="Y67" s="2">
        <v>0.3</v>
      </c>
      <c r="Z67" s="2">
        <v>6</v>
      </c>
      <c r="AA67" s="2">
        <v>30.2</v>
      </c>
      <c r="AB67" s="1">
        <f t="shared" si="50"/>
        <v>0.23547546087268403</v>
      </c>
      <c r="AC67" s="7">
        <f t="shared" si="51"/>
        <v>11.229833333333334</v>
      </c>
      <c r="AD67" s="1">
        <f t="shared" si="52"/>
        <v>0.28999999999999998</v>
      </c>
      <c r="AE67" s="15">
        <f t="shared" si="53"/>
        <v>3.7801369863013665</v>
      </c>
      <c r="AF67" s="1">
        <f t="shared" si="54"/>
        <v>99960.05918979198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6">
        <v>10</v>
      </c>
      <c r="D68" s="8">
        <v>-0.96623200464516101</v>
      </c>
      <c r="E68" s="9">
        <f t="shared" si="55"/>
        <v>4.4927416905666702</v>
      </c>
      <c r="F68" s="6" t="s">
        <v>110</v>
      </c>
      <c r="G68" s="1">
        <v>11</v>
      </c>
      <c r="H68" s="7">
        <f t="shared" si="40"/>
        <v>-0.96623200464516101</v>
      </c>
      <c r="I68" s="7">
        <f t="shared" si="41"/>
        <v>272.1837679953548</v>
      </c>
      <c r="J68" s="7">
        <f t="shared" si="42"/>
        <v>1.5355030220419312E-2</v>
      </c>
      <c r="K68" s="7">
        <f t="shared" si="43"/>
        <v>11.229833333333334</v>
      </c>
      <c r="L68" s="7">
        <f t="shared" si="44"/>
        <v>3.0320550000000002</v>
      </c>
      <c r="M68" s="1" t="s">
        <v>112</v>
      </c>
      <c r="N68" s="7">
        <f>(O67-P67)*$C$22/100</f>
        <v>15.56283798164282</v>
      </c>
      <c r="O68" s="7">
        <f t="shared" si="56"/>
        <v>3.851151735875936</v>
      </c>
      <c r="P68" s="7">
        <f t="shared" si="45"/>
        <v>5.9134551287795288E-2</v>
      </c>
      <c r="Q68" s="12">
        <f t="shared" si="46"/>
        <v>1.7149019873460632E-2</v>
      </c>
      <c r="R68" s="7">
        <f t="shared" si="47"/>
        <v>0.87929594999999994</v>
      </c>
      <c r="S68" s="13">
        <f t="shared" si="48"/>
        <v>1.9503126192564214E-2</v>
      </c>
      <c r="T68" s="2">
        <v>0.27</v>
      </c>
      <c r="U68" s="14">
        <f t="shared" si="49"/>
        <v>5.2658440719923379E-3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0.22742315350318812</v>
      </c>
      <c r="AC68" s="7">
        <f t="shared" si="51"/>
        <v>11.229833333333334</v>
      </c>
      <c r="AD68" s="1">
        <f t="shared" si="52"/>
        <v>0.28999999999999998</v>
      </c>
      <c r="AE68" s="15">
        <f t="shared" si="53"/>
        <v>3.7801369863013665</v>
      </c>
      <c r="AF68" s="1">
        <f t="shared" si="54"/>
        <v>96541.829883493236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6">
        <v>11</v>
      </c>
      <c r="D69" s="8">
        <v>-6.2002461597333296</v>
      </c>
      <c r="E69" s="9">
        <f t="shared" si="55"/>
        <v>-0.96623200464516101</v>
      </c>
      <c r="F69" s="6" t="s">
        <v>112</v>
      </c>
      <c r="G69" s="1">
        <v>12</v>
      </c>
      <c r="H69" s="7">
        <f t="shared" si="40"/>
        <v>-6.2002461597333296</v>
      </c>
      <c r="I69" s="7">
        <f t="shared" si="41"/>
        <v>266.94975384026662</v>
      </c>
      <c r="J69" s="7">
        <f t="shared" si="42"/>
        <v>7.614498949011562E-3</v>
      </c>
      <c r="K69" s="7">
        <f t="shared" si="43"/>
        <v>11.229833333333334</v>
      </c>
      <c r="L69" s="7">
        <f t="shared" si="44"/>
        <v>3.0320550000000002</v>
      </c>
      <c r="M69" s="1" t="s">
        <v>110</v>
      </c>
      <c r="O69" s="7">
        <f t="shared" si="56"/>
        <v>6.8240721845881405</v>
      </c>
      <c r="P69" s="7">
        <f t="shared" si="45"/>
        <v>5.1961890477525433E-2</v>
      </c>
      <c r="Q69" s="12">
        <f t="shared" si="46"/>
        <v>1.5068948238482375E-2</v>
      </c>
      <c r="R69" s="7">
        <f t="shared" si="47"/>
        <v>0.87929594999999994</v>
      </c>
      <c r="S69" s="13">
        <f t="shared" si="48"/>
        <v>1.7137515802821992E-2</v>
      </c>
      <c r="T69" s="2">
        <v>0.27</v>
      </c>
      <c r="U69" s="14">
        <f t="shared" si="49"/>
        <v>4.6271292667619379E-3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0.22729905121653185</v>
      </c>
      <c r="AC69" s="7">
        <f t="shared" si="51"/>
        <v>11.229833333333334</v>
      </c>
      <c r="AD69" s="1">
        <f t="shared" si="52"/>
        <v>0.28999999999999998</v>
      </c>
      <c r="AE69" s="15">
        <f t="shared" si="53"/>
        <v>3.7801369863013665</v>
      </c>
      <c r="AF69" s="1">
        <f t="shared" si="54"/>
        <v>96489.148080158935</v>
      </c>
      <c r="AG69" s="1">
        <f>SUM(AF58:AF69)</f>
        <v>1172914.1042178257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6">
        <v>12</v>
      </c>
      <c r="D70" s="8">
        <v>-7.9447253324516103</v>
      </c>
      <c r="E70" s="9">
        <f t="shared" si="55"/>
        <v>-6.2002461597333296</v>
      </c>
      <c r="F70" s="6" t="s">
        <v>110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2" spans="1:78" x14ac:dyDescent="0.15">
      <c r="S72" s="30" t="s">
        <v>80</v>
      </c>
      <c r="T72" s="30"/>
      <c r="U72" s="30"/>
      <c r="V72" s="30" t="s">
        <v>81</v>
      </c>
      <c r="W72" s="30"/>
      <c r="X72" s="30"/>
      <c r="Y72" s="30" t="s">
        <v>82</v>
      </c>
      <c r="Z72" s="30"/>
      <c r="AA72" s="30"/>
      <c r="AB72" s="30" t="s">
        <v>83</v>
      </c>
      <c r="AC72" s="30"/>
      <c r="AD72" s="30"/>
      <c r="AE72" s="30" t="s">
        <v>84</v>
      </c>
      <c r="AF72" s="30"/>
      <c r="AG72" s="30"/>
      <c r="AH72" s="30" t="s">
        <v>85</v>
      </c>
      <c r="AI72" s="30"/>
      <c r="AJ72" s="30"/>
      <c r="AK72" s="31" t="s">
        <v>115</v>
      </c>
      <c r="AL72" s="32"/>
      <c r="AM72" s="33"/>
      <c r="AN72" s="32" t="s">
        <v>116</v>
      </c>
      <c r="AO72" s="32"/>
      <c r="AP72" s="33"/>
      <c r="AQ72" s="30" t="s">
        <v>87</v>
      </c>
      <c r="AR72" s="30"/>
      <c r="AS72" s="30"/>
    </row>
    <row r="73" spans="1:78" x14ac:dyDescent="0.15">
      <c r="A73" s="34" t="s">
        <v>49</v>
      </c>
      <c r="B73" s="34"/>
      <c r="C73" s="6" t="s">
        <v>88</v>
      </c>
      <c r="D73" s="6" t="s">
        <v>89</v>
      </c>
      <c r="E73" s="6" t="s">
        <v>90</v>
      </c>
      <c r="F73" s="6" t="s">
        <v>91</v>
      </c>
      <c r="G73" s="1" t="s">
        <v>88</v>
      </c>
      <c r="H73" s="1" t="s">
        <v>90</v>
      </c>
      <c r="I73" s="1" t="s">
        <v>92</v>
      </c>
      <c r="J73" s="1" t="s">
        <v>93</v>
      </c>
      <c r="K73" s="10" t="s">
        <v>94</v>
      </c>
      <c r="L73" s="10" t="s">
        <v>95</v>
      </c>
      <c r="M73" s="1" t="s">
        <v>96</v>
      </c>
      <c r="N73" s="10" t="s">
        <v>97</v>
      </c>
      <c r="O73" s="1" t="s">
        <v>98</v>
      </c>
      <c r="P73" s="1" t="s">
        <v>99</v>
      </c>
      <c r="Q73" s="10" t="s">
        <v>100</v>
      </c>
      <c r="R73" s="10" t="s">
        <v>101</v>
      </c>
      <c r="S73" s="2" t="s">
        <v>102</v>
      </c>
      <c r="T73" s="2" t="s">
        <v>103</v>
      </c>
      <c r="U73" s="2"/>
      <c r="V73" s="2" t="s">
        <v>102</v>
      </c>
      <c r="W73" s="2" t="s">
        <v>103</v>
      </c>
      <c r="X73" s="2"/>
      <c r="Y73" s="2" t="s">
        <v>102</v>
      </c>
      <c r="Z73" s="2" t="s">
        <v>103</v>
      </c>
      <c r="AA73" s="2"/>
      <c r="AB73" s="2" t="s">
        <v>102</v>
      </c>
      <c r="AC73" s="2" t="s">
        <v>103</v>
      </c>
      <c r="AD73" s="2"/>
      <c r="AE73" s="2" t="s">
        <v>102</v>
      </c>
      <c r="AF73" s="2" t="s">
        <v>103</v>
      </c>
      <c r="AG73" s="2"/>
      <c r="AH73" s="2" t="s">
        <v>102</v>
      </c>
      <c r="AI73" s="2" t="s">
        <v>103</v>
      </c>
      <c r="AJ73" s="2"/>
      <c r="AK73" s="2" t="s">
        <v>102</v>
      </c>
      <c r="AL73" s="2" t="s">
        <v>103</v>
      </c>
      <c r="AM73" s="2"/>
      <c r="AN73" s="2" t="s">
        <v>102</v>
      </c>
      <c r="AO73" s="2" t="s">
        <v>103</v>
      </c>
      <c r="AP73" s="2"/>
      <c r="AQ73" s="16" t="s">
        <v>102</v>
      </c>
      <c r="AR73" s="16" t="s">
        <v>103</v>
      </c>
      <c r="AS73" s="16"/>
      <c r="AT73" s="1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pans="1:78" x14ac:dyDescent="0.15">
      <c r="A74" s="1" t="s">
        <v>108</v>
      </c>
      <c r="B74" s="1">
        <f>F8</f>
        <v>625.46400000000006</v>
      </c>
      <c r="C74" s="6" t="s">
        <v>109</v>
      </c>
      <c r="D74" s="6">
        <v>-11</v>
      </c>
      <c r="E74" s="6"/>
      <c r="F74" s="6"/>
      <c r="G74" s="1">
        <v>1</v>
      </c>
      <c r="H74" s="7">
        <f t="shared" ref="H74:H85" si="57">E75</f>
        <v>-11</v>
      </c>
      <c r="I74" s="7">
        <f t="shared" ref="I74:I85" si="58">H74+273.15</f>
        <v>262.14999999999998</v>
      </c>
      <c r="J74" s="7">
        <f t="shared" ref="J74:J85" si="59">EXP(($C$16*(I74-$C$14))/($C$17*I74*$C$14))</f>
        <v>3.9049323458726711E-3</v>
      </c>
      <c r="K74" s="7">
        <f t="shared" ref="K74:K85" si="60">$B$74/12</f>
        <v>52.122000000000007</v>
      </c>
      <c r="L74" s="7">
        <f t="shared" ref="L74:L85" si="61">K74*$B$75/100</f>
        <v>0.52122000000000002</v>
      </c>
      <c r="M74" s="1" t="s">
        <v>110</v>
      </c>
      <c r="O74" s="7">
        <f>L74</f>
        <v>0.52122000000000002</v>
      </c>
      <c r="P74" s="7">
        <f t="shared" ref="P74:P85" si="62">O74*J74</f>
        <v>2.0353288373157535E-3</v>
      </c>
      <c r="Q74" s="12">
        <f t="shared" ref="Q74:Q85" si="63">P74*$B$76</f>
        <v>5.2918549770209595E-4</v>
      </c>
      <c r="R74" s="7">
        <f t="shared" ref="R74:R85" si="64">L74*$B$76</f>
        <v>0.1355172</v>
      </c>
      <c r="S74" s="13">
        <f t="shared" ref="S74:S85" si="65">Q74/R74</f>
        <v>3.9049323458726711E-3</v>
      </c>
      <c r="T74" s="2">
        <v>0.01</v>
      </c>
      <c r="U74" s="14">
        <f t="shared" ref="U74:U85" si="66">S74*T74</f>
        <v>3.9049323458726714E-5</v>
      </c>
      <c r="V74" s="13"/>
      <c r="W74" s="2"/>
      <c r="X74" s="2"/>
      <c r="Y74" s="2"/>
      <c r="Z74" s="2"/>
      <c r="AA74" s="2"/>
      <c r="AB74" s="2"/>
      <c r="AC74" s="2"/>
      <c r="AD74" s="2"/>
      <c r="AE74" s="13">
        <v>1E-3</v>
      </c>
      <c r="AF74" s="2">
        <v>0.49</v>
      </c>
      <c r="AG74" s="14">
        <f t="shared" ref="AG74:AG85" si="67">AF74*AE74</f>
        <v>4.8999999999999998E-4</v>
      </c>
      <c r="AH74" s="17"/>
      <c r="AI74" s="2"/>
      <c r="AJ74" s="14"/>
      <c r="AK74" s="13"/>
      <c r="AL74" s="2"/>
      <c r="AM74" s="2"/>
      <c r="AN74" s="13"/>
      <c r="AO74" s="2"/>
      <c r="AP74" s="14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5.5290493234587271E-3</v>
      </c>
      <c r="AU74" s="7">
        <f t="shared" ref="AU74:AU85" si="70">$B$74/12</f>
        <v>52.122000000000007</v>
      </c>
      <c r="AV74" s="1">
        <f t="shared" ref="AV74:AV85" si="71">$B$76</f>
        <v>0.26</v>
      </c>
      <c r="AW74" s="1">
        <f>$E$8/12</f>
        <v>2.3488894489519834</v>
      </c>
      <c r="AX74" s="1">
        <f t="shared" ref="AX74:AX85" si="72">AW74*10000*AV74*0.67*AU74*AT74</f>
        <v>1179.1858629208932</v>
      </c>
    </row>
    <row r="75" spans="1:78" x14ac:dyDescent="0.15">
      <c r="A75" s="1" t="s">
        <v>111</v>
      </c>
      <c r="B75" s="1">
        <v>1</v>
      </c>
      <c r="C75" s="6">
        <v>1</v>
      </c>
      <c r="D75" s="8">
        <v>-14.3410731177419</v>
      </c>
      <c r="E75" s="9">
        <f t="shared" ref="E75:E86" si="73">D74</f>
        <v>-11</v>
      </c>
      <c r="F75" s="6" t="s">
        <v>110</v>
      </c>
      <c r="G75" s="1">
        <v>2</v>
      </c>
      <c r="H75" s="7">
        <f t="shared" si="57"/>
        <v>-14.3410731177419</v>
      </c>
      <c r="I75" s="7">
        <f t="shared" si="58"/>
        <v>258.80892688225811</v>
      </c>
      <c r="J75" s="7">
        <f t="shared" si="59"/>
        <v>2.4175583927185424E-3</v>
      </c>
      <c r="K75" s="7">
        <f t="shared" si="60"/>
        <v>52.122000000000007</v>
      </c>
      <c r="L75" s="7">
        <f t="shared" si="61"/>
        <v>0.52122000000000002</v>
      </c>
      <c r="M75" s="1" t="s">
        <v>110</v>
      </c>
      <c r="O75" s="7">
        <f t="shared" ref="O75:O85" si="74">L75+O74-P74-N75</f>
        <v>1.0404046711626842</v>
      </c>
      <c r="P75" s="7">
        <f t="shared" si="62"/>
        <v>2.5152390445929225E-3</v>
      </c>
      <c r="Q75" s="12">
        <f t="shared" si="63"/>
        <v>6.5396215159415987E-4</v>
      </c>
      <c r="R75" s="7">
        <f t="shared" si="64"/>
        <v>0.1355172</v>
      </c>
      <c r="S75" s="13">
        <f t="shared" si="65"/>
        <v>4.8256763834713225E-3</v>
      </c>
      <c r="T75" s="2">
        <v>0.01</v>
      </c>
      <c r="U75" s="14">
        <f t="shared" si="66"/>
        <v>4.8256763834713226E-5</v>
      </c>
      <c r="V75" s="13"/>
      <c r="W75" s="2"/>
      <c r="X75" s="2"/>
      <c r="Y75" s="2"/>
      <c r="Z75" s="2"/>
      <c r="AA75" s="2"/>
      <c r="AB75" s="2"/>
      <c r="AC75" s="2"/>
      <c r="AD75" s="2"/>
      <c r="AE75" s="13">
        <v>1E-3</v>
      </c>
      <c r="AF75" s="2">
        <v>0.49</v>
      </c>
      <c r="AG75" s="14">
        <f t="shared" si="67"/>
        <v>4.8999999999999998E-4</v>
      </c>
      <c r="AH75" s="17"/>
      <c r="AI75" s="2"/>
      <c r="AJ75" s="14"/>
      <c r="AK75" s="13"/>
      <c r="AL75" s="2"/>
      <c r="AM75" s="2"/>
      <c r="AN75" s="13"/>
      <c r="AO75" s="2"/>
      <c r="AP75" s="14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5.5382567638347134E-3</v>
      </c>
      <c r="AU75" s="7">
        <f t="shared" si="70"/>
        <v>52.122000000000007</v>
      </c>
      <c r="AV75" s="1">
        <f t="shared" si="71"/>
        <v>0.26</v>
      </c>
      <c r="AW75" s="1">
        <f t="shared" ref="AW75:AW85" si="75">$E$8/12</f>
        <v>2.3488894489519834</v>
      </c>
      <c r="AX75" s="1">
        <f t="shared" si="72"/>
        <v>1181.1495429117708</v>
      </c>
    </row>
    <row r="76" spans="1:78" x14ac:dyDescent="0.15">
      <c r="A76" s="1" t="s">
        <v>73</v>
      </c>
      <c r="B76" s="1">
        <f>H8</f>
        <v>0.26</v>
      </c>
      <c r="C76" s="6">
        <v>2</v>
      </c>
      <c r="D76" s="8">
        <v>-10.0816487995172</v>
      </c>
      <c r="E76" s="9">
        <f t="shared" si="73"/>
        <v>-14.3410731177419</v>
      </c>
      <c r="F76" s="6" t="s">
        <v>110</v>
      </c>
      <c r="G76" s="1">
        <v>3</v>
      </c>
      <c r="H76" s="7">
        <f t="shared" si="57"/>
        <v>-10.0816487995172</v>
      </c>
      <c r="I76" s="7">
        <f t="shared" si="58"/>
        <v>263.06835120048277</v>
      </c>
      <c r="J76" s="7">
        <f t="shared" si="59"/>
        <v>4.4455361579694569E-3</v>
      </c>
      <c r="K76" s="7">
        <f t="shared" si="60"/>
        <v>52.122000000000007</v>
      </c>
      <c r="L76" s="7">
        <f t="shared" si="61"/>
        <v>0.52122000000000002</v>
      </c>
      <c r="M76" s="1" t="s">
        <v>110</v>
      </c>
      <c r="O76" s="7">
        <f t="shared" si="74"/>
        <v>1.5591094321180914</v>
      </c>
      <c r="P76" s="7">
        <f t="shared" si="62"/>
        <v>6.9310773547122013E-3</v>
      </c>
      <c r="Q76" s="12">
        <f t="shared" si="63"/>
        <v>1.8020801122251725E-3</v>
      </c>
      <c r="R76" s="7">
        <f t="shared" si="64"/>
        <v>0.1355172</v>
      </c>
      <c r="S76" s="13">
        <f t="shared" si="65"/>
        <v>1.3297796237120988E-2</v>
      </c>
      <c r="T76" s="2">
        <v>0.01</v>
      </c>
      <c r="U76" s="14">
        <f t="shared" si="66"/>
        <v>1.3297796237120987E-4</v>
      </c>
      <c r="V76" s="13"/>
      <c r="W76" s="2"/>
      <c r="X76" s="2"/>
      <c r="Y76" s="2"/>
      <c r="Z76" s="2"/>
      <c r="AA76" s="2"/>
      <c r="AB76" s="2"/>
      <c r="AC76" s="2"/>
      <c r="AD76" s="2"/>
      <c r="AE76" s="13">
        <v>1E-3</v>
      </c>
      <c r="AF76" s="2">
        <v>0.49</v>
      </c>
      <c r="AG76" s="14">
        <f t="shared" si="67"/>
        <v>4.8999999999999998E-4</v>
      </c>
      <c r="AH76" s="17"/>
      <c r="AI76" s="2"/>
      <c r="AJ76" s="14"/>
      <c r="AK76" s="13"/>
      <c r="AL76" s="2"/>
      <c r="AM76" s="2"/>
      <c r="AN76" s="13"/>
      <c r="AO76" s="2"/>
      <c r="AP76" s="14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5.62297796237121E-3</v>
      </c>
      <c r="AU76" s="7">
        <f t="shared" si="70"/>
        <v>52.122000000000007</v>
      </c>
      <c r="AV76" s="1">
        <f t="shared" si="71"/>
        <v>0.26</v>
      </c>
      <c r="AW76" s="1">
        <f t="shared" si="75"/>
        <v>2.3488894489519834</v>
      </c>
      <c r="AX76" s="1">
        <f t="shared" si="72"/>
        <v>1199.2181174097564</v>
      </c>
    </row>
    <row r="77" spans="1:78" x14ac:dyDescent="0.15">
      <c r="C77" s="6">
        <v>3</v>
      </c>
      <c r="D77" s="8">
        <v>-6.7897880411290297</v>
      </c>
      <c r="E77" s="9">
        <f t="shared" si="73"/>
        <v>-10.0816487995172</v>
      </c>
      <c r="F77" s="6" t="s">
        <v>110</v>
      </c>
      <c r="G77" s="1">
        <v>4</v>
      </c>
      <c r="H77" s="7">
        <f t="shared" si="57"/>
        <v>-6.7897880411290297</v>
      </c>
      <c r="I77" s="7">
        <f t="shared" si="58"/>
        <v>266.36021195887093</v>
      </c>
      <c r="J77" s="7">
        <f t="shared" si="59"/>
        <v>7.0239435429376284E-3</v>
      </c>
      <c r="K77" s="7">
        <f t="shared" si="60"/>
        <v>52.122000000000007</v>
      </c>
      <c r="L77" s="7">
        <f t="shared" si="61"/>
        <v>0.52122000000000002</v>
      </c>
      <c r="M77" s="1" t="s">
        <v>110</v>
      </c>
      <c r="O77" s="7">
        <f t="shared" si="74"/>
        <v>2.0733983547633792</v>
      </c>
      <c r="P77" s="7">
        <f t="shared" si="62"/>
        <v>1.456343298587774E-2</v>
      </c>
      <c r="Q77" s="12">
        <f t="shared" si="63"/>
        <v>3.7864925763282124E-3</v>
      </c>
      <c r="R77" s="7">
        <f t="shared" si="64"/>
        <v>0.1355172</v>
      </c>
      <c r="S77" s="13">
        <f t="shared" si="65"/>
        <v>2.7941047898925098E-2</v>
      </c>
      <c r="T77" s="2">
        <v>0.01</v>
      </c>
      <c r="U77" s="14">
        <f t="shared" si="66"/>
        <v>2.79410478989251E-4</v>
      </c>
      <c r="V77" s="13"/>
      <c r="W77" s="2"/>
      <c r="X77" s="2"/>
      <c r="Y77" s="2"/>
      <c r="Z77" s="2"/>
      <c r="AA77" s="2"/>
      <c r="AB77" s="2"/>
      <c r="AC77" s="2"/>
      <c r="AD77" s="2"/>
      <c r="AE77" s="13">
        <v>1E-3</v>
      </c>
      <c r="AF77" s="2">
        <v>0.49</v>
      </c>
      <c r="AG77" s="14">
        <f t="shared" si="67"/>
        <v>4.8999999999999998E-4</v>
      </c>
      <c r="AH77" s="17"/>
      <c r="AI77" s="2"/>
      <c r="AJ77" s="14"/>
      <c r="AK77" s="13"/>
      <c r="AL77" s="2"/>
      <c r="AM77" s="2"/>
      <c r="AN77" s="13"/>
      <c r="AO77" s="2"/>
      <c r="AP77" s="14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5.769410478989251E-3</v>
      </c>
      <c r="AU77" s="7">
        <f t="shared" si="70"/>
        <v>52.122000000000007</v>
      </c>
      <c r="AV77" s="1">
        <f t="shared" si="71"/>
        <v>0.26</v>
      </c>
      <c r="AW77" s="1">
        <f t="shared" si="75"/>
        <v>2.3488894489519834</v>
      </c>
      <c r="AX77" s="1">
        <f t="shared" si="72"/>
        <v>1230.4479262550692</v>
      </c>
    </row>
    <row r="78" spans="1:78" x14ac:dyDescent="0.15">
      <c r="C78" s="6">
        <v>4</v>
      </c>
      <c r="D78" s="8">
        <v>-2.2985656294333299</v>
      </c>
      <c r="E78" s="9">
        <f t="shared" si="73"/>
        <v>-6.7897880411290297</v>
      </c>
      <c r="F78" s="6" t="s">
        <v>110</v>
      </c>
      <c r="G78" s="1">
        <v>5</v>
      </c>
      <c r="H78" s="7">
        <f t="shared" si="57"/>
        <v>-2.2985656294333299</v>
      </c>
      <c r="I78" s="7">
        <f t="shared" si="58"/>
        <v>270.85143437056666</v>
      </c>
      <c r="J78" s="7">
        <f t="shared" si="59"/>
        <v>1.2877407713333747E-2</v>
      </c>
      <c r="K78" s="7">
        <f t="shared" si="60"/>
        <v>52.122000000000007</v>
      </c>
      <c r="L78" s="7">
        <f t="shared" si="61"/>
        <v>0.52122000000000002</v>
      </c>
      <c r="M78" s="1" t="s">
        <v>112</v>
      </c>
      <c r="N78" s="7">
        <f>(O77-P77)*$C$22/100</f>
        <v>1.9558931756886264</v>
      </c>
      <c r="O78" s="7">
        <f t="shared" si="74"/>
        <v>0.62416174608887509</v>
      </c>
      <c r="P78" s="7">
        <f t="shared" si="62"/>
        <v>8.0375852834527403E-3</v>
      </c>
      <c r="Q78" s="12">
        <f t="shared" si="63"/>
        <v>2.0897721736977126E-3</v>
      </c>
      <c r="R78" s="7">
        <f t="shared" si="64"/>
        <v>0.1355172</v>
      </c>
      <c r="S78" s="13">
        <f t="shared" si="65"/>
        <v>1.5420715405112506E-2</v>
      </c>
      <c r="T78" s="2">
        <v>0.01</v>
      </c>
      <c r="U78" s="14">
        <f t="shared" si="66"/>
        <v>1.5420715405112506E-4</v>
      </c>
      <c r="V78" s="13"/>
      <c r="W78" s="2"/>
      <c r="X78" s="2"/>
      <c r="Y78" s="2"/>
      <c r="Z78" s="2"/>
      <c r="AA78" s="2"/>
      <c r="AB78" s="2"/>
      <c r="AC78" s="2"/>
      <c r="AD78" s="2"/>
      <c r="AE78" s="13">
        <v>1E-3</v>
      </c>
      <c r="AF78" s="2">
        <v>0.49</v>
      </c>
      <c r="AG78" s="14">
        <f t="shared" si="67"/>
        <v>4.8999999999999998E-4</v>
      </c>
      <c r="AH78" s="17"/>
      <c r="AI78" s="2"/>
      <c r="AJ78" s="14"/>
      <c r="AK78" s="13"/>
      <c r="AL78" s="2"/>
      <c r="AM78" s="2"/>
      <c r="AN78" s="13"/>
      <c r="AO78" s="2"/>
      <c r="AP78" s="14"/>
      <c r="AQ78" s="2">
        <v>0.01</v>
      </c>
      <c r="AR78" s="2">
        <v>0.5</v>
      </c>
      <c r="AS78" s="2">
        <f t="shared" si="68"/>
        <v>5.0000000000000001E-3</v>
      </c>
      <c r="AT78" s="1">
        <f t="shared" si="69"/>
        <v>5.6442071540511252E-3</v>
      </c>
      <c r="AU78" s="7">
        <f t="shared" si="70"/>
        <v>52.122000000000007</v>
      </c>
      <c r="AV78" s="1">
        <f t="shared" si="71"/>
        <v>0.26</v>
      </c>
      <c r="AW78" s="1">
        <f t="shared" si="75"/>
        <v>2.3488894489519834</v>
      </c>
      <c r="AX78" s="1">
        <f t="shared" si="72"/>
        <v>1203.7456882896149</v>
      </c>
    </row>
    <row r="79" spans="1:78" x14ac:dyDescent="0.15">
      <c r="C79" s="6">
        <v>5</v>
      </c>
      <c r="D79" s="8">
        <v>1.4698919422903201</v>
      </c>
      <c r="E79" s="9">
        <f t="shared" si="73"/>
        <v>-2.2985656294333299</v>
      </c>
      <c r="F79" s="6" t="s">
        <v>112</v>
      </c>
      <c r="G79" s="1">
        <v>6</v>
      </c>
      <c r="H79" s="7">
        <f t="shared" si="57"/>
        <v>1.4698919422903201</v>
      </c>
      <c r="I79" s="7">
        <f t="shared" si="58"/>
        <v>274.61989194229028</v>
      </c>
      <c r="J79" s="7">
        <f t="shared" si="59"/>
        <v>2.1089605370086022E-2</v>
      </c>
      <c r="K79" s="7">
        <f t="shared" si="60"/>
        <v>52.122000000000007</v>
      </c>
      <c r="L79" s="7">
        <f t="shared" si="61"/>
        <v>0.52122000000000002</v>
      </c>
      <c r="M79" s="1" t="s">
        <v>110</v>
      </c>
      <c r="O79" s="7">
        <f t="shared" si="74"/>
        <v>1.1373441608054224</v>
      </c>
      <c r="P79" s="7">
        <f t="shared" si="62"/>
        <v>2.3986139521358016E-2</v>
      </c>
      <c r="Q79" s="12">
        <f t="shared" si="63"/>
        <v>6.2363962755530846E-3</v>
      </c>
      <c r="R79" s="7">
        <f t="shared" si="64"/>
        <v>0.1355172</v>
      </c>
      <c r="S79" s="13">
        <f t="shared" si="65"/>
        <v>4.6019223209696515E-2</v>
      </c>
      <c r="T79" s="2">
        <v>0.01</v>
      </c>
      <c r="U79" s="14">
        <f t="shared" si="66"/>
        <v>4.6019223209696518E-4</v>
      </c>
      <c r="V79" s="13"/>
      <c r="W79" s="2"/>
      <c r="X79" s="2"/>
      <c r="Y79" s="2"/>
      <c r="Z79" s="2"/>
      <c r="AA79" s="2"/>
      <c r="AB79" s="2"/>
      <c r="AC79" s="2"/>
      <c r="AD79" s="2"/>
      <c r="AE79" s="13">
        <v>1E-3</v>
      </c>
      <c r="AF79" s="2">
        <v>0.49</v>
      </c>
      <c r="AG79" s="14">
        <f t="shared" si="67"/>
        <v>4.8999999999999998E-4</v>
      </c>
      <c r="AH79" s="17"/>
      <c r="AI79" s="2"/>
      <c r="AJ79" s="14"/>
      <c r="AK79" s="13"/>
      <c r="AL79" s="2"/>
      <c r="AM79" s="2"/>
      <c r="AN79" s="13"/>
      <c r="AO79" s="2"/>
      <c r="AP79" s="14"/>
      <c r="AQ79" s="2">
        <v>0.01</v>
      </c>
      <c r="AR79" s="2">
        <v>0.5</v>
      </c>
      <c r="AS79" s="2">
        <f t="shared" si="68"/>
        <v>5.0000000000000001E-3</v>
      </c>
      <c r="AT79" s="1">
        <f t="shared" si="69"/>
        <v>5.9501922320969649E-3</v>
      </c>
      <c r="AU79" s="7">
        <f t="shared" si="70"/>
        <v>52.122000000000007</v>
      </c>
      <c r="AV79" s="1">
        <f t="shared" si="71"/>
        <v>0.26</v>
      </c>
      <c r="AW79" s="1">
        <f t="shared" si="75"/>
        <v>2.3488894489519834</v>
      </c>
      <c r="AX79" s="1">
        <f t="shared" si="72"/>
        <v>1269.003431020456</v>
      </c>
    </row>
    <row r="80" spans="1:78" x14ac:dyDescent="0.15">
      <c r="C80" s="6">
        <v>6</v>
      </c>
      <c r="D80" s="8">
        <v>6.4737678055333303</v>
      </c>
      <c r="E80" s="9">
        <f t="shared" si="73"/>
        <v>1.4698919422903201</v>
      </c>
      <c r="F80" s="6" t="s">
        <v>110</v>
      </c>
      <c r="G80" s="1">
        <v>7</v>
      </c>
      <c r="H80" s="7">
        <f t="shared" si="57"/>
        <v>6.4737678055333303</v>
      </c>
      <c r="I80" s="7">
        <f t="shared" si="58"/>
        <v>279.6237678055333</v>
      </c>
      <c r="J80" s="7">
        <f t="shared" si="59"/>
        <v>3.9775763484096893E-2</v>
      </c>
      <c r="K80" s="7">
        <f t="shared" si="60"/>
        <v>52.122000000000007</v>
      </c>
      <c r="L80" s="7">
        <f t="shared" si="61"/>
        <v>0.52122000000000002</v>
      </c>
      <c r="M80" s="1" t="s">
        <v>110</v>
      </c>
      <c r="O80" s="7">
        <f t="shared" si="74"/>
        <v>1.6345780212840644</v>
      </c>
      <c r="P80" s="7">
        <f t="shared" si="62"/>
        <v>6.501658877089804E-2</v>
      </c>
      <c r="Q80" s="12">
        <f t="shared" si="63"/>
        <v>1.690431308043349E-2</v>
      </c>
      <c r="R80" s="7">
        <f t="shared" si="64"/>
        <v>0.1355172</v>
      </c>
      <c r="S80" s="13">
        <f t="shared" si="65"/>
        <v>0.12473924402535981</v>
      </c>
      <c r="T80" s="2">
        <v>0.01</v>
      </c>
      <c r="U80" s="14">
        <f t="shared" si="66"/>
        <v>1.2473924402535981E-3</v>
      </c>
      <c r="V80" s="13"/>
      <c r="W80" s="2"/>
      <c r="X80" s="2"/>
      <c r="Y80" s="2"/>
      <c r="Z80" s="2"/>
      <c r="AA80" s="2"/>
      <c r="AB80" s="2"/>
      <c r="AC80" s="2"/>
      <c r="AD80" s="2"/>
      <c r="AE80" s="13">
        <v>1E-3</v>
      </c>
      <c r="AF80" s="2">
        <v>0.49</v>
      </c>
      <c r="AG80" s="14">
        <f t="shared" si="67"/>
        <v>4.8999999999999998E-4</v>
      </c>
      <c r="AH80" s="17"/>
      <c r="AI80" s="2"/>
      <c r="AJ80" s="14"/>
      <c r="AK80" s="13"/>
      <c r="AL80" s="2"/>
      <c r="AM80" s="2"/>
      <c r="AN80" s="13"/>
      <c r="AO80" s="2"/>
      <c r="AP80" s="14"/>
      <c r="AQ80" s="2">
        <v>0.01</v>
      </c>
      <c r="AR80" s="2">
        <v>0.5</v>
      </c>
      <c r="AS80" s="2">
        <f t="shared" si="68"/>
        <v>5.0000000000000001E-3</v>
      </c>
      <c r="AT80" s="1">
        <f t="shared" si="69"/>
        <v>6.7373924402535984E-3</v>
      </c>
      <c r="AU80" s="7">
        <f t="shared" si="70"/>
        <v>52.122000000000007</v>
      </c>
      <c r="AV80" s="1">
        <f t="shared" si="71"/>
        <v>0.26</v>
      </c>
      <c r="AW80" s="1">
        <f t="shared" si="75"/>
        <v>2.3488894489519834</v>
      </c>
      <c r="AX80" s="1">
        <f t="shared" si="72"/>
        <v>1436.8904044298397</v>
      </c>
    </row>
    <row r="81" spans="1:53" x14ac:dyDescent="0.15">
      <c r="C81" s="6">
        <v>7</v>
      </c>
      <c r="D81" s="8">
        <v>8.2342827420967701</v>
      </c>
      <c r="E81" s="9">
        <f t="shared" si="73"/>
        <v>6.4737678055333303</v>
      </c>
      <c r="F81" s="6" t="s">
        <v>110</v>
      </c>
      <c r="G81" s="1">
        <v>8</v>
      </c>
      <c r="H81" s="7">
        <f t="shared" si="57"/>
        <v>8.2342827420967701</v>
      </c>
      <c r="I81" s="7">
        <f t="shared" si="58"/>
        <v>281.38428274209673</v>
      </c>
      <c r="J81" s="7">
        <f t="shared" si="59"/>
        <v>4.9457801253566878E-2</v>
      </c>
      <c r="K81" s="7">
        <f t="shared" si="60"/>
        <v>52.122000000000007</v>
      </c>
      <c r="L81" s="7">
        <f t="shared" si="61"/>
        <v>0.52122000000000002</v>
      </c>
      <c r="M81" s="1" t="s">
        <v>110</v>
      </c>
      <c r="O81" s="7">
        <f t="shared" si="74"/>
        <v>2.0907814325131659</v>
      </c>
      <c r="P81" s="7">
        <f t="shared" si="62"/>
        <v>0.10340545255388402</v>
      </c>
      <c r="Q81" s="12">
        <f t="shared" si="63"/>
        <v>2.6885417664009845E-2</v>
      </c>
      <c r="R81" s="7">
        <f t="shared" si="64"/>
        <v>0.1355172</v>
      </c>
      <c r="S81" s="13">
        <f t="shared" si="65"/>
        <v>0.19839118328898356</v>
      </c>
      <c r="T81" s="2">
        <v>0.01</v>
      </c>
      <c r="U81" s="14">
        <f t="shared" si="66"/>
        <v>1.9839118328898358E-3</v>
      </c>
      <c r="V81" s="13"/>
      <c r="W81" s="2"/>
      <c r="X81" s="2"/>
      <c r="Y81" s="2"/>
      <c r="Z81" s="2"/>
      <c r="AA81" s="2"/>
      <c r="AB81" s="2"/>
      <c r="AC81" s="2"/>
      <c r="AD81" s="2"/>
      <c r="AE81" s="13">
        <v>1E-3</v>
      </c>
      <c r="AF81" s="2">
        <v>0.49</v>
      </c>
      <c r="AG81" s="14">
        <f t="shared" si="67"/>
        <v>4.8999999999999998E-4</v>
      </c>
      <c r="AH81" s="17"/>
      <c r="AI81" s="2"/>
      <c r="AJ81" s="14"/>
      <c r="AK81" s="13"/>
      <c r="AL81" s="2"/>
      <c r="AM81" s="2"/>
      <c r="AN81" s="13"/>
      <c r="AO81" s="2"/>
      <c r="AP81" s="14"/>
      <c r="AQ81" s="2">
        <v>0.01</v>
      </c>
      <c r="AR81" s="2">
        <v>0.5</v>
      </c>
      <c r="AS81" s="2">
        <f t="shared" si="68"/>
        <v>5.0000000000000001E-3</v>
      </c>
      <c r="AT81" s="1">
        <f t="shared" si="69"/>
        <v>7.4739118328898358E-3</v>
      </c>
      <c r="AU81" s="7">
        <f t="shared" si="70"/>
        <v>52.122000000000007</v>
      </c>
      <c r="AV81" s="1">
        <f t="shared" si="71"/>
        <v>0.26</v>
      </c>
      <c r="AW81" s="1">
        <f t="shared" si="75"/>
        <v>2.3488894489519834</v>
      </c>
      <c r="AX81" s="1">
        <f t="shared" si="72"/>
        <v>1593.9686297730066</v>
      </c>
    </row>
    <row r="82" spans="1:53" x14ac:dyDescent="0.15">
      <c r="C82" s="6">
        <v>8</v>
      </c>
      <c r="D82" s="8">
        <v>8.1995379302580602</v>
      </c>
      <c r="E82" s="9">
        <f t="shared" si="73"/>
        <v>8.2342827420967701</v>
      </c>
      <c r="F82" s="6" t="s">
        <v>110</v>
      </c>
      <c r="G82" s="1">
        <v>9</v>
      </c>
      <c r="H82" s="7">
        <f t="shared" si="57"/>
        <v>8.1995379302580602</v>
      </c>
      <c r="I82" s="7">
        <f t="shared" si="58"/>
        <v>281.34953793025807</v>
      </c>
      <c r="J82" s="7">
        <f t="shared" si="59"/>
        <v>4.924690595655918E-2</v>
      </c>
      <c r="K82" s="7">
        <f t="shared" si="60"/>
        <v>52.122000000000007</v>
      </c>
      <c r="L82" s="7">
        <f t="shared" si="61"/>
        <v>0.52122000000000002</v>
      </c>
      <c r="M82" s="1" t="s">
        <v>110</v>
      </c>
      <c r="O82" s="7">
        <f t="shared" si="74"/>
        <v>2.5085959799592819</v>
      </c>
      <c r="P82" s="7">
        <f t="shared" si="62"/>
        <v>0.12354059030805717</v>
      </c>
      <c r="Q82" s="12">
        <f t="shared" si="63"/>
        <v>3.2120553480094863E-2</v>
      </c>
      <c r="R82" s="7">
        <f t="shared" si="64"/>
        <v>0.1355172</v>
      </c>
      <c r="S82" s="13">
        <f t="shared" si="65"/>
        <v>0.23702196828221703</v>
      </c>
      <c r="T82" s="2">
        <v>0.01</v>
      </c>
      <c r="U82" s="14">
        <f t="shared" si="66"/>
        <v>2.3702196828221701E-3</v>
      </c>
      <c r="V82" s="13"/>
      <c r="W82" s="2"/>
      <c r="X82" s="2"/>
      <c r="Y82" s="2"/>
      <c r="Z82" s="2"/>
      <c r="AA82" s="2"/>
      <c r="AB82" s="2"/>
      <c r="AC82" s="2"/>
      <c r="AD82" s="2"/>
      <c r="AE82" s="13">
        <v>1E-3</v>
      </c>
      <c r="AF82" s="2">
        <v>0.49</v>
      </c>
      <c r="AG82" s="14">
        <f t="shared" si="67"/>
        <v>4.8999999999999998E-4</v>
      </c>
      <c r="AH82" s="17"/>
      <c r="AI82" s="2"/>
      <c r="AJ82" s="14"/>
      <c r="AK82" s="13"/>
      <c r="AL82" s="2"/>
      <c r="AM82" s="2"/>
      <c r="AN82" s="13"/>
      <c r="AO82" s="2"/>
      <c r="AP82" s="14"/>
      <c r="AQ82" s="2">
        <v>0.01</v>
      </c>
      <c r="AR82" s="2">
        <v>0.5</v>
      </c>
      <c r="AS82" s="2">
        <f t="shared" si="68"/>
        <v>5.0000000000000001E-3</v>
      </c>
      <c r="AT82" s="1">
        <f t="shared" si="69"/>
        <v>7.8602196828221702E-3</v>
      </c>
      <c r="AU82" s="7">
        <f t="shared" si="70"/>
        <v>52.122000000000007</v>
      </c>
      <c r="AV82" s="1">
        <f t="shared" si="71"/>
        <v>0.26</v>
      </c>
      <c r="AW82" s="1">
        <f t="shared" si="75"/>
        <v>2.3488894489519834</v>
      </c>
      <c r="AX82" s="1">
        <f t="shared" si="72"/>
        <v>1676.3568901639658</v>
      </c>
    </row>
    <row r="83" spans="1:53" x14ac:dyDescent="0.15">
      <c r="C83" s="6">
        <v>9</v>
      </c>
      <c r="D83" s="8">
        <v>4.4927416905666702</v>
      </c>
      <c r="E83" s="9">
        <f t="shared" si="73"/>
        <v>8.1995379302580602</v>
      </c>
      <c r="F83" s="6" t="s">
        <v>110</v>
      </c>
      <c r="G83" s="1">
        <v>10</v>
      </c>
      <c r="H83" s="7">
        <f t="shared" si="57"/>
        <v>4.4927416905666702</v>
      </c>
      <c r="I83" s="7">
        <f t="shared" si="58"/>
        <v>277.64274169056665</v>
      </c>
      <c r="J83" s="7">
        <f t="shared" si="59"/>
        <v>3.1025331572161217E-2</v>
      </c>
      <c r="K83" s="7">
        <f t="shared" si="60"/>
        <v>52.122000000000007</v>
      </c>
      <c r="L83" s="7">
        <f t="shared" si="61"/>
        <v>0.52122000000000002</v>
      </c>
      <c r="M83" s="1" t="s">
        <v>110</v>
      </c>
      <c r="O83" s="7">
        <f t="shared" si="74"/>
        <v>2.9062753896512246</v>
      </c>
      <c r="P83" s="7">
        <f t="shared" si="62"/>
        <v>9.0168157603941285E-2</v>
      </c>
      <c r="Q83" s="12">
        <f t="shared" si="63"/>
        <v>2.3443720977024733E-2</v>
      </c>
      <c r="R83" s="7">
        <f t="shared" si="64"/>
        <v>0.1355172</v>
      </c>
      <c r="S83" s="13">
        <f t="shared" si="65"/>
        <v>0.17299443153359673</v>
      </c>
      <c r="T83" s="2">
        <v>0.01</v>
      </c>
      <c r="U83" s="14">
        <f t="shared" si="66"/>
        <v>1.7299443153359674E-3</v>
      </c>
      <c r="V83" s="13"/>
      <c r="W83" s="2"/>
      <c r="X83" s="2"/>
      <c r="Y83" s="2"/>
      <c r="Z83" s="2"/>
      <c r="AA83" s="2"/>
      <c r="AB83" s="2"/>
      <c r="AC83" s="2"/>
      <c r="AD83" s="2"/>
      <c r="AE83" s="13">
        <v>1E-3</v>
      </c>
      <c r="AF83" s="2">
        <v>0.49</v>
      </c>
      <c r="AG83" s="14">
        <f t="shared" si="67"/>
        <v>4.8999999999999998E-4</v>
      </c>
      <c r="AH83" s="17"/>
      <c r="AI83" s="2"/>
      <c r="AJ83" s="14"/>
      <c r="AK83" s="13"/>
      <c r="AL83" s="2"/>
      <c r="AM83" s="2"/>
      <c r="AN83" s="13"/>
      <c r="AO83" s="2"/>
      <c r="AP83" s="14"/>
      <c r="AQ83" s="2">
        <v>0.01</v>
      </c>
      <c r="AR83" s="2">
        <v>0.5</v>
      </c>
      <c r="AS83" s="2">
        <f t="shared" si="68"/>
        <v>5.0000000000000001E-3</v>
      </c>
      <c r="AT83" s="1">
        <f t="shared" si="69"/>
        <v>7.2199443153359672E-3</v>
      </c>
      <c r="AU83" s="7">
        <f t="shared" si="70"/>
        <v>52.122000000000007</v>
      </c>
      <c r="AV83" s="1">
        <f t="shared" si="71"/>
        <v>0.26</v>
      </c>
      <c r="AW83" s="1">
        <f t="shared" si="75"/>
        <v>2.3488894489519834</v>
      </c>
      <c r="AX83" s="1">
        <f t="shared" si="72"/>
        <v>1539.804724041506</v>
      </c>
    </row>
    <row r="84" spans="1:53" x14ac:dyDescent="0.15">
      <c r="C84" s="6">
        <v>10</v>
      </c>
      <c r="D84" s="8">
        <v>-0.96623200464516101</v>
      </c>
      <c r="E84" s="9">
        <f t="shared" si="73"/>
        <v>4.4927416905666702</v>
      </c>
      <c r="F84" s="6" t="s">
        <v>110</v>
      </c>
      <c r="G84" s="1">
        <v>11</v>
      </c>
      <c r="H84" s="7">
        <f t="shared" si="57"/>
        <v>-0.96623200464516101</v>
      </c>
      <c r="I84" s="7">
        <f t="shared" si="58"/>
        <v>272.1837679953548</v>
      </c>
      <c r="J84" s="7">
        <f t="shared" si="59"/>
        <v>1.5355030220419312E-2</v>
      </c>
      <c r="K84" s="7">
        <f t="shared" si="60"/>
        <v>52.122000000000007</v>
      </c>
      <c r="L84" s="7">
        <f t="shared" si="61"/>
        <v>0.52122000000000002</v>
      </c>
      <c r="M84" s="1" t="s">
        <v>112</v>
      </c>
      <c r="N84" s="7">
        <f>(O83-P83)*$C$22/100</f>
        <v>2.6753018704449194</v>
      </c>
      <c r="O84" s="7">
        <f t="shared" si="74"/>
        <v>0.66202536160236392</v>
      </c>
      <c r="P84" s="7">
        <f t="shared" si="62"/>
        <v>1.0165419434088321E-2</v>
      </c>
      <c r="Q84" s="12">
        <f t="shared" si="63"/>
        <v>2.6430090528629636E-3</v>
      </c>
      <c r="R84" s="7">
        <f t="shared" si="64"/>
        <v>0.1355172</v>
      </c>
      <c r="S84" s="13">
        <f t="shared" si="65"/>
        <v>1.9503126192564217E-2</v>
      </c>
      <c r="T84" s="2">
        <v>0.01</v>
      </c>
      <c r="U84" s="14">
        <f t="shared" si="66"/>
        <v>1.9503126192564217E-4</v>
      </c>
      <c r="V84" s="13"/>
      <c r="W84" s="2"/>
      <c r="X84" s="2"/>
      <c r="Y84" s="2"/>
      <c r="Z84" s="2"/>
      <c r="AA84" s="2"/>
      <c r="AB84" s="2"/>
      <c r="AC84" s="2"/>
      <c r="AD84" s="2"/>
      <c r="AE84" s="13">
        <v>1E-3</v>
      </c>
      <c r="AF84" s="2">
        <v>0.49</v>
      </c>
      <c r="AG84" s="14">
        <f t="shared" si="67"/>
        <v>4.8999999999999998E-4</v>
      </c>
      <c r="AH84" s="17"/>
      <c r="AI84" s="2"/>
      <c r="AJ84" s="14"/>
      <c r="AK84" s="13"/>
      <c r="AL84" s="2"/>
      <c r="AM84" s="2"/>
      <c r="AN84" s="13"/>
      <c r="AO84" s="2"/>
      <c r="AP84" s="14"/>
      <c r="AQ84" s="2">
        <v>0.01</v>
      </c>
      <c r="AR84" s="2">
        <v>0.5</v>
      </c>
      <c r="AS84" s="2">
        <f t="shared" si="68"/>
        <v>5.0000000000000001E-3</v>
      </c>
      <c r="AT84" s="1">
        <f t="shared" si="69"/>
        <v>5.6850312619256419E-3</v>
      </c>
      <c r="AU84" s="7">
        <f t="shared" si="70"/>
        <v>52.122000000000007</v>
      </c>
      <c r="AV84" s="1">
        <f t="shared" si="71"/>
        <v>0.26</v>
      </c>
      <c r="AW84" s="1">
        <f t="shared" si="75"/>
        <v>2.3488894489519834</v>
      </c>
      <c r="AX84" s="1">
        <f t="shared" si="72"/>
        <v>1212.4522864868388</v>
      </c>
    </row>
    <row r="85" spans="1:53" x14ac:dyDescent="0.15">
      <c r="C85" s="6">
        <v>11</v>
      </c>
      <c r="D85" s="8">
        <v>-6.2002461597333296</v>
      </c>
      <c r="E85" s="9">
        <f t="shared" si="73"/>
        <v>-0.96623200464516101</v>
      </c>
      <c r="F85" s="6" t="s">
        <v>112</v>
      </c>
      <c r="G85" s="1">
        <v>12</v>
      </c>
      <c r="H85" s="7">
        <f t="shared" si="57"/>
        <v>-6.2002461597333296</v>
      </c>
      <c r="I85" s="7">
        <f t="shared" si="58"/>
        <v>266.94975384026662</v>
      </c>
      <c r="J85" s="7">
        <f t="shared" si="59"/>
        <v>7.614498949011562E-3</v>
      </c>
      <c r="K85" s="7">
        <f t="shared" si="60"/>
        <v>52.122000000000007</v>
      </c>
      <c r="L85" s="7">
        <f t="shared" si="61"/>
        <v>0.52122000000000002</v>
      </c>
      <c r="M85" s="1" t="s">
        <v>110</v>
      </c>
      <c r="O85" s="7">
        <f t="shared" si="74"/>
        <v>1.1730799421682756</v>
      </c>
      <c r="P85" s="7">
        <f t="shared" si="62"/>
        <v>8.9324159867468778E-3</v>
      </c>
      <c r="Q85" s="12">
        <f t="shared" si="63"/>
        <v>2.3224281565541881E-3</v>
      </c>
      <c r="R85" s="7">
        <f t="shared" si="64"/>
        <v>0.1355172</v>
      </c>
      <c r="S85" s="13">
        <f t="shared" si="65"/>
        <v>1.7137515802821988E-2</v>
      </c>
      <c r="T85" s="2">
        <v>0.01</v>
      </c>
      <c r="U85" s="14">
        <f t="shared" si="66"/>
        <v>1.7137515802821988E-4</v>
      </c>
      <c r="V85" s="13"/>
      <c r="W85" s="2"/>
      <c r="X85" s="2"/>
      <c r="Y85" s="2"/>
      <c r="Z85" s="2"/>
      <c r="AA85" s="2"/>
      <c r="AB85" s="2"/>
      <c r="AC85" s="2"/>
      <c r="AD85" s="2"/>
      <c r="AE85" s="13">
        <v>1E-3</v>
      </c>
      <c r="AF85" s="2">
        <v>0.49</v>
      </c>
      <c r="AG85" s="14">
        <f t="shared" si="67"/>
        <v>4.8999999999999998E-4</v>
      </c>
      <c r="AH85" s="17"/>
      <c r="AI85" s="2"/>
      <c r="AJ85" s="14"/>
      <c r="AK85" s="13"/>
      <c r="AL85" s="2"/>
      <c r="AM85" s="2"/>
      <c r="AN85" s="13"/>
      <c r="AO85" s="2"/>
      <c r="AP85" s="14"/>
      <c r="AQ85" s="2">
        <v>0.01</v>
      </c>
      <c r="AR85" s="2">
        <v>0.5</v>
      </c>
      <c r="AS85" s="2">
        <f t="shared" si="68"/>
        <v>5.0000000000000001E-3</v>
      </c>
      <c r="AT85" s="1">
        <f t="shared" si="69"/>
        <v>5.6613751580282196E-3</v>
      </c>
      <c r="AU85" s="7">
        <f t="shared" si="70"/>
        <v>52.122000000000007</v>
      </c>
      <c r="AV85" s="1">
        <f t="shared" si="71"/>
        <v>0.26</v>
      </c>
      <c r="AW85" s="1">
        <f t="shared" si="75"/>
        <v>2.3488894489519834</v>
      </c>
      <c r="AX85" s="1">
        <f t="shared" si="72"/>
        <v>1207.4071256181746</v>
      </c>
      <c r="AY85" s="1">
        <f>SUM(AX74:AX85)</f>
        <v>15929.630629320891</v>
      </c>
    </row>
    <row r="86" spans="1:53" x14ac:dyDescent="0.15">
      <c r="C86" s="6">
        <v>12</v>
      </c>
      <c r="D86" s="8">
        <v>-7.9447253324516103</v>
      </c>
      <c r="E86" s="9">
        <f t="shared" si="73"/>
        <v>-6.2002461597333296</v>
      </c>
      <c r="F86" s="6" t="s">
        <v>110</v>
      </c>
    </row>
    <row r="88" spans="1:53" x14ac:dyDescent="0.15">
      <c r="S88" s="30" t="s">
        <v>80</v>
      </c>
      <c r="T88" s="30"/>
      <c r="U88" s="30"/>
      <c r="V88" s="30" t="s">
        <v>81</v>
      </c>
      <c r="W88" s="30"/>
      <c r="X88" s="30"/>
      <c r="Y88" s="30" t="s">
        <v>82</v>
      </c>
      <c r="Z88" s="30"/>
      <c r="AA88" s="30"/>
      <c r="AB88" s="30" t="s">
        <v>83</v>
      </c>
      <c r="AC88" s="30"/>
      <c r="AD88" s="30"/>
      <c r="AE88" s="30" t="s">
        <v>84</v>
      </c>
      <c r="AF88" s="30"/>
      <c r="AG88" s="30"/>
      <c r="AH88" s="30" t="s">
        <v>85</v>
      </c>
      <c r="AI88" s="30"/>
      <c r="AJ88" s="30"/>
      <c r="AK88" s="31" t="s">
        <v>115</v>
      </c>
      <c r="AL88" s="32"/>
      <c r="AM88" s="33"/>
      <c r="AN88" s="32" t="s">
        <v>116</v>
      </c>
      <c r="AO88" s="32"/>
      <c r="AP88" s="33"/>
      <c r="AQ88" s="30" t="s">
        <v>87</v>
      </c>
      <c r="AR88" s="30"/>
      <c r="AS88" s="30"/>
    </row>
    <row r="89" spans="1:53" x14ac:dyDescent="0.15">
      <c r="A89" s="34" t="s">
        <v>117</v>
      </c>
      <c r="B89" s="34"/>
      <c r="C89" s="6" t="s">
        <v>88</v>
      </c>
      <c r="D89" s="6" t="s">
        <v>89</v>
      </c>
      <c r="E89" s="6" t="s">
        <v>90</v>
      </c>
      <c r="F89" s="6" t="s">
        <v>91</v>
      </c>
      <c r="G89" s="1" t="s">
        <v>88</v>
      </c>
      <c r="H89" s="1" t="s">
        <v>90</v>
      </c>
      <c r="I89" s="1" t="s">
        <v>92</v>
      </c>
      <c r="J89" s="1" t="s">
        <v>93</v>
      </c>
      <c r="K89" s="10" t="s">
        <v>94</v>
      </c>
      <c r="L89" s="10" t="s">
        <v>95</v>
      </c>
      <c r="M89" s="1" t="s">
        <v>96</v>
      </c>
      <c r="N89" s="10" t="s">
        <v>97</v>
      </c>
      <c r="O89" s="1" t="s">
        <v>98</v>
      </c>
      <c r="P89" s="1" t="s">
        <v>99</v>
      </c>
      <c r="Q89" s="10" t="s">
        <v>100</v>
      </c>
      <c r="R89" s="10" t="s">
        <v>101</v>
      </c>
      <c r="S89" s="2" t="s">
        <v>102</v>
      </c>
      <c r="T89" s="2" t="s">
        <v>103</v>
      </c>
      <c r="U89" s="2"/>
      <c r="V89" s="2" t="s">
        <v>102</v>
      </c>
      <c r="W89" s="2" t="s">
        <v>103</v>
      </c>
      <c r="X89" s="2"/>
      <c r="Y89" s="2" t="s">
        <v>102</v>
      </c>
      <c r="Z89" s="2" t="s">
        <v>103</v>
      </c>
      <c r="AA89" s="2"/>
      <c r="AB89" s="2" t="s">
        <v>102</v>
      </c>
      <c r="AC89" s="2" t="s">
        <v>103</v>
      </c>
      <c r="AD89" s="2"/>
      <c r="AE89" s="2" t="s">
        <v>102</v>
      </c>
      <c r="AF89" s="2" t="s">
        <v>103</v>
      </c>
      <c r="AG89" s="2"/>
      <c r="AH89" s="2" t="s">
        <v>102</v>
      </c>
      <c r="AI89" s="2" t="s">
        <v>103</v>
      </c>
      <c r="AJ89" s="2"/>
      <c r="AK89" s="2" t="s">
        <v>102</v>
      </c>
      <c r="AL89" s="2" t="s">
        <v>103</v>
      </c>
      <c r="AM89" s="2"/>
      <c r="AN89" s="2" t="s">
        <v>102</v>
      </c>
      <c r="AO89" s="2" t="s">
        <v>103</v>
      </c>
      <c r="AP89" s="2"/>
      <c r="AQ89" s="16" t="s">
        <v>102</v>
      </c>
      <c r="AR89" s="16" t="s">
        <v>103</v>
      </c>
      <c r="AS89" s="16"/>
      <c r="AT89" s="1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pans="1:53" x14ac:dyDescent="0.15">
      <c r="A90" s="1" t="s">
        <v>108</v>
      </c>
      <c r="B90" s="1">
        <f>F9</f>
        <v>341.64</v>
      </c>
      <c r="C90" s="6" t="s">
        <v>109</v>
      </c>
      <c r="D90" s="6">
        <v>-11</v>
      </c>
      <c r="E90" s="6"/>
      <c r="F90" s="6"/>
      <c r="G90" s="1">
        <v>1</v>
      </c>
      <c r="H90" s="7">
        <f t="shared" ref="H90:H101" si="76">E91</f>
        <v>-11</v>
      </c>
      <c r="I90" s="7">
        <f t="shared" ref="I90:I101" si="77">H90+273.15</f>
        <v>262.14999999999998</v>
      </c>
      <c r="J90" s="7">
        <f t="shared" ref="J90:J101" si="78">EXP(($C$16*(I90-$C$14))/($C$17*I90*$C$14))</f>
        <v>3.9049323458726711E-3</v>
      </c>
      <c r="K90" s="7">
        <f t="shared" ref="K90:K101" si="79">$B$90/12</f>
        <v>28.47</v>
      </c>
      <c r="L90" s="7">
        <f t="shared" ref="L90:L101" si="80">K90*$B$75/100</f>
        <v>0.28470000000000001</v>
      </c>
      <c r="M90" s="1" t="s">
        <v>110</v>
      </c>
      <c r="O90" s="7">
        <f>L90</f>
        <v>0.28470000000000001</v>
      </c>
      <c r="P90" s="7">
        <f t="shared" ref="P90:P101" si="81">O90*J90</f>
        <v>1.1117342388699495E-3</v>
      </c>
      <c r="Q90" s="12">
        <f t="shared" ref="Q90:Q101" si="82">P90*$B$76</f>
        <v>2.890509021061869E-4</v>
      </c>
      <c r="R90" s="7">
        <f t="shared" ref="R90:R101" si="83">L90*$B$76</f>
        <v>7.4022000000000004E-2</v>
      </c>
      <c r="S90" s="13">
        <f t="shared" ref="S90:S101" si="84">Q90/R90</f>
        <v>3.9049323458726715E-3</v>
      </c>
      <c r="T90" s="2">
        <v>0.01</v>
      </c>
      <c r="U90" s="14">
        <f t="shared" ref="U90:U101" si="85">S90*T90</f>
        <v>3.9049323458726714E-5</v>
      </c>
      <c r="V90" s="13"/>
      <c r="W90" s="2"/>
      <c r="X90" s="2"/>
      <c r="Y90" s="2"/>
      <c r="Z90" s="2"/>
      <c r="AA90" s="2"/>
      <c r="AB90" s="2"/>
      <c r="AC90" s="2"/>
      <c r="AD90" s="2"/>
      <c r="AE90" s="13">
        <v>1E-3</v>
      </c>
      <c r="AF90" s="2">
        <v>0.49</v>
      </c>
      <c r="AG90" s="14">
        <f t="shared" ref="AG90:AG101" si="86">AF90*AE90</f>
        <v>4.8999999999999998E-4</v>
      </c>
      <c r="AH90" s="17"/>
      <c r="AI90" s="2"/>
      <c r="AJ90" s="14"/>
      <c r="AK90" s="13"/>
      <c r="AL90" s="2"/>
      <c r="AM90" s="2"/>
      <c r="AN90" s="13"/>
      <c r="AO90" s="2"/>
      <c r="AP90" s="14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5.5290493234587271E-3</v>
      </c>
      <c r="AU90" s="7">
        <f t="shared" ref="AU90:AU101" si="89">$B$90/12</f>
        <v>28.47</v>
      </c>
      <c r="AV90" s="1">
        <f t="shared" ref="AV90:AV101" si="90">$B$76</f>
        <v>0.26</v>
      </c>
      <c r="AW90" s="1">
        <f>$E$9/12</f>
        <v>0.54666666666666663</v>
      </c>
      <c r="AX90" s="1">
        <f t="shared" ref="AX90:AX101" si="91">AW90*10000*AV90*0.67*AU90*AT90</f>
        <v>149.90243079211425</v>
      </c>
      <c r="AZ90" s="1">
        <f>$E$10/12</f>
        <v>0.11666666666666665</v>
      </c>
      <c r="BA90" s="1">
        <f t="shared" ref="BA90:BA101" si="92">AZ90*10000*AV90*0.67*AU90*AT90</f>
        <v>31.991372425146334</v>
      </c>
    </row>
    <row r="91" spans="1:53" x14ac:dyDescent="0.15">
      <c r="A91" s="1" t="s">
        <v>111</v>
      </c>
      <c r="B91" s="1">
        <v>1</v>
      </c>
      <c r="C91" s="6">
        <v>1</v>
      </c>
      <c r="D91" s="8">
        <v>-14.3410731177419</v>
      </c>
      <c r="E91" s="9">
        <f t="shared" ref="E91:E102" si="93">D90</f>
        <v>-11</v>
      </c>
      <c r="F91" s="6" t="s">
        <v>110</v>
      </c>
      <c r="G91" s="1">
        <v>2</v>
      </c>
      <c r="H91" s="7">
        <f t="shared" si="76"/>
        <v>-14.3410731177419</v>
      </c>
      <c r="I91" s="7">
        <f t="shared" si="77"/>
        <v>258.80892688225811</v>
      </c>
      <c r="J91" s="7">
        <f t="shared" si="78"/>
        <v>2.4175583927185424E-3</v>
      </c>
      <c r="K91" s="7">
        <f t="shared" si="79"/>
        <v>28.47</v>
      </c>
      <c r="L91" s="7">
        <f t="shared" si="80"/>
        <v>0.28470000000000001</v>
      </c>
      <c r="M91" s="1" t="s">
        <v>110</v>
      </c>
      <c r="O91" s="7">
        <f t="shared" ref="O91:O101" si="94">L91+O90-P90-N91</f>
        <v>0.56828826576113012</v>
      </c>
      <c r="P91" s="7">
        <f t="shared" si="81"/>
        <v>1.3738700663742855E-3</v>
      </c>
      <c r="Q91" s="12">
        <f t="shared" si="82"/>
        <v>3.5720621725731424E-4</v>
      </c>
      <c r="R91" s="7">
        <f t="shared" si="83"/>
        <v>7.4022000000000004E-2</v>
      </c>
      <c r="S91" s="13">
        <f t="shared" si="84"/>
        <v>4.8256763834713225E-3</v>
      </c>
      <c r="T91" s="2">
        <v>0.01</v>
      </c>
      <c r="U91" s="14">
        <f t="shared" si="85"/>
        <v>4.8256763834713226E-5</v>
      </c>
      <c r="V91" s="13"/>
      <c r="W91" s="2"/>
      <c r="X91" s="2"/>
      <c r="Y91" s="2"/>
      <c r="Z91" s="2"/>
      <c r="AA91" s="2"/>
      <c r="AB91" s="2"/>
      <c r="AC91" s="2"/>
      <c r="AD91" s="2"/>
      <c r="AE91" s="13">
        <v>1E-3</v>
      </c>
      <c r="AF91" s="2">
        <v>0.49</v>
      </c>
      <c r="AG91" s="14">
        <f t="shared" si="86"/>
        <v>4.8999999999999998E-4</v>
      </c>
      <c r="AH91" s="17"/>
      <c r="AI91" s="2"/>
      <c r="AJ91" s="14"/>
      <c r="AK91" s="13"/>
      <c r="AL91" s="2"/>
      <c r="AM91" s="2"/>
      <c r="AN91" s="13"/>
      <c r="AO91" s="2"/>
      <c r="AP91" s="14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5.5382567638347134E-3</v>
      </c>
      <c r="AU91" s="7">
        <f t="shared" si="89"/>
        <v>28.47</v>
      </c>
      <c r="AV91" s="1">
        <f t="shared" si="90"/>
        <v>0.26</v>
      </c>
      <c r="AW91" s="1">
        <f t="shared" ref="AW91:AW101" si="95">$E$9/12</f>
        <v>0.54666666666666663</v>
      </c>
      <c r="AX91" s="1">
        <f t="shared" si="91"/>
        <v>150.15206099307443</v>
      </c>
      <c r="AZ91" s="1">
        <f t="shared" ref="AZ91:AZ101" si="96">$E$10/12</f>
        <v>0.11666666666666665</v>
      </c>
      <c r="BA91" s="1">
        <f t="shared" si="92"/>
        <v>32.044647163156128</v>
      </c>
    </row>
    <row r="92" spans="1:53" x14ac:dyDescent="0.15">
      <c r="A92" s="1" t="s">
        <v>73</v>
      </c>
      <c r="B92" s="1">
        <f>H9</f>
        <v>0.26</v>
      </c>
      <c r="C92" s="6">
        <v>2</v>
      </c>
      <c r="D92" s="8">
        <v>-10.0816487995172</v>
      </c>
      <c r="E92" s="9">
        <f t="shared" si="93"/>
        <v>-14.3410731177419</v>
      </c>
      <c r="F92" s="6" t="s">
        <v>110</v>
      </c>
      <c r="G92" s="1">
        <v>3</v>
      </c>
      <c r="H92" s="7">
        <f t="shared" si="76"/>
        <v>-10.0816487995172</v>
      </c>
      <c r="I92" s="7">
        <f t="shared" si="77"/>
        <v>263.06835120048277</v>
      </c>
      <c r="J92" s="7">
        <f t="shared" si="78"/>
        <v>4.4455361579694569E-3</v>
      </c>
      <c r="K92" s="7">
        <f t="shared" si="79"/>
        <v>28.47</v>
      </c>
      <c r="L92" s="7">
        <f t="shared" si="80"/>
        <v>0.28470000000000001</v>
      </c>
      <c r="M92" s="1" t="s">
        <v>110</v>
      </c>
      <c r="O92" s="7">
        <f t="shared" si="94"/>
        <v>0.85161439569475583</v>
      </c>
      <c r="P92" s="7">
        <f t="shared" si="81"/>
        <v>3.7858825887083455E-3</v>
      </c>
      <c r="Q92" s="12">
        <f t="shared" si="82"/>
        <v>9.843294730641698E-4</v>
      </c>
      <c r="R92" s="7">
        <f t="shared" si="83"/>
        <v>7.4022000000000004E-2</v>
      </c>
      <c r="S92" s="13">
        <f t="shared" si="84"/>
        <v>1.3297796237120988E-2</v>
      </c>
      <c r="T92" s="2">
        <v>0.01</v>
      </c>
      <c r="U92" s="14">
        <f t="shared" si="85"/>
        <v>1.3297796237120987E-4</v>
      </c>
      <c r="V92" s="13"/>
      <c r="W92" s="2"/>
      <c r="X92" s="2"/>
      <c r="Y92" s="2"/>
      <c r="Z92" s="2"/>
      <c r="AA92" s="2"/>
      <c r="AB92" s="2"/>
      <c r="AC92" s="2"/>
      <c r="AD92" s="2"/>
      <c r="AE92" s="13">
        <v>1E-3</v>
      </c>
      <c r="AF92" s="2">
        <v>0.49</v>
      </c>
      <c r="AG92" s="14">
        <f t="shared" si="86"/>
        <v>4.8999999999999998E-4</v>
      </c>
      <c r="AH92" s="17"/>
      <c r="AI92" s="2"/>
      <c r="AJ92" s="14"/>
      <c r="AK92" s="13"/>
      <c r="AL92" s="2"/>
      <c r="AM92" s="2"/>
      <c r="AN92" s="13"/>
      <c r="AO92" s="2"/>
      <c r="AP92" s="14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5.62297796237121E-3</v>
      </c>
      <c r="AU92" s="7">
        <f t="shared" si="89"/>
        <v>28.47</v>
      </c>
      <c r="AV92" s="1">
        <f t="shared" si="90"/>
        <v>0.26</v>
      </c>
      <c r="AW92" s="1">
        <f t="shared" si="95"/>
        <v>0.54666666666666663</v>
      </c>
      <c r="AX92" s="1">
        <f t="shared" si="91"/>
        <v>152.44900443800967</v>
      </c>
      <c r="AZ92" s="1">
        <f t="shared" si="96"/>
        <v>0.11666666666666665</v>
      </c>
      <c r="BA92" s="1">
        <f t="shared" si="92"/>
        <v>32.534848508111821</v>
      </c>
    </row>
    <row r="93" spans="1:53" x14ac:dyDescent="0.15">
      <c r="C93" s="6">
        <v>3</v>
      </c>
      <c r="D93" s="8">
        <v>-6.7897880411290297</v>
      </c>
      <c r="E93" s="9">
        <f t="shared" si="93"/>
        <v>-10.0816487995172</v>
      </c>
      <c r="F93" s="6" t="s">
        <v>110</v>
      </c>
      <c r="G93" s="1">
        <v>4</v>
      </c>
      <c r="H93" s="7">
        <f t="shared" si="76"/>
        <v>-6.7897880411290297</v>
      </c>
      <c r="I93" s="7">
        <f t="shared" si="77"/>
        <v>266.36021195887093</v>
      </c>
      <c r="J93" s="7">
        <f t="shared" si="78"/>
        <v>7.0239435429376284E-3</v>
      </c>
      <c r="K93" s="7">
        <f t="shared" si="79"/>
        <v>28.47</v>
      </c>
      <c r="L93" s="7">
        <f t="shared" si="80"/>
        <v>0.28470000000000001</v>
      </c>
      <c r="M93" s="1" t="s">
        <v>110</v>
      </c>
      <c r="O93" s="7">
        <f t="shared" si="94"/>
        <v>1.1325285131060476</v>
      </c>
      <c r="P93" s="7">
        <f t="shared" si="81"/>
        <v>7.9548163368239767E-3</v>
      </c>
      <c r="Q93" s="12">
        <f t="shared" si="82"/>
        <v>2.0682522475742341E-3</v>
      </c>
      <c r="R93" s="7">
        <f t="shared" si="83"/>
        <v>7.4022000000000004E-2</v>
      </c>
      <c r="S93" s="13">
        <f t="shared" si="84"/>
        <v>2.7941047898925105E-2</v>
      </c>
      <c r="T93" s="2">
        <v>0.01</v>
      </c>
      <c r="U93" s="14">
        <f t="shared" si="85"/>
        <v>2.7941047898925105E-4</v>
      </c>
      <c r="V93" s="13"/>
      <c r="W93" s="2"/>
      <c r="X93" s="2"/>
      <c r="Y93" s="2"/>
      <c r="Z93" s="2"/>
      <c r="AA93" s="2"/>
      <c r="AB93" s="2"/>
      <c r="AC93" s="2"/>
      <c r="AD93" s="2"/>
      <c r="AE93" s="13">
        <v>1E-3</v>
      </c>
      <c r="AF93" s="2">
        <v>0.49</v>
      </c>
      <c r="AG93" s="14">
        <f t="shared" si="86"/>
        <v>4.8999999999999998E-4</v>
      </c>
      <c r="AH93" s="17"/>
      <c r="AI93" s="2"/>
      <c r="AJ93" s="14"/>
      <c r="AK93" s="13"/>
      <c r="AL93" s="2"/>
      <c r="AM93" s="2"/>
      <c r="AN93" s="13"/>
      <c r="AO93" s="2"/>
      <c r="AP93" s="14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5.769410478989251E-3</v>
      </c>
      <c r="AU93" s="7">
        <f t="shared" si="89"/>
        <v>28.47</v>
      </c>
      <c r="AV93" s="1">
        <f t="shared" si="90"/>
        <v>0.26</v>
      </c>
      <c r="AW93" s="1">
        <f t="shared" si="95"/>
        <v>0.54666666666666663</v>
      </c>
      <c r="AX93" s="1">
        <f t="shared" si="91"/>
        <v>156.41905225344854</v>
      </c>
      <c r="AZ93" s="1">
        <f t="shared" si="96"/>
        <v>0.11666666666666665</v>
      </c>
      <c r="BA93" s="1">
        <f t="shared" si="92"/>
        <v>33.38211481018719</v>
      </c>
    </row>
    <row r="94" spans="1:53" x14ac:dyDescent="0.15">
      <c r="C94" s="6">
        <v>4</v>
      </c>
      <c r="D94" s="8">
        <v>-2.2985656294333299</v>
      </c>
      <c r="E94" s="9">
        <f t="shared" si="93"/>
        <v>-6.7897880411290297</v>
      </c>
      <c r="F94" s="6" t="s">
        <v>110</v>
      </c>
      <c r="G94" s="1">
        <v>5</v>
      </c>
      <c r="H94" s="7">
        <f t="shared" si="76"/>
        <v>-2.2985656294333299</v>
      </c>
      <c r="I94" s="7">
        <f t="shared" si="77"/>
        <v>270.85143437056666</v>
      </c>
      <c r="J94" s="7">
        <f t="shared" si="78"/>
        <v>1.2877407713333747E-2</v>
      </c>
      <c r="K94" s="7">
        <f t="shared" si="79"/>
        <v>28.47</v>
      </c>
      <c r="L94" s="7">
        <f t="shared" si="80"/>
        <v>0.28470000000000001</v>
      </c>
      <c r="M94" s="1" t="s">
        <v>112</v>
      </c>
      <c r="N94" s="7">
        <f>(O93-P93)*$C$22/100</f>
        <v>1.0683450119307625</v>
      </c>
      <c r="O94" s="7">
        <f t="shared" si="94"/>
        <v>0.34092868483846117</v>
      </c>
      <c r="P94" s="7">
        <f t="shared" si="81"/>
        <v>4.3902776758355296E-3</v>
      </c>
      <c r="Q94" s="12">
        <f t="shared" si="82"/>
        <v>1.1414721957172377E-3</v>
      </c>
      <c r="R94" s="7">
        <f t="shared" si="83"/>
        <v>7.4022000000000004E-2</v>
      </c>
      <c r="S94" s="13">
        <f t="shared" si="84"/>
        <v>1.5420715405112502E-2</v>
      </c>
      <c r="T94" s="2">
        <v>0.01</v>
      </c>
      <c r="U94" s="14">
        <f t="shared" si="85"/>
        <v>1.5420715405112503E-4</v>
      </c>
      <c r="V94" s="13"/>
      <c r="W94" s="2"/>
      <c r="X94" s="2"/>
      <c r="Y94" s="2"/>
      <c r="Z94" s="2"/>
      <c r="AA94" s="2"/>
      <c r="AB94" s="2"/>
      <c r="AC94" s="2"/>
      <c r="AD94" s="2"/>
      <c r="AE94" s="13">
        <v>1E-3</v>
      </c>
      <c r="AF94" s="2">
        <v>0.49</v>
      </c>
      <c r="AG94" s="14">
        <f t="shared" si="86"/>
        <v>4.8999999999999998E-4</v>
      </c>
      <c r="AH94" s="17"/>
      <c r="AI94" s="2"/>
      <c r="AJ94" s="14"/>
      <c r="AK94" s="13"/>
      <c r="AL94" s="2"/>
      <c r="AM94" s="2"/>
      <c r="AN94" s="13"/>
      <c r="AO94" s="2"/>
      <c r="AP94" s="14"/>
      <c r="AQ94" s="2">
        <v>0.01</v>
      </c>
      <c r="AR94" s="2">
        <v>0.5</v>
      </c>
      <c r="AS94" s="2">
        <f t="shared" si="87"/>
        <v>5.0000000000000001E-3</v>
      </c>
      <c r="AT94" s="1">
        <f t="shared" si="88"/>
        <v>5.6442071540511252E-3</v>
      </c>
      <c r="AU94" s="7">
        <f t="shared" si="89"/>
        <v>28.47</v>
      </c>
      <c r="AV94" s="1">
        <f t="shared" si="90"/>
        <v>0.26</v>
      </c>
      <c r="AW94" s="1">
        <f t="shared" si="95"/>
        <v>0.54666666666666663</v>
      </c>
      <c r="AX94" s="1">
        <f t="shared" si="91"/>
        <v>153.02456585018032</v>
      </c>
      <c r="AZ94" s="1">
        <f t="shared" si="96"/>
        <v>0.11666666666666665</v>
      </c>
      <c r="BA94" s="1">
        <f t="shared" si="92"/>
        <v>32.65768173631897</v>
      </c>
    </row>
    <row r="95" spans="1:53" x14ac:dyDescent="0.15">
      <c r="C95" s="6">
        <v>5</v>
      </c>
      <c r="D95" s="8">
        <v>1.4698919422903201</v>
      </c>
      <c r="E95" s="9">
        <f t="shared" si="93"/>
        <v>-2.2985656294333299</v>
      </c>
      <c r="F95" s="6" t="s">
        <v>112</v>
      </c>
      <c r="G95" s="1">
        <v>6</v>
      </c>
      <c r="H95" s="7">
        <f t="shared" si="76"/>
        <v>1.4698919422903201</v>
      </c>
      <c r="I95" s="7">
        <f t="shared" si="77"/>
        <v>274.61989194229028</v>
      </c>
      <c r="J95" s="7">
        <f t="shared" si="78"/>
        <v>2.1089605370086022E-2</v>
      </c>
      <c r="K95" s="7">
        <f t="shared" si="79"/>
        <v>28.47</v>
      </c>
      <c r="L95" s="7">
        <f t="shared" si="80"/>
        <v>0.28470000000000001</v>
      </c>
      <c r="M95" s="1" t="s">
        <v>110</v>
      </c>
      <c r="O95" s="7">
        <f t="shared" si="94"/>
        <v>0.62123840716262557</v>
      </c>
      <c r="P95" s="7">
        <f t="shared" si="81"/>
        <v>1.3101672847800595E-2</v>
      </c>
      <c r="Q95" s="12">
        <f t="shared" si="82"/>
        <v>3.4064349404281549E-3</v>
      </c>
      <c r="R95" s="7">
        <f t="shared" si="83"/>
        <v>7.4022000000000004E-2</v>
      </c>
      <c r="S95" s="13">
        <f t="shared" si="84"/>
        <v>4.6019223209696508E-2</v>
      </c>
      <c r="T95" s="2">
        <v>0.01</v>
      </c>
      <c r="U95" s="14">
        <f t="shared" si="85"/>
        <v>4.6019223209696507E-4</v>
      </c>
      <c r="V95" s="13"/>
      <c r="W95" s="2"/>
      <c r="X95" s="2"/>
      <c r="Y95" s="2"/>
      <c r="Z95" s="2"/>
      <c r="AA95" s="2"/>
      <c r="AB95" s="2"/>
      <c r="AC95" s="2"/>
      <c r="AD95" s="2"/>
      <c r="AE95" s="13">
        <v>1E-3</v>
      </c>
      <c r="AF95" s="2">
        <v>0.49</v>
      </c>
      <c r="AG95" s="14">
        <f t="shared" si="86"/>
        <v>4.8999999999999998E-4</v>
      </c>
      <c r="AH95" s="17"/>
      <c r="AI95" s="2"/>
      <c r="AJ95" s="14"/>
      <c r="AK95" s="13"/>
      <c r="AL95" s="2"/>
      <c r="AM95" s="2"/>
      <c r="AN95" s="13"/>
      <c r="AO95" s="2"/>
      <c r="AP95" s="14"/>
      <c r="AQ95" s="2">
        <v>0.01</v>
      </c>
      <c r="AR95" s="2">
        <v>0.5</v>
      </c>
      <c r="AS95" s="2">
        <f t="shared" si="87"/>
        <v>5.0000000000000001E-3</v>
      </c>
      <c r="AT95" s="1">
        <f t="shared" si="88"/>
        <v>5.9501922320969649E-3</v>
      </c>
      <c r="AU95" s="7">
        <f t="shared" si="89"/>
        <v>28.47</v>
      </c>
      <c r="AV95" s="1">
        <f t="shared" si="90"/>
        <v>0.26</v>
      </c>
      <c r="AW95" s="1">
        <f t="shared" si="95"/>
        <v>0.54666666666666663</v>
      </c>
      <c r="AX95" s="1">
        <f t="shared" si="91"/>
        <v>161.32036939647483</v>
      </c>
      <c r="AZ95" s="1">
        <f t="shared" si="96"/>
        <v>0.11666666666666665</v>
      </c>
      <c r="BA95" s="1">
        <f t="shared" si="92"/>
        <v>34.428127615101332</v>
      </c>
    </row>
    <row r="96" spans="1:53" x14ac:dyDescent="0.15">
      <c r="C96" s="6">
        <v>6</v>
      </c>
      <c r="D96" s="8">
        <v>6.4737678055333303</v>
      </c>
      <c r="E96" s="9">
        <f t="shared" si="93"/>
        <v>1.4698919422903201</v>
      </c>
      <c r="F96" s="6" t="s">
        <v>110</v>
      </c>
      <c r="G96" s="1">
        <v>7</v>
      </c>
      <c r="H96" s="7">
        <f t="shared" si="76"/>
        <v>6.4737678055333303</v>
      </c>
      <c r="I96" s="7">
        <f t="shared" si="77"/>
        <v>279.6237678055333</v>
      </c>
      <c r="J96" s="7">
        <f t="shared" si="78"/>
        <v>3.9775763484096893E-2</v>
      </c>
      <c r="K96" s="7">
        <f t="shared" si="79"/>
        <v>28.47</v>
      </c>
      <c r="L96" s="7">
        <f t="shared" si="80"/>
        <v>0.28470000000000001</v>
      </c>
      <c r="M96" s="1" t="s">
        <v>110</v>
      </c>
      <c r="O96" s="7">
        <f t="shared" si="94"/>
        <v>0.89283673431482491</v>
      </c>
      <c r="P96" s="7">
        <f t="shared" si="81"/>
        <v>3.5513262774019935E-2</v>
      </c>
      <c r="Q96" s="12">
        <f t="shared" si="82"/>
        <v>9.2334483212451832E-3</v>
      </c>
      <c r="R96" s="7">
        <f t="shared" si="83"/>
        <v>7.4022000000000004E-2</v>
      </c>
      <c r="S96" s="13">
        <f t="shared" si="84"/>
        <v>0.1247392440253598</v>
      </c>
      <c r="T96" s="2">
        <v>0.01</v>
      </c>
      <c r="U96" s="14">
        <f t="shared" si="85"/>
        <v>1.2473924402535981E-3</v>
      </c>
      <c r="V96" s="13"/>
      <c r="W96" s="2"/>
      <c r="X96" s="2"/>
      <c r="Y96" s="2"/>
      <c r="Z96" s="2"/>
      <c r="AA96" s="2"/>
      <c r="AB96" s="2"/>
      <c r="AC96" s="2"/>
      <c r="AD96" s="2"/>
      <c r="AE96" s="13">
        <v>1E-3</v>
      </c>
      <c r="AF96" s="2">
        <v>0.49</v>
      </c>
      <c r="AG96" s="14">
        <f t="shared" si="86"/>
        <v>4.8999999999999998E-4</v>
      </c>
      <c r="AH96" s="17"/>
      <c r="AI96" s="2"/>
      <c r="AJ96" s="14"/>
      <c r="AK96" s="13"/>
      <c r="AL96" s="2"/>
      <c r="AM96" s="2"/>
      <c r="AN96" s="13"/>
      <c r="AO96" s="2"/>
      <c r="AP96" s="14"/>
      <c r="AQ96" s="2">
        <v>0.01</v>
      </c>
      <c r="AR96" s="2">
        <v>0.5</v>
      </c>
      <c r="AS96" s="2">
        <f t="shared" si="87"/>
        <v>5.0000000000000001E-3</v>
      </c>
      <c r="AT96" s="1">
        <f t="shared" si="88"/>
        <v>6.7373924402535984E-3</v>
      </c>
      <c r="AU96" s="7">
        <f t="shared" si="89"/>
        <v>28.47</v>
      </c>
      <c r="AV96" s="1">
        <f t="shared" si="90"/>
        <v>0.26</v>
      </c>
      <c r="AW96" s="1">
        <f t="shared" si="95"/>
        <v>0.54666666666666663</v>
      </c>
      <c r="AX96" s="1">
        <f t="shared" si="91"/>
        <v>182.66277707261401</v>
      </c>
      <c r="AZ96" s="1">
        <f t="shared" si="96"/>
        <v>0.11666666666666665</v>
      </c>
      <c r="BA96" s="1">
        <f t="shared" si="92"/>
        <v>38.982909741106646</v>
      </c>
    </row>
    <row r="97" spans="3:54" x14ac:dyDescent="0.15">
      <c r="C97" s="6">
        <v>7</v>
      </c>
      <c r="D97" s="8">
        <v>8.2342827420967701</v>
      </c>
      <c r="E97" s="9">
        <f t="shared" si="93"/>
        <v>6.4737678055333303</v>
      </c>
      <c r="F97" s="6" t="s">
        <v>110</v>
      </c>
      <c r="G97" s="1">
        <v>8</v>
      </c>
      <c r="H97" s="7">
        <f t="shared" si="76"/>
        <v>8.2342827420967701</v>
      </c>
      <c r="I97" s="7">
        <f t="shared" si="77"/>
        <v>281.38428274209673</v>
      </c>
      <c r="J97" s="7">
        <f t="shared" si="78"/>
        <v>4.9457801253566878E-2</v>
      </c>
      <c r="K97" s="7">
        <f t="shared" si="79"/>
        <v>28.47</v>
      </c>
      <c r="L97" s="7">
        <f t="shared" si="80"/>
        <v>0.28470000000000001</v>
      </c>
      <c r="M97" s="1" t="s">
        <v>110</v>
      </c>
      <c r="O97" s="7">
        <f t="shared" si="94"/>
        <v>1.1420234715408049</v>
      </c>
      <c r="P97" s="7">
        <f t="shared" si="81"/>
        <v>5.6481969882373619E-2</v>
      </c>
      <c r="Q97" s="12">
        <f t="shared" si="82"/>
        <v>1.4685312169417141E-2</v>
      </c>
      <c r="R97" s="7">
        <f t="shared" si="83"/>
        <v>7.4022000000000004E-2</v>
      </c>
      <c r="S97" s="13">
        <f t="shared" si="84"/>
        <v>0.19839118328898353</v>
      </c>
      <c r="T97" s="2">
        <v>0.01</v>
      </c>
      <c r="U97" s="14">
        <f t="shared" si="85"/>
        <v>1.9839118328898353E-3</v>
      </c>
      <c r="V97" s="13"/>
      <c r="W97" s="2"/>
      <c r="X97" s="2"/>
      <c r="Y97" s="2"/>
      <c r="Z97" s="2"/>
      <c r="AA97" s="2"/>
      <c r="AB97" s="2"/>
      <c r="AC97" s="2"/>
      <c r="AD97" s="2"/>
      <c r="AE97" s="13">
        <v>1E-3</v>
      </c>
      <c r="AF97" s="2">
        <v>0.49</v>
      </c>
      <c r="AG97" s="14">
        <f t="shared" si="86"/>
        <v>4.8999999999999998E-4</v>
      </c>
      <c r="AH97" s="17"/>
      <c r="AI97" s="2"/>
      <c r="AJ97" s="14"/>
      <c r="AK97" s="13"/>
      <c r="AL97" s="2"/>
      <c r="AM97" s="2"/>
      <c r="AN97" s="13"/>
      <c r="AO97" s="2"/>
      <c r="AP97" s="14"/>
      <c r="AQ97" s="2">
        <v>0.01</v>
      </c>
      <c r="AR97" s="2">
        <v>0.5</v>
      </c>
      <c r="AS97" s="2">
        <f t="shared" si="87"/>
        <v>5.0000000000000001E-3</v>
      </c>
      <c r="AT97" s="1">
        <f t="shared" si="88"/>
        <v>7.4739118328898358E-3</v>
      </c>
      <c r="AU97" s="7">
        <f t="shared" si="89"/>
        <v>28.47</v>
      </c>
      <c r="AV97" s="1">
        <f t="shared" si="90"/>
        <v>0.26</v>
      </c>
      <c r="AW97" s="1">
        <f t="shared" si="95"/>
        <v>0.54666666666666663</v>
      </c>
      <c r="AX97" s="1">
        <f t="shared" si="91"/>
        <v>202.63113706051848</v>
      </c>
      <c r="AZ97" s="1">
        <f t="shared" si="96"/>
        <v>0.11666666666666665</v>
      </c>
      <c r="BA97" s="1">
        <f t="shared" si="92"/>
        <v>43.244449982427724</v>
      </c>
    </row>
    <row r="98" spans="3:54" x14ac:dyDescent="0.15">
      <c r="C98" s="6">
        <v>8</v>
      </c>
      <c r="D98" s="8">
        <v>8.1995379302580602</v>
      </c>
      <c r="E98" s="9">
        <f t="shared" si="93"/>
        <v>8.2342827420967701</v>
      </c>
      <c r="F98" s="6" t="s">
        <v>110</v>
      </c>
      <c r="G98" s="1">
        <v>9</v>
      </c>
      <c r="H98" s="7">
        <f t="shared" si="76"/>
        <v>8.1995379302580602</v>
      </c>
      <c r="I98" s="7">
        <f t="shared" si="77"/>
        <v>281.34953793025807</v>
      </c>
      <c r="J98" s="7">
        <f t="shared" si="78"/>
        <v>4.924690595655918E-2</v>
      </c>
      <c r="K98" s="7">
        <f t="shared" si="79"/>
        <v>28.47</v>
      </c>
      <c r="L98" s="7">
        <f t="shared" si="80"/>
        <v>0.28470000000000001</v>
      </c>
      <c r="M98" s="1" t="s">
        <v>110</v>
      </c>
      <c r="O98" s="7">
        <f t="shared" si="94"/>
        <v>1.3702415016584313</v>
      </c>
      <c r="P98" s="7">
        <f t="shared" si="81"/>
        <v>6.7480154369947198E-2</v>
      </c>
      <c r="Q98" s="12">
        <f t="shared" si="82"/>
        <v>1.7544840136186273E-2</v>
      </c>
      <c r="R98" s="7">
        <f t="shared" si="83"/>
        <v>7.4022000000000004E-2</v>
      </c>
      <c r="S98" s="13">
        <f t="shared" si="84"/>
        <v>0.23702196828221708</v>
      </c>
      <c r="T98" s="2">
        <v>0.01</v>
      </c>
      <c r="U98" s="14">
        <f t="shared" si="85"/>
        <v>2.370219682822171E-3</v>
      </c>
      <c r="V98" s="13"/>
      <c r="W98" s="2"/>
      <c r="X98" s="2"/>
      <c r="Y98" s="2"/>
      <c r="Z98" s="2"/>
      <c r="AA98" s="2"/>
      <c r="AB98" s="2"/>
      <c r="AC98" s="2"/>
      <c r="AD98" s="2"/>
      <c r="AE98" s="13">
        <v>1E-3</v>
      </c>
      <c r="AF98" s="2">
        <v>0.49</v>
      </c>
      <c r="AG98" s="14">
        <f t="shared" si="86"/>
        <v>4.8999999999999998E-4</v>
      </c>
      <c r="AH98" s="17"/>
      <c r="AI98" s="2"/>
      <c r="AJ98" s="14"/>
      <c r="AK98" s="13"/>
      <c r="AL98" s="2"/>
      <c r="AM98" s="2"/>
      <c r="AN98" s="13"/>
      <c r="AO98" s="2"/>
      <c r="AP98" s="14"/>
      <c r="AQ98" s="2">
        <v>0.01</v>
      </c>
      <c r="AR98" s="2">
        <v>0.5</v>
      </c>
      <c r="AS98" s="2">
        <f t="shared" si="87"/>
        <v>5.0000000000000001E-3</v>
      </c>
      <c r="AT98" s="1">
        <f t="shared" si="88"/>
        <v>7.860219682822172E-3</v>
      </c>
      <c r="AU98" s="7">
        <f t="shared" si="89"/>
        <v>28.47</v>
      </c>
      <c r="AV98" s="1">
        <f t="shared" si="90"/>
        <v>0.26</v>
      </c>
      <c r="AW98" s="1">
        <f t="shared" si="95"/>
        <v>0.54666666666666663</v>
      </c>
      <c r="AX98" s="1">
        <f t="shared" si="91"/>
        <v>213.10463482680493</v>
      </c>
      <c r="AZ98" s="1">
        <f t="shared" si="96"/>
        <v>0.11666666666666665</v>
      </c>
      <c r="BA98" s="1">
        <f t="shared" si="92"/>
        <v>45.479647676452267</v>
      </c>
    </row>
    <row r="99" spans="3:54" x14ac:dyDescent="0.15">
      <c r="C99" s="6">
        <v>9</v>
      </c>
      <c r="D99" s="8">
        <v>4.4927416905666702</v>
      </c>
      <c r="E99" s="9">
        <f t="shared" si="93"/>
        <v>8.1995379302580602</v>
      </c>
      <c r="F99" s="6" t="s">
        <v>110</v>
      </c>
      <c r="G99" s="1">
        <v>10</v>
      </c>
      <c r="H99" s="7">
        <f t="shared" si="76"/>
        <v>4.4927416905666702</v>
      </c>
      <c r="I99" s="7">
        <f t="shared" si="77"/>
        <v>277.64274169056665</v>
      </c>
      <c r="J99" s="7">
        <f t="shared" si="78"/>
        <v>3.1025331572161217E-2</v>
      </c>
      <c r="K99" s="7">
        <f t="shared" si="79"/>
        <v>28.47</v>
      </c>
      <c r="L99" s="7">
        <f t="shared" si="80"/>
        <v>0.28470000000000001</v>
      </c>
      <c r="M99" s="1" t="s">
        <v>110</v>
      </c>
      <c r="O99" s="7">
        <f t="shared" si="94"/>
        <v>1.587461347288484</v>
      </c>
      <c r="P99" s="7">
        <f t="shared" si="81"/>
        <v>4.9251514657614986E-2</v>
      </c>
      <c r="Q99" s="12">
        <f t="shared" si="82"/>
        <v>1.2805393810979896E-2</v>
      </c>
      <c r="R99" s="7">
        <f t="shared" si="83"/>
        <v>7.4022000000000004E-2</v>
      </c>
      <c r="S99" s="13">
        <f t="shared" si="84"/>
        <v>0.1729944315335967</v>
      </c>
      <c r="T99" s="2">
        <v>0.01</v>
      </c>
      <c r="U99" s="14">
        <f t="shared" si="85"/>
        <v>1.7299443153359669E-3</v>
      </c>
      <c r="V99" s="13"/>
      <c r="W99" s="2"/>
      <c r="X99" s="2"/>
      <c r="Y99" s="2"/>
      <c r="Z99" s="2"/>
      <c r="AA99" s="2"/>
      <c r="AB99" s="2"/>
      <c r="AC99" s="2"/>
      <c r="AD99" s="2"/>
      <c r="AE99" s="13">
        <v>1E-3</v>
      </c>
      <c r="AF99" s="2">
        <v>0.49</v>
      </c>
      <c r="AG99" s="14">
        <f t="shared" si="86"/>
        <v>4.8999999999999998E-4</v>
      </c>
      <c r="AH99" s="17"/>
      <c r="AI99" s="2"/>
      <c r="AJ99" s="14"/>
      <c r="AK99" s="13"/>
      <c r="AL99" s="2"/>
      <c r="AM99" s="2"/>
      <c r="AN99" s="13"/>
      <c r="AO99" s="2"/>
      <c r="AP99" s="14"/>
      <c r="AQ99" s="2">
        <v>0.01</v>
      </c>
      <c r="AR99" s="2">
        <v>0.5</v>
      </c>
      <c r="AS99" s="2">
        <f t="shared" si="87"/>
        <v>5.0000000000000001E-3</v>
      </c>
      <c r="AT99" s="1">
        <f t="shared" si="88"/>
        <v>7.2199443153359672E-3</v>
      </c>
      <c r="AU99" s="7">
        <f t="shared" si="89"/>
        <v>28.47</v>
      </c>
      <c r="AV99" s="1">
        <f t="shared" si="90"/>
        <v>0.26</v>
      </c>
      <c r="AW99" s="1">
        <f t="shared" si="95"/>
        <v>0.54666666666666663</v>
      </c>
      <c r="AX99" s="1">
        <f t="shared" si="91"/>
        <v>195.74562275301568</v>
      </c>
      <c r="AZ99" s="1">
        <f t="shared" si="96"/>
        <v>0.11666666666666665</v>
      </c>
      <c r="BA99" s="1">
        <f t="shared" si="92"/>
        <v>41.774980465582615</v>
      </c>
    </row>
    <row r="100" spans="3:54" x14ac:dyDescent="0.15">
      <c r="C100" s="6">
        <v>10</v>
      </c>
      <c r="D100" s="8">
        <v>-0.96623200464516101</v>
      </c>
      <c r="E100" s="9">
        <f t="shared" si="93"/>
        <v>4.4927416905666702</v>
      </c>
      <c r="F100" s="6" t="s">
        <v>110</v>
      </c>
      <c r="G100" s="1">
        <v>11</v>
      </c>
      <c r="H100" s="7">
        <f t="shared" si="76"/>
        <v>-0.96623200464516101</v>
      </c>
      <c r="I100" s="7">
        <f t="shared" si="77"/>
        <v>272.1837679953548</v>
      </c>
      <c r="J100" s="7">
        <f t="shared" si="78"/>
        <v>1.5355030220419312E-2</v>
      </c>
      <c r="K100" s="7">
        <f t="shared" si="79"/>
        <v>28.47</v>
      </c>
      <c r="L100" s="7">
        <f t="shared" si="80"/>
        <v>0.28470000000000001</v>
      </c>
      <c r="M100" s="1" t="s">
        <v>112</v>
      </c>
      <c r="N100" s="7">
        <f>(O99-P99)*$C$22/100</f>
        <v>1.4612993409993258</v>
      </c>
      <c r="O100" s="7">
        <f t="shared" si="94"/>
        <v>0.36161049163154324</v>
      </c>
      <c r="P100" s="7">
        <f t="shared" si="81"/>
        <v>5.5525400270230313E-3</v>
      </c>
      <c r="Q100" s="12">
        <f t="shared" si="82"/>
        <v>1.4436604070259883E-3</v>
      </c>
      <c r="R100" s="7">
        <f t="shared" si="83"/>
        <v>7.4022000000000004E-2</v>
      </c>
      <c r="S100" s="13">
        <f t="shared" si="84"/>
        <v>1.9503126192564214E-2</v>
      </c>
      <c r="T100" s="2">
        <v>0.01</v>
      </c>
      <c r="U100" s="14">
        <f t="shared" si="85"/>
        <v>1.9503126192564214E-4</v>
      </c>
      <c r="V100" s="13"/>
      <c r="W100" s="2"/>
      <c r="X100" s="2"/>
      <c r="Y100" s="2"/>
      <c r="Z100" s="2"/>
      <c r="AA100" s="2"/>
      <c r="AB100" s="2"/>
      <c r="AC100" s="2"/>
      <c r="AD100" s="2"/>
      <c r="AE100" s="13">
        <v>1E-3</v>
      </c>
      <c r="AF100" s="2">
        <v>0.49</v>
      </c>
      <c r="AG100" s="14">
        <f t="shared" si="86"/>
        <v>4.8999999999999998E-4</v>
      </c>
      <c r="AH100" s="17"/>
      <c r="AI100" s="2"/>
      <c r="AJ100" s="14"/>
      <c r="AK100" s="13"/>
      <c r="AL100" s="2"/>
      <c r="AM100" s="2"/>
      <c r="AN100" s="13"/>
      <c r="AO100" s="2"/>
      <c r="AP100" s="14"/>
      <c r="AQ100" s="2">
        <v>0.01</v>
      </c>
      <c r="AR100" s="2">
        <v>0.5</v>
      </c>
      <c r="AS100" s="2">
        <f t="shared" si="87"/>
        <v>5.0000000000000001E-3</v>
      </c>
      <c r="AT100" s="1">
        <f t="shared" si="88"/>
        <v>5.6850312619256419E-3</v>
      </c>
      <c r="AU100" s="7">
        <f t="shared" si="89"/>
        <v>28.47</v>
      </c>
      <c r="AV100" s="1">
        <f t="shared" si="90"/>
        <v>0.26</v>
      </c>
      <c r="AW100" s="1">
        <f t="shared" si="95"/>
        <v>0.54666666666666663</v>
      </c>
      <c r="AX100" s="1">
        <f t="shared" si="91"/>
        <v>154.1313805388005</v>
      </c>
      <c r="AZ100" s="1">
        <f t="shared" si="96"/>
        <v>0.11666666666666665</v>
      </c>
      <c r="BA100" s="1">
        <f t="shared" si="92"/>
        <v>32.893892188158638</v>
      </c>
    </row>
    <row r="101" spans="3:54" x14ac:dyDescent="0.15">
      <c r="C101" s="6">
        <v>11</v>
      </c>
      <c r="D101" s="8">
        <v>-6.2002461597333296</v>
      </c>
      <c r="E101" s="9">
        <f t="shared" si="93"/>
        <v>-0.96623200464516101</v>
      </c>
      <c r="F101" s="6" t="s">
        <v>112</v>
      </c>
      <c r="G101" s="1">
        <v>12</v>
      </c>
      <c r="H101" s="7">
        <f t="shared" si="76"/>
        <v>-6.2002461597333296</v>
      </c>
      <c r="I101" s="7">
        <f t="shared" si="77"/>
        <v>266.94975384026662</v>
      </c>
      <c r="J101" s="7">
        <f t="shared" si="78"/>
        <v>7.614498949011562E-3</v>
      </c>
      <c r="K101" s="7">
        <f t="shared" si="79"/>
        <v>28.47</v>
      </c>
      <c r="L101" s="7">
        <f t="shared" si="80"/>
        <v>0.28470000000000001</v>
      </c>
      <c r="M101" s="1" t="s">
        <v>110</v>
      </c>
      <c r="O101" s="7">
        <f t="shared" si="94"/>
        <v>0.6407579516045202</v>
      </c>
      <c r="P101" s="7">
        <f t="shared" si="81"/>
        <v>4.87905074906342E-3</v>
      </c>
      <c r="Q101" s="12">
        <f t="shared" si="82"/>
        <v>1.2685531947564893E-3</v>
      </c>
      <c r="R101" s="7">
        <f t="shared" si="83"/>
        <v>7.4022000000000004E-2</v>
      </c>
      <c r="S101" s="13">
        <f t="shared" si="84"/>
        <v>1.7137515802821988E-2</v>
      </c>
      <c r="T101" s="2">
        <v>0.01</v>
      </c>
      <c r="U101" s="14">
        <f t="shared" si="85"/>
        <v>1.7137515802821988E-4</v>
      </c>
      <c r="V101" s="13"/>
      <c r="W101" s="2"/>
      <c r="X101" s="2"/>
      <c r="Y101" s="2"/>
      <c r="Z101" s="2"/>
      <c r="AA101" s="2"/>
      <c r="AB101" s="2"/>
      <c r="AC101" s="2"/>
      <c r="AD101" s="2"/>
      <c r="AE101" s="13">
        <v>1E-3</v>
      </c>
      <c r="AF101" s="2">
        <v>0.49</v>
      </c>
      <c r="AG101" s="14">
        <f t="shared" si="86"/>
        <v>4.8999999999999998E-4</v>
      </c>
      <c r="AH101" s="17"/>
      <c r="AI101" s="2"/>
      <c r="AJ101" s="14"/>
      <c r="AK101" s="13"/>
      <c r="AL101" s="2"/>
      <c r="AM101" s="2"/>
      <c r="AN101" s="13"/>
      <c r="AO101" s="2"/>
      <c r="AP101" s="14"/>
      <c r="AQ101" s="2">
        <v>0.01</v>
      </c>
      <c r="AR101" s="2">
        <v>0.5</v>
      </c>
      <c r="AS101" s="2">
        <f t="shared" si="87"/>
        <v>5.0000000000000001E-3</v>
      </c>
      <c r="AT101" s="1">
        <f t="shared" si="88"/>
        <v>5.6613751580282196E-3</v>
      </c>
      <c r="AU101" s="7">
        <f t="shared" si="89"/>
        <v>28.47</v>
      </c>
      <c r="AV101" s="1">
        <f t="shared" si="90"/>
        <v>0.26</v>
      </c>
      <c r="AW101" s="1">
        <f t="shared" si="95"/>
        <v>0.54666666666666663</v>
      </c>
      <c r="AX101" s="1">
        <f t="shared" si="91"/>
        <v>153.49002118932808</v>
      </c>
      <c r="AY101" s="1">
        <f>SUM(AX90:AX101)</f>
        <v>2025.0330571643833</v>
      </c>
      <c r="AZ101" s="1">
        <f t="shared" si="96"/>
        <v>0.11666666666666665</v>
      </c>
      <c r="BA101" s="1">
        <f t="shared" si="92"/>
        <v>32.757016717234649</v>
      </c>
      <c r="BB101" s="1">
        <f>SUM(BA90:BA101)</f>
        <v>432.17168902898436</v>
      </c>
    </row>
    <row r="102" spans="3:54" x14ac:dyDescent="0.15">
      <c r="C102" s="6">
        <v>12</v>
      </c>
      <c r="D102" s="8">
        <v>-7.9447253324516103</v>
      </c>
      <c r="E102" s="9">
        <f t="shared" si="93"/>
        <v>-6.2002461597333296</v>
      </c>
      <c r="F102" s="6" t="s">
        <v>110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Z102"/>
  <sheetViews>
    <sheetView workbookViewId="0">
      <pane xSplit="4" topLeftCell="E1" activePane="topRight" state="frozen"/>
      <selection activeCell="K16" sqref="K16"/>
      <selection pane="topRight"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10" style="1"/>
    <col min="32" max="32" width="23.125" style="1" customWidth="1"/>
    <col min="33" max="33" width="14.37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73</v>
      </c>
    </row>
    <row r="2" spans="1:12" x14ac:dyDescent="0.15">
      <c r="A2" s="28" t="s">
        <v>41</v>
      </c>
      <c r="B2" s="3" t="s">
        <v>42</v>
      </c>
      <c r="C2" s="2"/>
      <c r="D2" s="2"/>
      <c r="E2" s="35">
        <v>203.48</v>
      </c>
      <c r="F2" s="2">
        <v>1069.5229999999999</v>
      </c>
      <c r="G2" s="39">
        <f>(F2+F3+F4)/3</f>
        <v>1305.751</v>
      </c>
      <c r="H2" s="2">
        <v>0.13</v>
      </c>
      <c r="I2" s="28">
        <f>(H2+H3+H4)/3</f>
        <v>0.12</v>
      </c>
    </row>
    <row r="3" spans="1:12" x14ac:dyDescent="0.15">
      <c r="A3" s="28"/>
      <c r="B3" s="3" t="s">
        <v>43</v>
      </c>
      <c r="C3" s="2"/>
      <c r="D3" s="2"/>
      <c r="E3" s="36"/>
      <c r="F3" s="2">
        <v>1192.0899999999999</v>
      </c>
      <c r="G3" s="40"/>
      <c r="H3" s="2">
        <v>0.13</v>
      </c>
      <c r="I3" s="28"/>
    </row>
    <row r="4" spans="1:12" x14ac:dyDescent="0.15">
      <c r="A4" s="28"/>
      <c r="B4" s="3" t="s">
        <v>44</v>
      </c>
      <c r="C4" s="2"/>
      <c r="D4" s="2"/>
      <c r="E4" s="37"/>
      <c r="F4" s="2">
        <v>1655.64</v>
      </c>
      <c r="G4" s="41"/>
      <c r="H4" s="2">
        <v>0.1</v>
      </c>
      <c r="I4" s="28"/>
    </row>
    <row r="5" spans="1:12" x14ac:dyDescent="0.15">
      <c r="A5" s="28" t="s">
        <v>45</v>
      </c>
      <c r="B5" s="3" t="s">
        <v>46</v>
      </c>
      <c r="C5" s="2"/>
      <c r="D5" s="2"/>
      <c r="E5" s="35">
        <v>1280.83397260274</v>
      </c>
      <c r="F5" s="2">
        <v>91.103999999999999</v>
      </c>
      <c r="G5" s="39">
        <f>(F5+F6)/2</f>
        <v>92.509250000000009</v>
      </c>
      <c r="H5" s="2">
        <v>0.18</v>
      </c>
      <c r="I5" s="28">
        <f>(H5+H6)/2</f>
        <v>0.155</v>
      </c>
    </row>
    <row r="6" spans="1:12" x14ac:dyDescent="0.15">
      <c r="A6" s="28"/>
      <c r="B6" s="3" t="s">
        <v>47</v>
      </c>
      <c r="C6" s="2"/>
      <c r="D6" s="2"/>
      <c r="E6" s="37"/>
      <c r="F6" s="2">
        <v>93.914500000000004</v>
      </c>
      <c r="G6" s="41"/>
      <c r="H6" s="2">
        <v>0.13</v>
      </c>
      <c r="I6" s="28"/>
    </row>
    <row r="7" spans="1:12" x14ac:dyDescent="0.15">
      <c r="A7" s="28" t="s">
        <v>48</v>
      </c>
      <c r="B7" s="29"/>
      <c r="C7" s="2"/>
      <c r="D7" s="2"/>
      <c r="E7" s="4">
        <v>1655.31186735761</v>
      </c>
      <c r="F7" s="2">
        <v>122.786</v>
      </c>
      <c r="G7" s="2"/>
      <c r="H7" s="2">
        <v>0.28999999999999998</v>
      </c>
    </row>
    <row r="8" spans="1:12" x14ac:dyDescent="0.15">
      <c r="A8" s="28" t="s">
        <v>49</v>
      </c>
      <c r="B8" s="29"/>
      <c r="C8" s="2"/>
      <c r="D8" s="2"/>
      <c r="E8" s="4">
        <v>1.5194000000000001</v>
      </c>
      <c r="F8" s="2">
        <v>625.46400000000006</v>
      </c>
      <c r="G8" s="2"/>
      <c r="H8" s="2">
        <v>0.26</v>
      </c>
    </row>
    <row r="9" spans="1:12" x14ac:dyDescent="0.15">
      <c r="A9" s="28" t="s">
        <v>50</v>
      </c>
      <c r="B9" s="29"/>
      <c r="C9" s="2"/>
      <c r="D9" s="2"/>
      <c r="E9" s="4">
        <v>2.5379999999999998</v>
      </c>
      <c r="F9" s="2">
        <v>341.64</v>
      </c>
      <c r="G9" s="2"/>
      <c r="H9" s="2">
        <v>0.26</v>
      </c>
    </row>
    <row r="10" spans="1:12" x14ac:dyDescent="0.15">
      <c r="A10" s="28" t="s">
        <v>51</v>
      </c>
      <c r="B10" s="29"/>
      <c r="C10" s="2"/>
      <c r="D10" s="2"/>
      <c r="E10" s="4">
        <v>0.37697516721294999</v>
      </c>
      <c r="F10" s="2">
        <v>341.64</v>
      </c>
      <c r="G10" s="2"/>
      <c r="H10" s="2">
        <v>0.26</v>
      </c>
    </row>
    <row r="11" spans="1:12" x14ac:dyDescent="0.15">
      <c r="A11" s="28" t="s">
        <v>52</v>
      </c>
      <c r="B11" s="29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55</v>
      </c>
      <c r="B14" s="2" t="s">
        <v>56</v>
      </c>
      <c r="C14" s="2">
        <v>308.16000000000003</v>
      </c>
      <c r="G14" s="38" t="s">
        <v>57</v>
      </c>
      <c r="H14" s="5" t="s">
        <v>58</v>
      </c>
      <c r="I14" s="5">
        <f>(AV38+AV53+AY85+AY101+BB101+AG69)</f>
        <v>44709083.193237178</v>
      </c>
      <c r="J14" s="5" t="s">
        <v>35</v>
      </c>
      <c r="K14" s="5">
        <f>I14/(10000*1000)</f>
        <v>4.4709083193237182</v>
      </c>
      <c r="L14" s="5" t="s">
        <v>59</v>
      </c>
    </row>
    <row r="15" spans="1:12" x14ac:dyDescent="0.15">
      <c r="A15" s="2" t="s">
        <v>60</v>
      </c>
      <c r="B15" s="2" t="s">
        <v>56</v>
      </c>
      <c r="C15" s="2"/>
      <c r="G15" s="38"/>
      <c r="H15" s="5" t="s">
        <v>61</v>
      </c>
      <c r="I15" s="5">
        <v>32685906.954762802</v>
      </c>
      <c r="J15" s="5" t="s">
        <v>35</v>
      </c>
      <c r="K15" s="5">
        <f>I15/(10000*1000)</f>
        <v>3.2685906954762802</v>
      </c>
      <c r="L15" s="5" t="s">
        <v>59</v>
      </c>
    </row>
    <row r="16" spans="1:12" x14ac:dyDescent="0.15">
      <c r="A16" s="2" t="s">
        <v>62</v>
      </c>
      <c r="B16" s="2" t="s">
        <v>63</v>
      </c>
      <c r="C16" s="2">
        <v>19347</v>
      </c>
      <c r="K16" s="1">
        <v>4.4709083193237182</v>
      </c>
    </row>
    <row r="17" spans="1:47" x14ac:dyDescent="0.15">
      <c r="A17" s="2" t="s">
        <v>64</v>
      </c>
      <c r="B17" s="2" t="s">
        <v>65</v>
      </c>
      <c r="C17" s="2">
        <v>1.9870000000000001</v>
      </c>
      <c r="AF17" s="1" t="s">
        <v>122</v>
      </c>
    </row>
    <row r="18" spans="1:47" x14ac:dyDescent="0.15">
      <c r="A18" s="2" t="s">
        <v>67</v>
      </c>
      <c r="B18" s="2" t="s">
        <v>68</v>
      </c>
      <c r="C18" s="2">
        <v>1</v>
      </c>
    </row>
    <row r="19" spans="1:47" x14ac:dyDescent="0.15">
      <c r="A19" s="2" t="s">
        <v>70</v>
      </c>
      <c r="B19" s="2" t="s">
        <v>68</v>
      </c>
      <c r="C19" s="2">
        <v>3</v>
      </c>
    </row>
    <row r="20" spans="1:47" x14ac:dyDescent="0.15">
      <c r="A20" s="2" t="s">
        <v>73</v>
      </c>
      <c r="B20" s="2" t="s">
        <v>74</v>
      </c>
      <c r="C20" s="2">
        <v>0.13</v>
      </c>
    </row>
    <row r="21" spans="1:47" x14ac:dyDescent="0.15">
      <c r="A21" s="2" t="s">
        <v>75</v>
      </c>
      <c r="B21" s="2" t="s">
        <v>76</v>
      </c>
      <c r="C21" s="2">
        <v>1</v>
      </c>
    </row>
    <row r="22" spans="1:47" x14ac:dyDescent="0.15">
      <c r="A22" s="2" t="s">
        <v>77</v>
      </c>
      <c r="B22" s="2" t="s">
        <v>72</v>
      </c>
      <c r="C22" s="2">
        <v>95</v>
      </c>
    </row>
    <row r="23" spans="1:47" x14ac:dyDescent="0.15">
      <c r="A23" s="2" t="s">
        <v>78</v>
      </c>
      <c r="B23" s="2" t="s">
        <v>79</v>
      </c>
      <c r="C23" s="2">
        <v>0.66200000000000003</v>
      </c>
    </row>
    <row r="25" spans="1:47" x14ac:dyDescent="0.15">
      <c r="S25" s="30" t="s">
        <v>80</v>
      </c>
      <c r="T25" s="30"/>
      <c r="U25" s="30"/>
      <c r="V25" s="30" t="s">
        <v>81</v>
      </c>
      <c r="W25" s="30"/>
      <c r="X25" s="30"/>
      <c r="Y25" s="30" t="s">
        <v>82</v>
      </c>
      <c r="Z25" s="30"/>
      <c r="AA25" s="30"/>
      <c r="AB25" s="30" t="s">
        <v>83</v>
      </c>
      <c r="AC25" s="30"/>
      <c r="AD25" s="30"/>
      <c r="AE25" s="30" t="s">
        <v>84</v>
      </c>
      <c r="AF25" s="30"/>
      <c r="AG25" s="30"/>
      <c r="AH25" s="30" t="s">
        <v>85</v>
      </c>
      <c r="AI25" s="30"/>
      <c r="AJ25" s="30"/>
      <c r="AK25" s="31" t="s">
        <v>86</v>
      </c>
      <c r="AL25" s="32"/>
      <c r="AM25" s="33"/>
      <c r="AN25" s="30" t="s">
        <v>87</v>
      </c>
      <c r="AO25" s="30"/>
      <c r="AP25" s="30"/>
    </row>
    <row r="26" spans="1:47" x14ac:dyDescent="0.15">
      <c r="A26" s="34" t="s">
        <v>41</v>
      </c>
      <c r="B26" s="34"/>
      <c r="C26" s="6" t="s">
        <v>88</v>
      </c>
      <c r="D26" s="6" t="s">
        <v>89</v>
      </c>
      <c r="E26" s="6" t="s">
        <v>90</v>
      </c>
      <c r="F26" s="6" t="s">
        <v>91</v>
      </c>
      <c r="G26" s="1" t="s">
        <v>88</v>
      </c>
      <c r="H26" s="1" t="s">
        <v>90</v>
      </c>
      <c r="I26" s="1" t="s">
        <v>92</v>
      </c>
      <c r="J26" s="1" t="s">
        <v>93</v>
      </c>
      <c r="K26" s="10" t="s">
        <v>94</v>
      </c>
      <c r="L26" s="10" t="s">
        <v>95</v>
      </c>
      <c r="M26" s="1" t="s">
        <v>96</v>
      </c>
      <c r="N26" s="10" t="s">
        <v>97</v>
      </c>
      <c r="O26" s="1" t="s">
        <v>98</v>
      </c>
      <c r="P26" s="1" t="s">
        <v>99</v>
      </c>
      <c r="Q26" s="10" t="s">
        <v>100</v>
      </c>
      <c r="R26" s="10" t="s">
        <v>101</v>
      </c>
      <c r="S26" s="2" t="s">
        <v>102</v>
      </c>
      <c r="T26" s="2" t="s">
        <v>103</v>
      </c>
      <c r="U26" s="2"/>
      <c r="V26" s="2" t="s">
        <v>102</v>
      </c>
      <c r="W26" s="2" t="s">
        <v>103</v>
      </c>
      <c r="X26" s="2"/>
      <c r="Y26" s="2" t="s">
        <v>102</v>
      </c>
      <c r="Z26" s="2" t="s">
        <v>103</v>
      </c>
      <c r="AA26" s="2"/>
      <c r="AB26" s="2" t="s">
        <v>102</v>
      </c>
      <c r="AC26" s="2" t="s">
        <v>103</v>
      </c>
      <c r="AD26" s="2"/>
      <c r="AE26" s="2" t="s">
        <v>102</v>
      </c>
      <c r="AF26" s="2" t="s">
        <v>103</v>
      </c>
      <c r="AG26" s="2"/>
      <c r="AH26" s="2" t="s">
        <v>102</v>
      </c>
      <c r="AI26" s="2" t="s">
        <v>103</v>
      </c>
      <c r="AJ26" s="2"/>
      <c r="AK26" s="2" t="s">
        <v>102</v>
      </c>
      <c r="AL26" s="2" t="s">
        <v>103</v>
      </c>
      <c r="AM26" s="2"/>
      <c r="AN26" s="16" t="s">
        <v>102</v>
      </c>
      <c r="AO26" s="16" t="s">
        <v>103</v>
      </c>
      <c r="AP26" s="16"/>
      <c r="AQ26" s="1" t="s">
        <v>104</v>
      </c>
      <c r="AR26" s="1" t="s">
        <v>105</v>
      </c>
      <c r="AS26" s="1" t="s">
        <v>73</v>
      </c>
      <c r="AT26" s="1" t="s">
        <v>106</v>
      </c>
      <c r="AU26" s="1" t="s">
        <v>107</v>
      </c>
    </row>
    <row r="27" spans="1:47" x14ac:dyDescent="0.15">
      <c r="A27" s="1" t="s">
        <v>108</v>
      </c>
      <c r="B27" s="1">
        <f>G2</f>
        <v>1305.751</v>
      </c>
      <c r="C27" s="6" t="s">
        <v>109</v>
      </c>
      <c r="D27" s="6">
        <v>0</v>
      </c>
      <c r="E27" s="6"/>
      <c r="F27" s="6"/>
      <c r="G27" s="1">
        <v>1</v>
      </c>
      <c r="H27" s="7">
        <f t="shared" ref="H27:H38" si="0">E28</f>
        <v>0</v>
      </c>
      <c r="I27" s="7">
        <f t="shared" ref="I27:I38" si="1">H27+273.15</f>
        <v>273.14999999999998</v>
      </c>
      <c r="J27" s="7">
        <f t="shared" ref="J27:J38" si="2">EXP(($C$16*(I27-$C$14))/($C$17*I27*$C$14))</f>
        <v>1.7426374748752829E-2</v>
      </c>
      <c r="K27" s="7">
        <f t="shared" ref="K27:K38" si="3">$B$27/12</f>
        <v>108.81258333333334</v>
      </c>
      <c r="L27" s="7">
        <f t="shared" ref="L27:L38" si="4">K27*$B$28/100</f>
        <v>1.0881258333333335</v>
      </c>
      <c r="M27" s="1" t="s">
        <v>110</v>
      </c>
      <c r="O27" s="7">
        <f>L27</f>
        <v>1.0881258333333335</v>
      </c>
      <c r="P27" s="7">
        <f t="shared" ref="P27:P38" si="5">O27*J27</f>
        <v>1.8962088545465629E-2</v>
      </c>
      <c r="Q27" s="12">
        <f t="shared" ref="Q27:Q38" si="6">P27*$B$29</f>
        <v>2.2754506254558755E-3</v>
      </c>
      <c r="R27" s="7">
        <f t="shared" ref="R27:R38" si="7">L27*$B$29</f>
        <v>0.1305751</v>
      </c>
      <c r="S27" s="13">
        <f t="shared" ref="S27:S38" si="8">Q27/R27</f>
        <v>1.7426374748752829E-2</v>
      </c>
      <c r="T27" s="2">
        <v>0.01</v>
      </c>
      <c r="U27" s="14">
        <f t="shared" ref="U27:U38" si="9">S27*T27</f>
        <v>1.7426374748752828E-4</v>
      </c>
      <c r="V27" s="13"/>
      <c r="W27" s="2"/>
      <c r="X27" s="14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3"/>
      <c r="AF27" s="2"/>
      <c r="AG27" s="14"/>
      <c r="AH27" s="13"/>
      <c r="AI27" s="2"/>
      <c r="AJ27" s="14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2.2074263747487527E-2</v>
      </c>
      <c r="AR27" s="7">
        <f t="shared" ref="AR27:AR38" si="15">$B$27/12</f>
        <v>108.81258333333334</v>
      </c>
      <c r="AS27" s="1">
        <f t="shared" ref="AS27:AS38" si="16">$B$29</f>
        <v>0.12</v>
      </c>
      <c r="AT27" s="1">
        <f>$E$2/12</f>
        <v>16.956666666666667</v>
      </c>
      <c r="AU27" s="1">
        <f t="shared" ref="AU27:AU38" si="17">AT27*10000*AS27*0.67*AR27*AQ27</f>
        <v>32746.273140341495</v>
      </c>
    </row>
    <row r="28" spans="1:47" x14ac:dyDescent="0.15">
      <c r="A28" s="1" t="s">
        <v>111</v>
      </c>
      <c r="B28" s="1">
        <v>1</v>
      </c>
      <c r="C28" s="6">
        <v>1</v>
      </c>
      <c r="D28" s="18">
        <v>-3.7237728650967701</v>
      </c>
      <c r="E28" s="9">
        <f t="shared" ref="E28:E39" si="18">D27</f>
        <v>0</v>
      </c>
      <c r="F28" s="6" t="s">
        <v>110</v>
      </c>
      <c r="G28" s="1">
        <v>2</v>
      </c>
      <c r="H28" s="7">
        <f t="shared" si="0"/>
        <v>-3.7237728650967701</v>
      </c>
      <c r="I28" s="7">
        <f t="shared" si="1"/>
        <v>269.42622713490323</v>
      </c>
      <c r="J28" s="7">
        <f t="shared" si="2"/>
        <v>1.0647369405416888E-2</v>
      </c>
      <c r="K28" s="7">
        <f t="shared" si="3"/>
        <v>108.81258333333334</v>
      </c>
      <c r="L28" s="7">
        <f t="shared" si="4"/>
        <v>1.0881258333333335</v>
      </c>
      <c r="M28" s="1" t="s">
        <v>110</v>
      </c>
      <c r="O28" s="7">
        <f t="shared" ref="O28:O38" si="19">L28+O27-P27-N28</f>
        <v>2.1572895781212011</v>
      </c>
      <c r="P28" s="7">
        <f t="shared" si="5"/>
        <v>2.2969459052712381E-2</v>
      </c>
      <c r="Q28" s="12">
        <f t="shared" si="6"/>
        <v>2.7563350863254858E-3</v>
      </c>
      <c r="R28" s="7">
        <f t="shared" si="7"/>
        <v>0.1305751</v>
      </c>
      <c r="S28" s="13">
        <f t="shared" si="8"/>
        <v>2.1109193761486577E-2</v>
      </c>
      <c r="T28" s="2">
        <v>0.01</v>
      </c>
      <c r="U28" s="14">
        <f t="shared" si="9"/>
        <v>2.1109193761486577E-4</v>
      </c>
      <c r="V28" s="13"/>
      <c r="W28" s="2"/>
      <c r="X28" s="14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3"/>
      <c r="AF28" s="2"/>
      <c r="AG28" s="14"/>
      <c r="AH28" s="13"/>
      <c r="AI28" s="2"/>
      <c r="AJ28" s="14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2.2111091937614864E-2</v>
      </c>
      <c r="AR28" s="7">
        <f t="shared" si="15"/>
        <v>108.81258333333334</v>
      </c>
      <c r="AS28" s="1">
        <f t="shared" si="16"/>
        <v>0.12</v>
      </c>
      <c r="AT28" s="1">
        <f t="shared" ref="AT28:AT38" si="20">$E$2/12</f>
        <v>16.956666666666667</v>
      </c>
      <c r="AU28" s="1">
        <f t="shared" si="17"/>
        <v>32800.906263646066</v>
      </c>
    </row>
    <row r="29" spans="1:47" x14ac:dyDescent="0.15">
      <c r="A29" s="1" t="s">
        <v>73</v>
      </c>
      <c r="B29" s="1">
        <f>I2</f>
        <v>0.12</v>
      </c>
      <c r="C29" s="6">
        <v>2</v>
      </c>
      <c r="D29" s="18">
        <v>0.25805003710344798</v>
      </c>
      <c r="E29" s="9">
        <f t="shared" si="18"/>
        <v>-3.7237728650967701</v>
      </c>
      <c r="F29" s="6" t="s">
        <v>110</v>
      </c>
      <c r="G29" s="1">
        <v>3</v>
      </c>
      <c r="H29" s="7">
        <f t="shared" si="0"/>
        <v>0.25805003710344798</v>
      </c>
      <c r="I29" s="7">
        <f t="shared" si="1"/>
        <v>273.40805003710341</v>
      </c>
      <c r="J29" s="7">
        <f t="shared" si="2"/>
        <v>1.8022641254364837E-2</v>
      </c>
      <c r="K29" s="7">
        <f t="shared" si="3"/>
        <v>108.81258333333334</v>
      </c>
      <c r="L29" s="7">
        <f t="shared" si="4"/>
        <v>1.0881258333333335</v>
      </c>
      <c r="M29" s="1" t="s">
        <v>110</v>
      </c>
      <c r="O29" s="7">
        <f t="shared" si="19"/>
        <v>3.2224459524018223</v>
      </c>
      <c r="P29" s="7">
        <f t="shared" si="5"/>
        <v>5.8076987361718069E-2</v>
      </c>
      <c r="Q29" s="12">
        <f t="shared" si="6"/>
        <v>6.9692384834061684E-3</v>
      </c>
      <c r="R29" s="7">
        <f t="shared" si="7"/>
        <v>0.1305751</v>
      </c>
      <c r="S29" s="13">
        <f t="shared" si="8"/>
        <v>5.3373411036301471E-2</v>
      </c>
      <c r="T29" s="2">
        <v>0.01</v>
      </c>
      <c r="U29" s="14">
        <f t="shared" si="9"/>
        <v>5.3373411036301474E-4</v>
      </c>
      <c r="V29" s="13"/>
      <c r="W29" s="2"/>
      <c r="X29" s="14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3"/>
      <c r="AF29" s="2"/>
      <c r="AG29" s="14"/>
      <c r="AH29" s="13"/>
      <c r="AI29" s="2"/>
      <c r="AJ29" s="14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2.2433734110363014E-2</v>
      </c>
      <c r="AR29" s="7">
        <f t="shared" si="15"/>
        <v>108.81258333333334</v>
      </c>
      <c r="AS29" s="1">
        <f t="shared" si="16"/>
        <v>0.12</v>
      </c>
      <c r="AT29" s="1">
        <f t="shared" si="20"/>
        <v>16.956666666666667</v>
      </c>
      <c r="AU29" s="1">
        <f t="shared" si="17"/>
        <v>33279.532814287275</v>
      </c>
    </row>
    <row r="30" spans="1:47" x14ac:dyDescent="0.15">
      <c r="C30" s="6">
        <v>3</v>
      </c>
      <c r="D30" s="18">
        <v>7.3308999577096801</v>
      </c>
      <c r="E30" s="9">
        <f t="shared" si="18"/>
        <v>0.25805003710344798</v>
      </c>
      <c r="F30" s="6" t="s">
        <v>110</v>
      </c>
      <c r="G30" s="1">
        <v>4</v>
      </c>
      <c r="H30" s="7">
        <f t="shared" si="0"/>
        <v>7.3308999577096801</v>
      </c>
      <c r="I30" s="7">
        <f t="shared" si="1"/>
        <v>280.48089995770965</v>
      </c>
      <c r="J30" s="7">
        <f t="shared" si="2"/>
        <v>4.4241739831889039E-2</v>
      </c>
      <c r="K30" s="7">
        <f t="shared" si="3"/>
        <v>108.81258333333334</v>
      </c>
      <c r="L30" s="7">
        <f t="shared" si="4"/>
        <v>1.0881258333333335</v>
      </c>
      <c r="M30" s="1" t="s">
        <v>110</v>
      </c>
      <c r="O30" s="7">
        <f t="shared" si="19"/>
        <v>4.2524947983734371</v>
      </c>
      <c r="P30" s="7">
        <f t="shared" si="5"/>
        <v>0.18813776850609903</v>
      </c>
      <c r="Q30" s="12">
        <f t="shared" si="6"/>
        <v>2.2576532220731884E-2</v>
      </c>
      <c r="R30" s="7">
        <f t="shared" si="7"/>
        <v>0.1305751</v>
      </c>
      <c r="S30" s="13">
        <f t="shared" si="8"/>
        <v>0.17290074616624368</v>
      </c>
      <c r="T30" s="2">
        <v>0.01</v>
      </c>
      <c r="U30" s="14">
        <f t="shared" si="9"/>
        <v>1.7290074616624369E-3</v>
      </c>
      <c r="V30" s="13"/>
      <c r="W30" s="2"/>
      <c r="X30" s="14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3"/>
      <c r="AF30" s="2"/>
      <c r="AG30" s="14"/>
      <c r="AH30" s="13"/>
      <c r="AI30" s="2"/>
      <c r="AJ30" s="14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2.3629007461662438E-2</v>
      </c>
      <c r="AR30" s="7">
        <f t="shared" si="15"/>
        <v>108.81258333333334</v>
      </c>
      <c r="AS30" s="1">
        <f t="shared" si="16"/>
        <v>0.12</v>
      </c>
      <c r="AT30" s="1">
        <f t="shared" si="20"/>
        <v>16.956666666666667</v>
      </c>
      <c r="AU30" s="1">
        <f t="shared" si="17"/>
        <v>35052.672253353609</v>
      </c>
    </row>
    <row r="31" spans="1:47" x14ac:dyDescent="0.15">
      <c r="C31" s="6">
        <v>4</v>
      </c>
      <c r="D31" s="18">
        <v>14.3581615922</v>
      </c>
      <c r="E31" s="9">
        <f t="shared" si="18"/>
        <v>7.3308999577096801</v>
      </c>
      <c r="F31" s="6" t="s">
        <v>110</v>
      </c>
      <c r="G31" s="1">
        <v>5</v>
      </c>
      <c r="H31" s="7">
        <f t="shared" si="0"/>
        <v>14.3581615922</v>
      </c>
      <c r="I31" s="7">
        <f t="shared" si="1"/>
        <v>287.5081615922</v>
      </c>
      <c r="J31" s="7">
        <f t="shared" si="2"/>
        <v>0.10335420627189161</v>
      </c>
      <c r="K31" s="7">
        <f t="shared" si="3"/>
        <v>108.81258333333334</v>
      </c>
      <c r="L31" s="7">
        <f t="shared" si="4"/>
        <v>1.0881258333333335</v>
      </c>
      <c r="M31" s="1" t="s">
        <v>112</v>
      </c>
      <c r="N31" s="7">
        <f>(O30-P30)*C22/100</f>
        <v>3.8611391783739712</v>
      </c>
      <c r="O31" s="7">
        <f t="shared" si="19"/>
        <v>1.2913436848267006</v>
      </c>
      <c r="P31" s="7">
        <f t="shared" si="5"/>
        <v>0.1334658015694834</v>
      </c>
      <c r="Q31" s="12">
        <f t="shared" si="6"/>
        <v>1.6015896188338007E-2</v>
      </c>
      <c r="R31" s="7">
        <f t="shared" si="7"/>
        <v>0.1305751</v>
      </c>
      <c r="S31" s="13">
        <f t="shared" si="8"/>
        <v>0.12265658757556384</v>
      </c>
      <c r="T31" s="2">
        <v>0.01</v>
      </c>
      <c r="U31" s="14">
        <f t="shared" si="9"/>
        <v>1.2265658757556386E-3</v>
      </c>
      <c r="V31" s="13"/>
      <c r="W31" s="2"/>
      <c r="X31" s="14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3"/>
      <c r="AF31" s="2"/>
      <c r="AG31" s="14"/>
      <c r="AH31" s="13"/>
      <c r="AI31" s="2"/>
      <c r="AJ31" s="14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3.0676565875755634E-2</v>
      </c>
      <c r="AR31" s="7">
        <f t="shared" si="15"/>
        <v>108.81258333333334</v>
      </c>
      <c r="AS31" s="1">
        <f t="shared" si="16"/>
        <v>0.12</v>
      </c>
      <c r="AT31" s="1">
        <f t="shared" si="20"/>
        <v>16.956666666666667</v>
      </c>
      <c r="AU31" s="1">
        <f t="shared" si="17"/>
        <v>45507.438737996839</v>
      </c>
    </row>
    <row r="32" spans="1:47" x14ac:dyDescent="0.15">
      <c r="C32" s="6">
        <v>5</v>
      </c>
      <c r="D32" s="18">
        <v>16.321081809354801</v>
      </c>
      <c r="E32" s="9">
        <f t="shared" si="18"/>
        <v>14.3581615922</v>
      </c>
      <c r="F32" s="6" t="s">
        <v>112</v>
      </c>
      <c r="G32" s="1">
        <v>6</v>
      </c>
      <c r="H32" s="7">
        <f t="shared" si="0"/>
        <v>16.321081809354801</v>
      </c>
      <c r="I32" s="7">
        <f t="shared" si="1"/>
        <v>289.47108180935476</v>
      </c>
      <c r="J32" s="7">
        <f t="shared" si="2"/>
        <v>0.13003585072732043</v>
      </c>
      <c r="K32" s="7">
        <f t="shared" si="3"/>
        <v>108.81258333333334</v>
      </c>
      <c r="L32" s="7">
        <f t="shared" si="4"/>
        <v>1.0881258333333335</v>
      </c>
      <c r="M32" s="1" t="s">
        <v>110</v>
      </c>
      <c r="O32" s="7">
        <f t="shared" si="19"/>
        <v>2.2460037165905509</v>
      </c>
      <c r="P32" s="7">
        <f t="shared" si="5"/>
        <v>0.29206100402357577</v>
      </c>
      <c r="Q32" s="12">
        <f t="shared" si="6"/>
        <v>3.5047320482829089E-2</v>
      </c>
      <c r="R32" s="7">
        <f t="shared" si="7"/>
        <v>0.1305751</v>
      </c>
      <c r="S32" s="13">
        <f t="shared" si="8"/>
        <v>0.26840737998920994</v>
      </c>
      <c r="T32" s="2">
        <v>0.01</v>
      </c>
      <c r="U32" s="14">
        <f t="shared" si="9"/>
        <v>2.6840737998920995E-3</v>
      </c>
      <c r="V32" s="13"/>
      <c r="W32" s="2"/>
      <c r="X32" s="14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3"/>
      <c r="AF32" s="2"/>
      <c r="AG32" s="14"/>
      <c r="AH32" s="13"/>
      <c r="AI32" s="2"/>
      <c r="AJ32" s="14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3.2134073799892096E-2</v>
      </c>
      <c r="AR32" s="7">
        <f t="shared" si="15"/>
        <v>108.81258333333334</v>
      </c>
      <c r="AS32" s="1">
        <f t="shared" si="16"/>
        <v>0.12</v>
      </c>
      <c r="AT32" s="1">
        <f t="shared" si="20"/>
        <v>16.956666666666667</v>
      </c>
      <c r="AU32" s="1">
        <f t="shared" si="17"/>
        <v>47669.592508285874</v>
      </c>
    </row>
    <row r="33" spans="1:48" x14ac:dyDescent="0.15">
      <c r="C33" s="6">
        <v>6</v>
      </c>
      <c r="D33" s="18">
        <v>21.641397850333298</v>
      </c>
      <c r="E33" s="9">
        <f t="shared" si="18"/>
        <v>16.321081809354801</v>
      </c>
      <c r="F33" s="6" t="s">
        <v>110</v>
      </c>
      <c r="G33" s="1">
        <v>7</v>
      </c>
      <c r="H33" s="7">
        <f t="shared" si="0"/>
        <v>21.641397850333298</v>
      </c>
      <c r="I33" s="7">
        <f t="shared" si="1"/>
        <v>294.79139785033328</v>
      </c>
      <c r="J33" s="7">
        <f t="shared" si="2"/>
        <v>0.2386200186294615</v>
      </c>
      <c r="K33" s="7">
        <f t="shared" si="3"/>
        <v>108.81258333333334</v>
      </c>
      <c r="L33" s="7">
        <f t="shared" si="4"/>
        <v>1.0881258333333335</v>
      </c>
      <c r="M33" s="1" t="s">
        <v>110</v>
      </c>
      <c r="O33" s="7">
        <f t="shared" si="19"/>
        <v>3.0420685459003085</v>
      </c>
      <c r="P33" s="7">
        <f t="shared" si="5"/>
        <v>0.72589845309483048</v>
      </c>
      <c r="Q33" s="12">
        <f t="shared" si="6"/>
        <v>8.7107814371379655E-2</v>
      </c>
      <c r="R33" s="7">
        <f t="shared" si="7"/>
        <v>0.1305751</v>
      </c>
      <c r="S33" s="13">
        <f t="shared" si="8"/>
        <v>0.6671089233045171</v>
      </c>
      <c r="T33" s="2">
        <v>0.01</v>
      </c>
      <c r="U33" s="14">
        <f t="shared" si="9"/>
        <v>6.6710892330451715E-3</v>
      </c>
      <c r="V33" s="13"/>
      <c r="W33" s="2"/>
      <c r="X33" s="14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3"/>
      <c r="AF33" s="2"/>
      <c r="AG33" s="14"/>
      <c r="AH33" s="13"/>
      <c r="AI33" s="2"/>
      <c r="AJ33" s="14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3.6121089233045169E-2</v>
      </c>
      <c r="AR33" s="7">
        <f t="shared" si="15"/>
        <v>108.81258333333334</v>
      </c>
      <c r="AS33" s="1">
        <f t="shared" si="16"/>
        <v>0.12</v>
      </c>
      <c r="AT33" s="1">
        <f t="shared" si="20"/>
        <v>16.956666666666667</v>
      </c>
      <c r="AU33" s="1">
        <f t="shared" si="17"/>
        <v>53584.167865466145</v>
      </c>
    </row>
    <row r="34" spans="1:48" x14ac:dyDescent="0.15">
      <c r="C34" s="6">
        <v>7</v>
      </c>
      <c r="D34" s="18">
        <v>23.835429577419401</v>
      </c>
      <c r="E34" s="9">
        <f t="shared" si="18"/>
        <v>21.641397850333298</v>
      </c>
      <c r="F34" s="6" t="s">
        <v>110</v>
      </c>
      <c r="G34" s="1">
        <v>8</v>
      </c>
      <c r="H34" s="7">
        <f t="shared" si="0"/>
        <v>23.835429577419401</v>
      </c>
      <c r="I34" s="7">
        <f t="shared" si="1"/>
        <v>296.98542957741938</v>
      </c>
      <c r="J34" s="7">
        <f t="shared" si="2"/>
        <v>0.30456454070736216</v>
      </c>
      <c r="K34" s="7">
        <f t="shared" si="3"/>
        <v>108.81258333333334</v>
      </c>
      <c r="L34" s="7">
        <f t="shared" si="4"/>
        <v>1.0881258333333335</v>
      </c>
      <c r="M34" s="1" t="s">
        <v>110</v>
      </c>
      <c r="O34" s="7">
        <f t="shared" si="19"/>
        <v>3.4042959261388117</v>
      </c>
      <c r="P34" s="7">
        <f t="shared" si="5"/>
        <v>1.0368278251764114</v>
      </c>
      <c r="Q34" s="12">
        <f t="shared" si="6"/>
        <v>0.12441933902116936</v>
      </c>
      <c r="R34" s="7">
        <f t="shared" si="7"/>
        <v>0.1305751</v>
      </c>
      <c r="S34" s="13">
        <f t="shared" si="8"/>
        <v>0.95285654785000629</v>
      </c>
      <c r="T34" s="2">
        <v>0.01</v>
      </c>
      <c r="U34" s="14">
        <f t="shared" si="9"/>
        <v>9.5285654785000635E-3</v>
      </c>
      <c r="V34" s="13"/>
      <c r="W34" s="2"/>
      <c r="X34" s="14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3"/>
      <c r="AF34" s="2"/>
      <c r="AG34" s="14"/>
      <c r="AH34" s="13"/>
      <c r="AI34" s="2"/>
      <c r="AJ34" s="14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3.8978565478500059E-2</v>
      </c>
      <c r="AR34" s="7">
        <f t="shared" si="15"/>
        <v>108.81258333333334</v>
      </c>
      <c r="AS34" s="1">
        <f t="shared" si="16"/>
        <v>0.12</v>
      </c>
      <c r="AT34" s="1">
        <f t="shared" si="20"/>
        <v>16.956666666666667</v>
      </c>
      <c r="AU34" s="1">
        <f t="shared" si="17"/>
        <v>57823.117743753864</v>
      </c>
    </row>
    <row r="35" spans="1:48" x14ac:dyDescent="0.15">
      <c r="C35" s="6">
        <v>8</v>
      </c>
      <c r="D35" s="18">
        <v>23.6403718541935</v>
      </c>
      <c r="E35" s="9">
        <f t="shared" si="18"/>
        <v>23.835429577419401</v>
      </c>
      <c r="F35" s="6" t="s">
        <v>110</v>
      </c>
      <c r="G35" s="1">
        <v>9</v>
      </c>
      <c r="H35" s="7">
        <f t="shared" si="0"/>
        <v>23.6403718541935</v>
      </c>
      <c r="I35" s="7">
        <f t="shared" si="1"/>
        <v>296.79037185419349</v>
      </c>
      <c r="J35" s="7">
        <f t="shared" si="2"/>
        <v>0.29807217827619503</v>
      </c>
      <c r="K35" s="7">
        <f t="shared" si="3"/>
        <v>108.81258333333334</v>
      </c>
      <c r="L35" s="7">
        <f t="shared" si="4"/>
        <v>1.0881258333333335</v>
      </c>
      <c r="M35" s="1" t="s">
        <v>110</v>
      </c>
      <c r="O35" s="7">
        <f t="shared" si="19"/>
        <v>3.4555939342957336</v>
      </c>
      <c r="P35" s="7">
        <f t="shared" si="5"/>
        <v>1.0300164112335362</v>
      </c>
      <c r="Q35" s="12">
        <f t="shared" si="6"/>
        <v>0.12360196934802434</v>
      </c>
      <c r="R35" s="7">
        <f t="shared" si="7"/>
        <v>0.1305751</v>
      </c>
      <c r="S35" s="13">
        <f t="shared" si="8"/>
        <v>0.94659678107100309</v>
      </c>
      <c r="T35" s="2">
        <v>0.01</v>
      </c>
      <c r="U35" s="14">
        <f t="shared" si="9"/>
        <v>9.4659678107100308E-3</v>
      </c>
      <c r="V35" s="13"/>
      <c r="W35" s="2"/>
      <c r="X35" s="14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3"/>
      <c r="AF35" s="2"/>
      <c r="AG35" s="14"/>
      <c r="AH35" s="13"/>
      <c r="AI35" s="2"/>
      <c r="AJ35" s="14"/>
      <c r="AK35" s="1">
        <v>0.1</v>
      </c>
      <c r="AL35" s="2">
        <v>0.11</v>
      </c>
      <c r="AM35" s="2">
        <f t="shared" si="12"/>
        <v>1.1000000000000001E-2</v>
      </c>
      <c r="AN35" s="2">
        <v>0.01</v>
      </c>
      <c r="AO35" s="2">
        <v>0.38</v>
      </c>
      <c r="AP35" s="2">
        <f t="shared" si="13"/>
        <v>3.8E-3</v>
      </c>
      <c r="AQ35" s="1">
        <f t="shared" si="14"/>
        <v>3.7015967810710031E-2</v>
      </c>
      <c r="AR35" s="7">
        <f t="shared" si="15"/>
        <v>108.81258333333334</v>
      </c>
      <c r="AS35" s="1">
        <f t="shared" si="16"/>
        <v>0.12</v>
      </c>
      <c r="AT35" s="1">
        <f t="shared" si="20"/>
        <v>16.956666666666667</v>
      </c>
      <c r="AU35" s="1">
        <f t="shared" si="17"/>
        <v>54911.683866310756</v>
      </c>
    </row>
    <row r="36" spans="1:48" x14ac:dyDescent="0.15">
      <c r="C36" s="6">
        <v>9</v>
      </c>
      <c r="D36" s="18">
        <v>18.062796191333302</v>
      </c>
      <c r="E36" s="9">
        <f t="shared" si="18"/>
        <v>23.6403718541935</v>
      </c>
      <c r="F36" s="6" t="s">
        <v>110</v>
      </c>
      <c r="G36" s="1">
        <v>10</v>
      </c>
      <c r="H36" s="7">
        <f t="shared" si="0"/>
        <v>18.062796191333302</v>
      </c>
      <c r="I36" s="7">
        <f t="shared" si="1"/>
        <v>291.21279619133327</v>
      </c>
      <c r="J36" s="7">
        <f t="shared" si="2"/>
        <v>0.15901310209346498</v>
      </c>
      <c r="K36" s="7">
        <f t="shared" si="3"/>
        <v>108.81258333333334</v>
      </c>
      <c r="L36" s="7">
        <f t="shared" si="4"/>
        <v>1.0881258333333335</v>
      </c>
      <c r="M36" s="1" t="s">
        <v>110</v>
      </c>
      <c r="O36" s="7">
        <f t="shared" si="19"/>
        <v>3.5137033563955313</v>
      </c>
      <c r="P36" s="7">
        <f t="shared" si="5"/>
        <v>0.55872487053667319</v>
      </c>
      <c r="Q36" s="12">
        <f t="shared" si="6"/>
        <v>6.7046984464400786E-2</v>
      </c>
      <c r="R36" s="7">
        <f t="shared" si="7"/>
        <v>0.1305751</v>
      </c>
      <c r="S36" s="13">
        <f t="shared" si="8"/>
        <v>0.51347450214015367</v>
      </c>
      <c r="T36" s="2">
        <v>0.01</v>
      </c>
      <c r="U36" s="14">
        <f t="shared" si="9"/>
        <v>5.1347450214015364E-3</v>
      </c>
      <c r="V36" s="13"/>
      <c r="W36" s="2"/>
      <c r="X36" s="14"/>
      <c r="Y36" s="2">
        <v>0.02</v>
      </c>
      <c r="Z36" s="2">
        <v>0.21</v>
      </c>
      <c r="AA36" s="2">
        <f t="shared" si="10"/>
        <v>4.1999999999999997E-3</v>
      </c>
      <c r="AB36" s="2">
        <v>0.01</v>
      </c>
      <c r="AC36" s="2">
        <v>0.28999999999999998</v>
      </c>
      <c r="AD36" s="2">
        <f t="shared" si="11"/>
        <v>2.8999999999999998E-3</v>
      </c>
      <c r="AE36" s="13"/>
      <c r="AF36" s="2"/>
      <c r="AG36" s="14"/>
      <c r="AH36" s="13"/>
      <c r="AI36" s="2"/>
      <c r="AJ36" s="14"/>
      <c r="AK36" s="2">
        <v>0.1</v>
      </c>
      <c r="AL36" s="2">
        <v>0.11</v>
      </c>
      <c r="AM36" s="2">
        <f t="shared" si="12"/>
        <v>1.1000000000000001E-2</v>
      </c>
      <c r="AN36" s="2">
        <v>0.01</v>
      </c>
      <c r="AO36" s="2">
        <v>0.38</v>
      </c>
      <c r="AP36" s="2">
        <f t="shared" si="13"/>
        <v>3.8E-3</v>
      </c>
      <c r="AQ36" s="1">
        <f t="shared" si="14"/>
        <v>2.7034745021401536E-2</v>
      </c>
      <c r="AR36" s="7">
        <f t="shared" si="15"/>
        <v>108.81258333333334</v>
      </c>
      <c r="AS36" s="1">
        <f t="shared" si="16"/>
        <v>0.12</v>
      </c>
      <c r="AT36" s="1">
        <f t="shared" si="20"/>
        <v>16.956666666666667</v>
      </c>
      <c r="AU36" s="1">
        <f t="shared" si="17"/>
        <v>40104.945509272744</v>
      </c>
    </row>
    <row r="37" spans="1:48" x14ac:dyDescent="0.15">
      <c r="C37" s="6">
        <v>10</v>
      </c>
      <c r="D37" s="18">
        <v>11.4373017283548</v>
      </c>
      <c r="E37" s="9">
        <f t="shared" si="18"/>
        <v>18.062796191333302</v>
      </c>
      <c r="F37" s="6" t="s">
        <v>110</v>
      </c>
      <c r="G37" s="1">
        <v>11</v>
      </c>
      <c r="H37" s="7">
        <f t="shared" si="0"/>
        <v>11.4373017283548</v>
      </c>
      <c r="I37" s="7">
        <f t="shared" si="1"/>
        <v>284.58730172835476</v>
      </c>
      <c r="J37" s="7">
        <f t="shared" si="2"/>
        <v>7.300859498443095E-2</v>
      </c>
      <c r="K37" s="7">
        <f t="shared" si="3"/>
        <v>108.81258333333334</v>
      </c>
      <c r="L37" s="7">
        <f t="shared" si="4"/>
        <v>1.0881258333333335</v>
      </c>
      <c r="M37" s="1" t="s">
        <v>112</v>
      </c>
      <c r="N37" s="7">
        <f>(O36-P36)*C22/100</f>
        <v>2.8072295615659151</v>
      </c>
      <c r="O37" s="7">
        <f t="shared" si="19"/>
        <v>1.2358747576262772</v>
      </c>
      <c r="P37" s="7">
        <f t="shared" si="5"/>
        <v>9.0229479631018641E-2</v>
      </c>
      <c r="Q37" s="12">
        <f t="shared" si="6"/>
        <v>1.0827537555722237E-2</v>
      </c>
      <c r="R37" s="7">
        <f t="shared" si="7"/>
        <v>0.1305751</v>
      </c>
      <c r="S37" s="13">
        <f t="shared" si="8"/>
        <v>8.2921916626694042E-2</v>
      </c>
      <c r="T37" s="2">
        <v>0.01</v>
      </c>
      <c r="U37" s="14">
        <f t="shared" si="9"/>
        <v>8.2921916626694039E-4</v>
      </c>
      <c r="V37" s="13"/>
      <c r="W37" s="2"/>
      <c r="X37" s="14"/>
      <c r="Y37" s="2">
        <v>0.02</v>
      </c>
      <c r="Z37" s="2">
        <v>0.21</v>
      </c>
      <c r="AA37" s="2">
        <f t="shared" si="10"/>
        <v>4.1999999999999997E-3</v>
      </c>
      <c r="AB37" s="2">
        <v>0.01</v>
      </c>
      <c r="AC37" s="2">
        <v>0.28999999999999998</v>
      </c>
      <c r="AD37" s="2">
        <f t="shared" si="11"/>
        <v>2.8999999999999998E-3</v>
      </c>
      <c r="AE37" s="13"/>
      <c r="AF37" s="2"/>
      <c r="AG37" s="14"/>
      <c r="AH37" s="13"/>
      <c r="AI37" s="2"/>
      <c r="AJ37" s="14"/>
      <c r="AK37" s="1">
        <v>0.1</v>
      </c>
      <c r="AL37" s="2">
        <v>0.11</v>
      </c>
      <c r="AM37" s="2">
        <f t="shared" si="12"/>
        <v>1.1000000000000001E-2</v>
      </c>
      <c r="AN37" s="2">
        <v>0.01</v>
      </c>
      <c r="AO37" s="2">
        <v>0.38</v>
      </c>
      <c r="AP37" s="2">
        <f t="shared" si="13"/>
        <v>3.8E-3</v>
      </c>
      <c r="AQ37" s="1">
        <f t="shared" si="14"/>
        <v>2.272921916626694E-2</v>
      </c>
      <c r="AR37" s="7">
        <f t="shared" si="15"/>
        <v>108.81258333333334</v>
      </c>
      <c r="AS37" s="1">
        <f t="shared" si="16"/>
        <v>0.12</v>
      </c>
      <c r="AT37" s="1">
        <f t="shared" si="20"/>
        <v>16.956666666666667</v>
      </c>
      <c r="AU37" s="1">
        <f t="shared" si="17"/>
        <v>33717.872885793411</v>
      </c>
    </row>
    <row r="38" spans="1:48" x14ac:dyDescent="0.15">
      <c r="C38" s="6">
        <v>11</v>
      </c>
      <c r="D38" s="18">
        <v>4.8487467100666697</v>
      </c>
      <c r="E38" s="9">
        <f t="shared" si="18"/>
        <v>11.4373017283548</v>
      </c>
      <c r="F38" s="6" t="s">
        <v>112</v>
      </c>
      <c r="G38" s="1">
        <v>12</v>
      </c>
      <c r="H38" s="7">
        <f t="shared" si="0"/>
        <v>4.8487467100666697</v>
      </c>
      <c r="I38" s="7">
        <f t="shared" si="1"/>
        <v>277.99874671006665</v>
      </c>
      <c r="J38" s="7">
        <f t="shared" si="2"/>
        <v>3.245043940381654E-2</v>
      </c>
      <c r="K38" s="7">
        <f t="shared" si="3"/>
        <v>108.81258333333334</v>
      </c>
      <c r="L38" s="7">
        <f t="shared" si="4"/>
        <v>1.0881258333333335</v>
      </c>
      <c r="M38" s="1" t="s">
        <v>110</v>
      </c>
      <c r="O38" s="7">
        <f t="shared" si="19"/>
        <v>2.2337711113285921</v>
      </c>
      <c r="P38" s="7">
        <f t="shared" si="5"/>
        <v>7.2486854090164407E-2</v>
      </c>
      <c r="Q38" s="12">
        <f t="shared" si="6"/>
        <v>8.6984224908197277E-3</v>
      </c>
      <c r="R38" s="7">
        <f t="shared" si="7"/>
        <v>0.1305751</v>
      </c>
      <c r="S38" s="13">
        <f t="shared" si="8"/>
        <v>6.6616242230101513E-2</v>
      </c>
      <c r="T38" s="2">
        <v>0.01</v>
      </c>
      <c r="U38" s="14">
        <f t="shared" si="9"/>
        <v>6.661624223010151E-4</v>
      </c>
      <c r="V38" s="13"/>
      <c r="W38" s="2"/>
      <c r="X38" s="14"/>
      <c r="Y38" s="2">
        <v>0.02</v>
      </c>
      <c r="Z38" s="2">
        <v>0.21</v>
      </c>
      <c r="AA38" s="2">
        <f t="shared" si="10"/>
        <v>4.1999999999999997E-3</v>
      </c>
      <c r="AB38" s="2">
        <v>0.01</v>
      </c>
      <c r="AC38" s="2">
        <v>0.28999999999999998</v>
      </c>
      <c r="AD38" s="2">
        <f t="shared" si="11"/>
        <v>2.8999999999999998E-3</v>
      </c>
      <c r="AE38" s="13"/>
      <c r="AF38" s="2"/>
      <c r="AG38" s="14"/>
      <c r="AH38" s="13"/>
      <c r="AI38" s="2"/>
      <c r="AJ38" s="14"/>
      <c r="AK38" s="2">
        <v>0.1</v>
      </c>
      <c r="AL38" s="2">
        <v>0.11</v>
      </c>
      <c r="AM38" s="2">
        <f t="shared" si="12"/>
        <v>1.1000000000000001E-2</v>
      </c>
      <c r="AN38" s="2">
        <v>0.01</v>
      </c>
      <c r="AO38" s="2">
        <v>0.38</v>
      </c>
      <c r="AP38" s="2">
        <f t="shared" si="13"/>
        <v>3.8E-3</v>
      </c>
      <c r="AQ38" s="1">
        <f t="shared" si="14"/>
        <v>2.2566162422301014E-2</v>
      </c>
      <c r="AR38" s="7">
        <f t="shared" si="15"/>
        <v>108.81258333333334</v>
      </c>
      <c r="AS38" s="1">
        <f t="shared" si="16"/>
        <v>0.12</v>
      </c>
      <c r="AT38" s="1">
        <f t="shared" si="20"/>
        <v>16.956666666666667</v>
      </c>
      <c r="AU38" s="1">
        <f t="shared" si="17"/>
        <v>33475.984832974864</v>
      </c>
      <c r="AV38" s="1">
        <f>SUM(AU27:AU38)</f>
        <v>500674.18842148298</v>
      </c>
    </row>
    <row r="39" spans="1:48" x14ac:dyDescent="0.15">
      <c r="C39" s="6">
        <v>12</v>
      </c>
      <c r="D39" s="18">
        <v>1.0535202217419399</v>
      </c>
      <c r="E39" s="9">
        <f t="shared" si="18"/>
        <v>4.8487467100666697</v>
      </c>
      <c r="F39" s="6" t="s">
        <v>110</v>
      </c>
    </row>
    <row r="40" spans="1:48" x14ac:dyDescent="0.15">
      <c r="S40" s="30" t="s">
        <v>80</v>
      </c>
      <c r="T40" s="30"/>
      <c r="U40" s="30"/>
      <c r="V40" s="30" t="s">
        <v>81</v>
      </c>
      <c r="W40" s="30"/>
      <c r="X40" s="30"/>
      <c r="Y40" s="30" t="s">
        <v>82</v>
      </c>
      <c r="Z40" s="30"/>
      <c r="AA40" s="30"/>
      <c r="AB40" s="30" t="s">
        <v>83</v>
      </c>
      <c r="AC40" s="30"/>
      <c r="AD40" s="30"/>
      <c r="AE40" s="30" t="s">
        <v>84</v>
      </c>
      <c r="AF40" s="30"/>
      <c r="AG40" s="30"/>
      <c r="AH40" s="30" t="s">
        <v>85</v>
      </c>
      <c r="AI40" s="30"/>
      <c r="AJ40" s="30"/>
      <c r="AK40" s="31" t="s">
        <v>86</v>
      </c>
      <c r="AL40" s="32"/>
      <c r="AM40" s="33"/>
      <c r="AN40" s="30" t="s">
        <v>87</v>
      </c>
      <c r="AO40" s="30"/>
      <c r="AP40" s="30"/>
    </row>
    <row r="41" spans="1:48" x14ac:dyDescent="0.15">
      <c r="A41" s="34" t="s">
        <v>45</v>
      </c>
      <c r="B41" s="34"/>
      <c r="C41" s="6" t="s">
        <v>88</v>
      </c>
      <c r="D41" s="6" t="s">
        <v>89</v>
      </c>
      <c r="E41" s="6" t="s">
        <v>90</v>
      </c>
      <c r="F41" s="6" t="s">
        <v>91</v>
      </c>
      <c r="G41" s="1" t="s">
        <v>88</v>
      </c>
      <c r="H41" s="1" t="s">
        <v>90</v>
      </c>
      <c r="I41" s="1" t="s">
        <v>92</v>
      </c>
      <c r="J41" s="1" t="s">
        <v>93</v>
      </c>
      <c r="K41" s="10" t="s">
        <v>94</v>
      </c>
      <c r="L41" s="10" t="s">
        <v>95</v>
      </c>
      <c r="M41" s="1" t="s">
        <v>96</v>
      </c>
      <c r="N41" s="10" t="s">
        <v>97</v>
      </c>
      <c r="O41" s="1" t="s">
        <v>98</v>
      </c>
      <c r="P41" s="1" t="s">
        <v>99</v>
      </c>
      <c r="Q41" s="10" t="s">
        <v>100</v>
      </c>
      <c r="R41" s="10" t="s">
        <v>101</v>
      </c>
      <c r="S41" s="2" t="s">
        <v>102</v>
      </c>
      <c r="T41" s="2" t="s">
        <v>103</v>
      </c>
      <c r="U41" s="2"/>
      <c r="V41" s="2" t="s">
        <v>102</v>
      </c>
      <c r="W41" s="2" t="s">
        <v>103</v>
      </c>
      <c r="X41" s="2"/>
      <c r="Y41" s="2" t="s">
        <v>102</v>
      </c>
      <c r="Z41" s="2" t="s">
        <v>103</v>
      </c>
      <c r="AA41" s="2"/>
      <c r="AB41" s="2" t="s">
        <v>102</v>
      </c>
      <c r="AC41" s="2" t="s">
        <v>103</v>
      </c>
      <c r="AD41" s="2"/>
      <c r="AE41" s="2" t="s">
        <v>102</v>
      </c>
      <c r="AF41" s="2" t="s">
        <v>103</v>
      </c>
      <c r="AG41" s="2"/>
      <c r="AH41" s="2" t="s">
        <v>102</v>
      </c>
      <c r="AI41" s="2" t="s">
        <v>103</v>
      </c>
      <c r="AJ41" s="2"/>
      <c r="AK41" s="2" t="s">
        <v>102</v>
      </c>
      <c r="AL41" s="2" t="s">
        <v>103</v>
      </c>
      <c r="AM41" s="2"/>
      <c r="AN41" s="16" t="s">
        <v>102</v>
      </c>
      <c r="AO41" s="16" t="s">
        <v>103</v>
      </c>
      <c r="AP41" s="16"/>
      <c r="AQ41" s="1" t="s">
        <v>104</v>
      </c>
      <c r="AR41" s="1" t="s">
        <v>105</v>
      </c>
      <c r="AS41" s="1" t="s">
        <v>73</v>
      </c>
      <c r="AT41" s="1" t="s">
        <v>106</v>
      </c>
      <c r="AU41" s="1" t="s">
        <v>107</v>
      </c>
    </row>
    <row r="42" spans="1:48" x14ac:dyDescent="0.15">
      <c r="A42" s="1" t="s">
        <v>108</v>
      </c>
      <c r="B42" s="1">
        <f>G5</f>
        <v>92.509250000000009</v>
      </c>
      <c r="C42" s="6" t="s">
        <v>109</v>
      </c>
      <c r="D42" s="6">
        <v>0</v>
      </c>
      <c r="E42" s="6"/>
      <c r="F42" s="6"/>
      <c r="G42" s="1">
        <v>1</v>
      </c>
      <c r="H42" s="7">
        <f t="shared" ref="H42:H53" si="21">E43</f>
        <v>0</v>
      </c>
      <c r="I42" s="7">
        <f t="shared" ref="I42:I53" si="22">H42+273.15</f>
        <v>273.14999999999998</v>
      </c>
      <c r="J42" s="7">
        <f t="shared" ref="J42:J53" si="23">EXP(($C$16*(I42-$C$14))/($C$17*I42*$C$14))</f>
        <v>1.7426374748752829E-2</v>
      </c>
      <c r="K42" s="7">
        <f t="shared" ref="K42:K53" si="24">$B$42/12</f>
        <v>7.7091041666666671</v>
      </c>
      <c r="L42" s="7">
        <f t="shared" ref="L42:L53" si="25">K42*$B$43/100</f>
        <v>7.7091041666666665E-2</v>
      </c>
      <c r="M42" s="1" t="s">
        <v>110</v>
      </c>
      <c r="O42" s="7">
        <f>L42</f>
        <v>7.7091041666666665E-2</v>
      </c>
      <c r="P42" s="7">
        <f t="shared" ref="P42:P53" si="26">O42*J42</f>
        <v>1.3434173818550521E-3</v>
      </c>
      <c r="Q42" s="12">
        <f t="shared" ref="Q42:Q53" si="27">P42*$B$44</f>
        <v>2.0822969418753307E-4</v>
      </c>
      <c r="R42" s="7">
        <f t="shared" ref="R42:R53" si="28">L42*$B$44</f>
        <v>1.1949111458333333E-2</v>
      </c>
      <c r="S42" s="13">
        <f t="shared" ref="S42:S53" si="29">Q42/R42</f>
        <v>1.7426374748752829E-2</v>
      </c>
      <c r="T42" s="2">
        <v>0.01</v>
      </c>
      <c r="U42" s="14">
        <f t="shared" ref="U42:U53" si="30">S42*T42</f>
        <v>1.7426374748752828E-4</v>
      </c>
      <c r="V42" s="13"/>
      <c r="W42" s="2"/>
      <c r="X42" s="14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3"/>
      <c r="AF42" s="2"/>
      <c r="AG42" s="14"/>
      <c r="AH42" s="13"/>
      <c r="AI42" s="2"/>
      <c r="AJ42" s="14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1.4974263747487528E-2</v>
      </c>
      <c r="AR42" s="7">
        <f t="shared" ref="AR42:AR53" si="34">$B$42/12</f>
        <v>7.7091041666666671</v>
      </c>
      <c r="AS42" s="1">
        <f t="shared" ref="AS42:AS53" si="35">$B$44</f>
        <v>0.155</v>
      </c>
      <c r="AT42" s="1">
        <f t="shared" ref="AT42:AT53" si="36">$E$5/12</f>
        <v>106.73616438356167</v>
      </c>
      <c r="AU42" s="1">
        <f t="shared" ref="AU42:AU53" si="37">AT42*10000*AS42*0.67*AR42*AQ42</f>
        <v>12795.801233671797</v>
      </c>
    </row>
    <row r="43" spans="1:48" x14ac:dyDescent="0.15">
      <c r="A43" s="1" t="s">
        <v>111</v>
      </c>
      <c r="B43" s="1">
        <v>1</v>
      </c>
      <c r="C43" s="6">
        <v>1</v>
      </c>
      <c r="D43" s="18">
        <v>-3.7237728650967701</v>
      </c>
      <c r="E43" s="9">
        <f t="shared" ref="E43:E54" si="38">D42</f>
        <v>0</v>
      </c>
      <c r="F43" s="6" t="s">
        <v>110</v>
      </c>
      <c r="G43" s="1">
        <v>2</v>
      </c>
      <c r="H43" s="7">
        <f t="shared" si="21"/>
        <v>-3.7237728650967701</v>
      </c>
      <c r="I43" s="7">
        <f t="shared" si="22"/>
        <v>269.42622713490323</v>
      </c>
      <c r="J43" s="7">
        <f t="shared" si="23"/>
        <v>1.0647369405416888E-2</v>
      </c>
      <c r="K43" s="7">
        <f t="shared" si="24"/>
        <v>7.7091041666666671</v>
      </c>
      <c r="L43" s="7">
        <f t="shared" si="25"/>
        <v>7.7091041666666665E-2</v>
      </c>
      <c r="M43" s="1" t="s">
        <v>110</v>
      </c>
      <c r="O43" s="7">
        <f t="shared" ref="O43:O53" si="39">L43+O42-P42-N43</f>
        <v>0.15283866595147827</v>
      </c>
      <c r="P43" s="7">
        <f t="shared" si="26"/>
        <v>1.6273297358165015E-3</v>
      </c>
      <c r="Q43" s="12">
        <f t="shared" si="27"/>
        <v>2.5223610905155774E-4</v>
      </c>
      <c r="R43" s="7">
        <f t="shared" si="28"/>
        <v>1.1949111458333333E-2</v>
      </c>
      <c r="S43" s="13">
        <f t="shared" si="29"/>
        <v>2.1109193761486574E-2</v>
      </c>
      <c r="T43" s="2">
        <v>0.01</v>
      </c>
      <c r="U43" s="14">
        <f t="shared" si="30"/>
        <v>2.1109193761486574E-4</v>
      </c>
      <c r="V43" s="13"/>
      <c r="W43" s="2"/>
      <c r="X43" s="14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3"/>
      <c r="AF43" s="2"/>
      <c r="AG43" s="14"/>
      <c r="AH43" s="13"/>
      <c r="AI43" s="2"/>
      <c r="AJ43" s="14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1.5011091937614867E-2</v>
      </c>
      <c r="AR43" s="7">
        <f t="shared" si="34"/>
        <v>7.7091041666666671</v>
      </c>
      <c r="AS43" s="1">
        <f t="shared" si="35"/>
        <v>0.155</v>
      </c>
      <c r="AT43" s="1">
        <f t="shared" si="36"/>
        <v>106.73616438356167</v>
      </c>
      <c r="AU43" s="1">
        <f t="shared" si="37"/>
        <v>12827.271642408543</v>
      </c>
    </row>
    <row r="44" spans="1:48" x14ac:dyDescent="0.15">
      <c r="A44" s="1" t="s">
        <v>73</v>
      </c>
      <c r="B44" s="1">
        <f>I5</f>
        <v>0.155</v>
      </c>
      <c r="C44" s="6">
        <v>2</v>
      </c>
      <c r="D44" s="18">
        <v>0.25805003710344798</v>
      </c>
      <c r="E44" s="9">
        <f t="shared" si="38"/>
        <v>-3.7237728650967701</v>
      </c>
      <c r="F44" s="6" t="s">
        <v>110</v>
      </c>
      <c r="G44" s="1">
        <v>3</v>
      </c>
      <c r="H44" s="7">
        <f t="shared" si="21"/>
        <v>0.25805003710344798</v>
      </c>
      <c r="I44" s="7">
        <f t="shared" si="22"/>
        <v>273.40805003710341</v>
      </c>
      <c r="J44" s="7">
        <f t="shared" si="23"/>
        <v>1.8022641254364837E-2</v>
      </c>
      <c r="K44" s="7">
        <f t="shared" si="24"/>
        <v>7.7091041666666671</v>
      </c>
      <c r="L44" s="7">
        <f t="shared" si="25"/>
        <v>7.7091041666666665E-2</v>
      </c>
      <c r="M44" s="1" t="s">
        <v>110</v>
      </c>
      <c r="O44" s="7">
        <f t="shared" si="39"/>
        <v>0.22830237788232843</v>
      </c>
      <c r="P44" s="7">
        <f t="shared" si="26"/>
        <v>4.1146118540916427E-3</v>
      </c>
      <c r="Q44" s="12">
        <f t="shared" si="27"/>
        <v>6.3776483738420459E-4</v>
      </c>
      <c r="R44" s="7">
        <f t="shared" si="28"/>
        <v>1.1949111458333333E-2</v>
      </c>
      <c r="S44" s="13">
        <f t="shared" si="29"/>
        <v>5.3373411036301464E-2</v>
      </c>
      <c r="T44" s="2">
        <v>0.01</v>
      </c>
      <c r="U44" s="14">
        <f t="shared" si="30"/>
        <v>5.3373411036301464E-4</v>
      </c>
      <c r="V44" s="13"/>
      <c r="W44" s="2"/>
      <c r="X44" s="14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3"/>
      <c r="AF44" s="2"/>
      <c r="AG44" s="14"/>
      <c r="AH44" s="13"/>
      <c r="AI44" s="2"/>
      <c r="AJ44" s="14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1.5333734110363016E-2</v>
      </c>
      <c r="AR44" s="7">
        <f t="shared" si="34"/>
        <v>7.7091041666666671</v>
      </c>
      <c r="AS44" s="1">
        <f t="shared" si="35"/>
        <v>0.155</v>
      </c>
      <c r="AT44" s="1">
        <f t="shared" si="36"/>
        <v>106.73616438356167</v>
      </c>
      <c r="AU44" s="1">
        <f t="shared" si="37"/>
        <v>13102.975689145267</v>
      </c>
    </row>
    <row r="45" spans="1:48" x14ac:dyDescent="0.15">
      <c r="C45" s="6">
        <v>3</v>
      </c>
      <c r="D45" s="18">
        <v>7.3308999577096801</v>
      </c>
      <c r="E45" s="9">
        <f t="shared" si="38"/>
        <v>0.25805003710344798</v>
      </c>
      <c r="F45" s="6" t="s">
        <v>110</v>
      </c>
      <c r="G45" s="1">
        <v>4</v>
      </c>
      <c r="H45" s="7">
        <f t="shared" si="21"/>
        <v>7.3308999577096801</v>
      </c>
      <c r="I45" s="7">
        <f t="shared" si="22"/>
        <v>280.48089995770965</v>
      </c>
      <c r="J45" s="7">
        <f t="shared" si="23"/>
        <v>4.4241739831889039E-2</v>
      </c>
      <c r="K45" s="7">
        <f t="shared" si="24"/>
        <v>7.7091041666666671</v>
      </c>
      <c r="L45" s="7">
        <f t="shared" si="25"/>
        <v>7.7091041666666665E-2</v>
      </c>
      <c r="M45" s="1" t="s">
        <v>110</v>
      </c>
      <c r="O45" s="7">
        <f t="shared" si="39"/>
        <v>0.30127880769490351</v>
      </c>
      <c r="P45" s="7">
        <f t="shared" si="26"/>
        <v>1.332909862689965E-2</v>
      </c>
      <c r="Q45" s="12">
        <f t="shared" si="27"/>
        <v>2.0660102871694458E-3</v>
      </c>
      <c r="R45" s="7">
        <f t="shared" si="28"/>
        <v>1.1949111458333333E-2</v>
      </c>
      <c r="S45" s="13">
        <f t="shared" si="29"/>
        <v>0.17290074616624371</v>
      </c>
      <c r="T45" s="2">
        <v>0.01</v>
      </c>
      <c r="U45" s="14">
        <f t="shared" si="30"/>
        <v>1.7290074616624371E-3</v>
      </c>
      <c r="V45" s="13"/>
      <c r="W45" s="2"/>
      <c r="X45" s="14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3"/>
      <c r="AF45" s="2"/>
      <c r="AG45" s="14"/>
      <c r="AH45" s="13"/>
      <c r="AI45" s="2"/>
      <c r="AJ45" s="14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1.6529007461662439E-2</v>
      </c>
      <c r="AR45" s="7">
        <f t="shared" si="34"/>
        <v>7.7091041666666671</v>
      </c>
      <c r="AS45" s="1">
        <f t="shared" si="35"/>
        <v>0.155</v>
      </c>
      <c r="AT45" s="1">
        <f t="shared" si="36"/>
        <v>106.73616438356167</v>
      </c>
      <c r="AU45" s="1">
        <f t="shared" si="37"/>
        <v>14124.360144571223</v>
      </c>
    </row>
    <row r="46" spans="1:48" x14ac:dyDescent="0.15">
      <c r="C46" s="6">
        <v>4</v>
      </c>
      <c r="D46" s="18">
        <v>14.3581615922</v>
      </c>
      <c r="E46" s="9">
        <f t="shared" si="38"/>
        <v>7.3308999577096801</v>
      </c>
      <c r="F46" s="6" t="s">
        <v>110</v>
      </c>
      <c r="G46" s="1">
        <v>5</v>
      </c>
      <c r="H46" s="7">
        <f t="shared" si="21"/>
        <v>14.3581615922</v>
      </c>
      <c r="I46" s="7">
        <f t="shared" si="22"/>
        <v>287.5081615922</v>
      </c>
      <c r="J46" s="7">
        <f t="shared" si="23"/>
        <v>0.10335420627189161</v>
      </c>
      <c r="K46" s="7">
        <f t="shared" si="24"/>
        <v>7.7091041666666671</v>
      </c>
      <c r="L46" s="7">
        <f t="shared" si="25"/>
        <v>7.7091041666666665E-2</v>
      </c>
      <c r="M46" s="1" t="s">
        <v>112</v>
      </c>
      <c r="N46" s="7">
        <f>(O45-P45)*$C$22/100</f>
        <v>0.27355222361460368</v>
      </c>
      <c r="O46" s="7">
        <f t="shared" si="39"/>
        <v>9.1488527120066832E-2</v>
      </c>
      <c r="P46" s="7">
        <f t="shared" si="26"/>
        <v>9.4557241034789376E-3</v>
      </c>
      <c r="Q46" s="12">
        <f t="shared" si="27"/>
        <v>1.4656372360392354E-3</v>
      </c>
      <c r="R46" s="7">
        <f t="shared" si="28"/>
        <v>1.1949111458333333E-2</v>
      </c>
      <c r="S46" s="13">
        <f t="shared" si="29"/>
        <v>0.1226565875755638</v>
      </c>
      <c r="T46" s="2">
        <v>0.01</v>
      </c>
      <c r="U46" s="14">
        <f t="shared" si="30"/>
        <v>1.2265658757556381E-3</v>
      </c>
      <c r="V46" s="13"/>
      <c r="W46" s="2"/>
      <c r="X46" s="14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3"/>
      <c r="AF46" s="2"/>
      <c r="AG46" s="14"/>
      <c r="AH46" s="13"/>
      <c r="AI46" s="2"/>
      <c r="AJ46" s="14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2.8326565875755636E-2</v>
      </c>
      <c r="AR46" s="7">
        <f t="shared" si="34"/>
        <v>7.7091041666666671</v>
      </c>
      <c r="AS46" s="1">
        <f t="shared" si="35"/>
        <v>0.155</v>
      </c>
      <c r="AT46" s="1">
        <f t="shared" si="36"/>
        <v>106.73616438356167</v>
      </c>
      <c r="AU46" s="1">
        <f t="shared" si="37"/>
        <v>24205.604541959219</v>
      </c>
    </row>
    <row r="47" spans="1:48" x14ac:dyDescent="0.15">
      <c r="C47" s="6">
        <v>5</v>
      </c>
      <c r="D47" s="18">
        <v>16.321081809354801</v>
      </c>
      <c r="E47" s="9">
        <f t="shared" si="38"/>
        <v>14.3581615922</v>
      </c>
      <c r="F47" s="6" t="s">
        <v>112</v>
      </c>
      <c r="G47" s="1">
        <v>6</v>
      </c>
      <c r="H47" s="7">
        <f t="shared" si="21"/>
        <v>16.321081809354801</v>
      </c>
      <c r="I47" s="7">
        <f t="shared" si="22"/>
        <v>289.47108180935476</v>
      </c>
      <c r="J47" s="7">
        <f t="shared" si="23"/>
        <v>0.13003585072732043</v>
      </c>
      <c r="K47" s="7">
        <f t="shared" si="24"/>
        <v>7.7091041666666671</v>
      </c>
      <c r="L47" s="7">
        <f t="shared" si="25"/>
        <v>7.7091041666666665E-2</v>
      </c>
      <c r="M47" s="1" t="s">
        <v>110</v>
      </c>
      <c r="O47" s="7">
        <f t="shared" si="39"/>
        <v>0.15912384468325455</v>
      </c>
      <c r="P47" s="7">
        <f t="shared" si="26"/>
        <v>2.0691804514389012E-2</v>
      </c>
      <c r="Q47" s="12">
        <f t="shared" si="27"/>
        <v>3.207229699730297E-3</v>
      </c>
      <c r="R47" s="7">
        <f t="shared" si="28"/>
        <v>1.1949111458333333E-2</v>
      </c>
      <c r="S47" s="13">
        <f t="shared" si="29"/>
        <v>0.26840737998920988</v>
      </c>
      <c r="T47" s="2">
        <v>0.01</v>
      </c>
      <c r="U47" s="14">
        <f t="shared" si="30"/>
        <v>2.6840737998920987E-3</v>
      </c>
      <c r="V47" s="13"/>
      <c r="W47" s="2"/>
      <c r="X47" s="14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3"/>
      <c r="AF47" s="2"/>
      <c r="AG47" s="14"/>
      <c r="AH47" s="13"/>
      <c r="AI47" s="2"/>
      <c r="AJ47" s="14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2.9784073799892098E-2</v>
      </c>
      <c r="AR47" s="7">
        <f t="shared" si="34"/>
        <v>7.7091041666666671</v>
      </c>
      <c r="AS47" s="1">
        <f t="shared" si="35"/>
        <v>0.155</v>
      </c>
      <c r="AT47" s="1">
        <f t="shared" si="36"/>
        <v>106.73616438356167</v>
      </c>
      <c r="AU47" s="1">
        <f t="shared" si="37"/>
        <v>25451.073568567019</v>
      </c>
    </row>
    <row r="48" spans="1:48" x14ac:dyDescent="0.15">
      <c r="C48" s="6">
        <v>6</v>
      </c>
      <c r="D48" s="18">
        <v>21.641397850333298</v>
      </c>
      <c r="E48" s="9">
        <f t="shared" si="38"/>
        <v>16.321081809354801</v>
      </c>
      <c r="F48" s="6" t="s">
        <v>110</v>
      </c>
      <c r="G48" s="1">
        <v>7</v>
      </c>
      <c r="H48" s="7">
        <f t="shared" si="21"/>
        <v>21.641397850333298</v>
      </c>
      <c r="I48" s="7">
        <f t="shared" si="22"/>
        <v>294.79139785033328</v>
      </c>
      <c r="J48" s="7">
        <f t="shared" si="23"/>
        <v>0.2386200186294615</v>
      </c>
      <c r="K48" s="7">
        <f t="shared" si="24"/>
        <v>7.7091041666666671</v>
      </c>
      <c r="L48" s="7">
        <f t="shared" si="25"/>
        <v>7.7091041666666665E-2</v>
      </c>
      <c r="M48" s="1" t="s">
        <v>110</v>
      </c>
      <c r="O48" s="7">
        <f t="shared" si="39"/>
        <v>0.2155230818355322</v>
      </c>
      <c r="P48" s="7">
        <f t="shared" si="26"/>
        <v>5.142812180267365E-2</v>
      </c>
      <c r="Q48" s="12">
        <f t="shared" si="27"/>
        <v>7.9713588794144159E-3</v>
      </c>
      <c r="R48" s="7">
        <f t="shared" si="28"/>
        <v>1.1949111458333333E-2</v>
      </c>
      <c r="S48" s="13">
        <f t="shared" si="29"/>
        <v>0.66710892330451688</v>
      </c>
      <c r="T48" s="2">
        <v>0.01</v>
      </c>
      <c r="U48" s="14">
        <f t="shared" si="30"/>
        <v>6.6710892330451689E-3</v>
      </c>
      <c r="V48" s="13"/>
      <c r="W48" s="2"/>
      <c r="X48" s="14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3"/>
      <c r="AF48" s="2"/>
      <c r="AG48" s="14"/>
      <c r="AH48" s="13"/>
      <c r="AI48" s="2"/>
      <c r="AJ48" s="14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3.3771089233045171E-2</v>
      </c>
      <c r="AR48" s="7">
        <f t="shared" si="34"/>
        <v>7.7091041666666671</v>
      </c>
      <c r="AS48" s="1">
        <f t="shared" si="35"/>
        <v>0.155</v>
      </c>
      <c r="AT48" s="1">
        <f t="shared" si="36"/>
        <v>106.73616438356167</v>
      </c>
      <c r="AU48" s="1">
        <f t="shared" si="37"/>
        <v>28858.056232857842</v>
      </c>
    </row>
    <row r="49" spans="1:78" x14ac:dyDescent="0.15">
      <c r="C49" s="6">
        <v>7</v>
      </c>
      <c r="D49" s="18">
        <v>23.835429577419401</v>
      </c>
      <c r="E49" s="9">
        <f t="shared" si="38"/>
        <v>21.641397850333298</v>
      </c>
      <c r="F49" s="6" t="s">
        <v>110</v>
      </c>
      <c r="G49" s="1">
        <v>8</v>
      </c>
      <c r="H49" s="7">
        <f t="shared" si="21"/>
        <v>23.835429577419401</v>
      </c>
      <c r="I49" s="7">
        <f t="shared" si="22"/>
        <v>296.98542957741938</v>
      </c>
      <c r="J49" s="7">
        <f t="shared" si="23"/>
        <v>0.30456454070736216</v>
      </c>
      <c r="K49" s="7">
        <f t="shared" si="24"/>
        <v>7.7091041666666671</v>
      </c>
      <c r="L49" s="7">
        <f t="shared" si="25"/>
        <v>7.7091041666666665E-2</v>
      </c>
      <c r="M49" s="1" t="s">
        <v>110</v>
      </c>
      <c r="O49" s="7">
        <f t="shared" si="39"/>
        <v>0.2411860016995252</v>
      </c>
      <c r="P49" s="7">
        <f t="shared" si="26"/>
        <v>7.3456703832660966E-2</v>
      </c>
      <c r="Q49" s="12">
        <f t="shared" si="27"/>
        <v>1.1385789094062449E-2</v>
      </c>
      <c r="R49" s="7">
        <f t="shared" si="28"/>
        <v>1.1949111458333333E-2</v>
      </c>
      <c r="S49" s="13">
        <f t="shared" si="29"/>
        <v>0.95285654785000584</v>
      </c>
      <c r="T49" s="2">
        <v>0.01</v>
      </c>
      <c r="U49" s="14">
        <f t="shared" si="30"/>
        <v>9.5285654785000583E-3</v>
      </c>
      <c r="V49" s="13"/>
      <c r="W49" s="2"/>
      <c r="X49" s="14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3"/>
      <c r="AF49" s="2"/>
      <c r="AG49" s="14"/>
      <c r="AH49" s="13"/>
      <c r="AI49" s="2"/>
      <c r="AJ49" s="14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3.6628565478500061E-2</v>
      </c>
      <c r="AR49" s="7">
        <f t="shared" si="34"/>
        <v>7.7091041666666671</v>
      </c>
      <c r="AS49" s="1">
        <f t="shared" si="35"/>
        <v>0.155</v>
      </c>
      <c r="AT49" s="1">
        <f t="shared" si="36"/>
        <v>106.73616438356167</v>
      </c>
      <c r="AU49" s="1">
        <f t="shared" si="37"/>
        <v>31299.825570125889</v>
      </c>
    </row>
    <row r="50" spans="1:78" x14ac:dyDescent="0.15">
      <c r="C50" s="6">
        <v>8</v>
      </c>
      <c r="D50" s="18">
        <v>23.6403718541935</v>
      </c>
      <c r="E50" s="9">
        <f t="shared" si="38"/>
        <v>23.835429577419401</v>
      </c>
      <c r="F50" s="6" t="s">
        <v>110</v>
      </c>
      <c r="G50" s="1">
        <v>9</v>
      </c>
      <c r="H50" s="7">
        <f t="shared" si="21"/>
        <v>23.6403718541935</v>
      </c>
      <c r="I50" s="7">
        <f t="shared" si="22"/>
        <v>296.79037185419349</v>
      </c>
      <c r="J50" s="7">
        <f t="shared" si="23"/>
        <v>0.29807217827619503</v>
      </c>
      <c r="K50" s="7">
        <f t="shared" si="24"/>
        <v>7.7091041666666671</v>
      </c>
      <c r="L50" s="7">
        <f t="shared" si="25"/>
        <v>7.7091041666666665E-2</v>
      </c>
      <c r="M50" s="1" t="s">
        <v>110</v>
      </c>
      <c r="O50" s="7">
        <f t="shared" si="39"/>
        <v>0.24482033953353094</v>
      </c>
      <c r="P50" s="7">
        <f t="shared" si="26"/>
        <v>7.2974131891077237E-2</v>
      </c>
      <c r="Q50" s="12">
        <f t="shared" si="27"/>
        <v>1.1310990443116972E-2</v>
      </c>
      <c r="R50" s="7">
        <f t="shared" si="28"/>
        <v>1.1949111458333333E-2</v>
      </c>
      <c r="S50" s="13">
        <f t="shared" si="29"/>
        <v>0.94659678107100298</v>
      </c>
      <c r="T50" s="2">
        <v>0.01</v>
      </c>
      <c r="U50" s="14">
        <f t="shared" si="30"/>
        <v>9.4659678107100308E-3</v>
      </c>
      <c r="V50" s="13"/>
      <c r="W50" s="2"/>
      <c r="X50" s="14"/>
      <c r="Y50" s="2">
        <v>0.02</v>
      </c>
      <c r="Z50" s="2">
        <v>0.49</v>
      </c>
      <c r="AA50" s="2">
        <f t="shared" si="31"/>
        <v>9.7999999999999997E-3</v>
      </c>
      <c r="AB50" s="2"/>
      <c r="AC50" s="2"/>
      <c r="AD50" s="2"/>
      <c r="AE50" s="13"/>
      <c r="AF50" s="2"/>
      <c r="AG50" s="14"/>
      <c r="AH50" s="13"/>
      <c r="AI50" s="2"/>
      <c r="AJ50" s="14"/>
      <c r="AL50" s="2"/>
      <c r="AM50" s="2"/>
      <c r="AN50" s="2">
        <v>0.01</v>
      </c>
      <c r="AO50" s="2">
        <v>0.5</v>
      </c>
      <c r="AP50" s="2">
        <f t="shared" si="32"/>
        <v>5.0000000000000001E-3</v>
      </c>
      <c r="AQ50" s="1">
        <f t="shared" si="33"/>
        <v>2.4265967810710033E-2</v>
      </c>
      <c r="AR50" s="7">
        <f t="shared" si="34"/>
        <v>7.7091041666666671</v>
      </c>
      <c r="AS50" s="1">
        <f t="shared" si="35"/>
        <v>0.155</v>
      </c>
      <c r="AT50" s="1">
        <f t="shared" si="36"/>
        <v>106.73616438356167</v>
      </c>
      <c r="AU50" s="1">
        <f t="shared" si="37"/>
        <v>20735.744079612698</v>
      </c>
    </row>
    <row r="51" spans="1:78" x14ac:dyDescent="0.15">
      <c r="C51" s="6">
        <v>9</v>
      </c>
      <c r="D51" s="18">
        <v>18.062796191333302</v>
      </c>
      <c r="E51" s="9">
        <f t="shared" si="38"/>
        <v>23.6403718541935</v>
      </c>
      <c r="F51" s="6" t="s">
        <v>110</v>
      </c>
      <c r="G51" s="1">
        <v>10</v>
      </c>
      <c r="H51" s="7">
        <f t="shared" si="21"/>
        <v>18.062796191333302</v>
      </c>
      <c r="I51" s="7">
        <f t="shared" si="22"/>
        <v>291.21279619133327</v>
      </c>
      <c r="J51" s="7">
        <f t="shared" si="23"/>
        <v>0.15901310209346498</v>
      </c>
      <c r="K51" s="7">
        <f t="shared" si="24"/>
        <v>7.7091041666666671</v>
      </c>
      <c r="L51" s="7">
        <f t="shared" si="25"/>
        <v>7.7091041666666665E-2</v>
      </c>
      <c r="M51" s="1" t="s">
        <v>110</v>
      </c>
      <c r="O51" s="7">
        <f t="shared" si="39"/>
        <v>0.24893724930912034</v>
      </c>
      <c r="P51" s="7">
        <f t="shared" si="26"/>
        <v>3.9584284239257493E-2</v>
      </c>
      <c r="Q51" s="12">
        <f t="shared" si="27"/>
        <v>6.1355640570849111E-3</v>
      </c>
      <c r="R51" s="7">
        <f t="shared" si="28"/>
        <v>1.1949111458333333E-2</v>
      </c>
      <c r="S51" s="13">
        <f t="shared" si="29"/>
        <v>0.51347450214015344</v>
      </c>
      <c r="T51" s="2">
        <v>0.01</v>
      </c>
      <c r="U51" s="14">
        <f t="shared" si="30"/>
        <v>5.1347450214015346E-3</v>
      </c>
      <c r="V51" s="13"/>
      <c r="W51" s="2"/>
      <c r="X51" s="14"/>
      <c r="Y51" s="2">
        <v>0.02</v>
      </c>
      <c r="Z51" s="2">
        <v>0.49</v>
      </c>
      <c r="AA51" s="2">
        <f t="shared" si="31"/>
        <v>9.7999999999999997E-3</v>
      </c>
      <c r="AB51" s="2"/>
      <c r="AC51" s="2"/>
      <c r="AD51" s="2"/>
      <c r="AE51" s="13"/>
      <c r="AF51" s="2"/>
      <c r="AG51" s="14"/>
      <c r="AH51" s="13"/>
      <c r="AI51" s="2"/>
      <c r="AJ51" s="14"/>
      <c r="AK51" s="2"/>
      <c r="AL51" s="2"/>
      <c r="AM51" s="2"/>
      <c r="AN51" s="2">
        <v>0.01</v>
      </c>
      <c r="AO51" s="2">
        <v>0.5</v>
      </c>
      <c r="AP51" s="2">
        <f t="shared" si="32"/>
        <v>5.0000000000000001E-3</v>
      </c>
      <c r="AQ51" s="1">
        <f t="shared" si="33"/>
        <v>1.9934745021401537E-2</v>
      </c>
      <c r="AR51" s="7">
        <f t="shared" si="34"/>
        <v>7.7091041666666671</v>
      </c>
      <c r="AS51" s="1">
        <f t="shared" si="35"/>
        <v>0.155</v>
      </c>
      <c r="AT51" s="1">
        <f t="shared" si="36"/>
        <v>106.73616438356167</v>
      </c>
      <c r="AU51" s="1">
        <f t="shared" si="37"/>
        <v>17034.629497599271</v>
      </c>
    </row>
    <row r="52" spans="1:78" x14ac:dyDescent="0.15">
      <c r="C52" s="6">
        <v>10</v>
      </c>
      <c r="D52" s="18">
        <v>11.4373017283548</v>
      </c>
      <c r="E52" s="9">
        <f t="shared" si="38"/>
        <v>18.062796191333302</v>
      </c>
      <c r="F52" s="6" t="s">
        <v>110</v>
      </c>
      <c r="G52" s="1">
        <v>11</v>
      </c>
      <c r="H52" s="7">
        <f t="shared" si="21"/>
        <v>11.4373017283548</v>
      </c>
      <c r="I52" s="7">
        <f t="shared" si="22"/>
        <v>284.58730172835476</v>
      </c>
      <c r="J52" s="7">
        <f t="shared" si="23"/>
        <v>7.300859498443095E-2</v>
      </c>
      <c r="K52" s="7">
        <f t="shared" si="24"/>
        <v>7.7091041666666671</v>
      </c>
      <c r="L52" s="7">
        <f t="shared" si="25"/>
        <v>7.7091041666666665E-2</v>
      </c>
      <c r="M52" s="1" t="s">
        <v>112</v>
      </c>
      <c r="N52" s="7">
        <f>(O51-P51)*$C$22/100</f>
        <v>0.1988853168163697</v>
      </c>
      <c r="O52" s="7">
        <f t="shared" si="39"/>
        <v>8.7558689920159832E-2</v>
      </c>
      <c r="P52" s="7">
        <f t="shared" si="26"/>
        <v>6.3925369297483259E-3</v>
      </c>
      <c r="Q52" s="12">
        <f t="shared" si="27"/>
        <v>9.9084322411099055E-4</v>
      </c>
      <c r="R52" s="7">
        <f t="shared" si="28"/>
        <v>1.1949111458333333E-2</v>
      </c>
      <c r="S52" s="13">
        <f t="shared" si="29"/>
        <v>8.2921916626694001E-2</v>
      </c>
      <c r="T52" s="2">
        <v>0.01</v>
      </c>
      <c r="U52" s="14">
        <f t="shared" si="30"/>
        <v>8.2921916626694007E-4</v>
      </c>
      <c r="V52" s="13"/>
      <c r="W52" s="2"/>
      <c r="X52" s="14"/>
      <c r="Y52" s="2">
        <v>0.02</v>
      </c>
      <c r="Z52" s="2">
        <v>0.49</v>
      </c>
      <c r="AA52" s="2">
        <f t="shared" si="31"/>
        <v>9.7999999999999997E-3</v>
      </c>
      <c r="AB52" s="2"/>
      <c r="AC52" s="2"/>
      <c r="AD52" s="2"/>
      <c r="AE52" s="13"/>
      <c r="AF52" s="2"/>
      <c r="AG52" s="14"/>
      <c r="AH52" s="13"/>
      <c r="AI52" s="2"/>
      <c r="AJ52" s="14"/>
      <c r="AL52" s="2"/>
      <c r="AM52" s="2"/>
      <c r="AN52" s="2">
        <v>0.01</v>
      </c>
      <c r="AO52" s="2">
        <v>0.5</v>
      </c>
      <c r="AP52" s="2">
        <f t="shared" si="32"/>
        <v>5.0000000000000001E-3</v>
      </c>
      <c r="AQ52" s="1">
        <f t="shared" si="33"/>
        <v>1.5629219166266941E-2</v>
      </c>
      <c r="AR52" s="7">
        <f t="shared" si="34"/>
        <v>7.7091041666666671</v>
      </c>
      <c r="AS52" s="1">
        <f t="shared" si="35"/>
        <v>0.155</v>
      </c>
      <c r="AT52" s="1">
        <f t="shared" si="36"/>
        <v>106.73616438356167</v>
      </c>
      <c r="AU52" s="1">
        <f t="shared" si="37"/>
        <v>13355.473448409151</v>
      </c>
    </row>
    <row r="53" spans="1:78" x14ac:dyDescent="0.15">
      <c r="C53" s="6">
        <v>11</v>
      </c>
      <c r="D53" s="18">
        <v>4.8487467100666697</v>
      </c>
      <c r="E53" s="9">
        <f t="shared" si="38"/>
        <v>11.4373017283548</v>
      </c>
      <c r="F53" s="6" t="s">
        <v>112</v>
      </c>
      <c r="G53" s="1">
        <v>12</v>
      </c>
      <c r="H53" s="7">
        <f t="shared" si="21"/>
        <v>4.8487467100666697</v>
      </c>
      <c r="I53" s="7">
        <f t="shared" si="22"/>
        <v>277.99874671006665</v>
      </c>
      <c r="J53" s="7">
        <f t="shared" si="23"/>
        <v>3.245043940381654E-2</v>
      </c>
      <c r="K53" s="7">
        <f t="shared" si="24"/>
        <v>7.7091041666666671</v>
      </c>
      <c r="L53" s="7">
        <f t="shared" si="25"/>
        <v>7.7091041666666665E-2</v>
      </c>
      <c r="M53" s="1" t="s">
        <v>110</v>
      </c>
      <c r="O53" s="7">
        <f t="shared" si="39"/>
        <v>0.15825719465707816</v>
      </c>
      <c r="P53" s="7">
        <f t="shared" si="26"/>
        <v>5.1355155054375132E-3</v>
      </c>
      <c r="Q53" s="12">
        <f t="shared" si="27"/>
        <v>7.9600490334281451E-4</v>
      </c>
      <c r="R53" s="7">
        <f t="shared" si="28"/>
        <v>1.1949111458333333E-2</v>
      </c>
      <c r="S53" s="13">
        <f t="shared" si="29"/>
        <v>6.6616242230101486E-2</v>
      </c>
      <c r="T53" s="2">
        <v>0.01</v>
      </c>
      <c r="U53" s="14">
        <f t="shared" si="30"/>
        <v>6.6616242230101489E-4</v>
      </c>
      <c r="V53" s="13"/>
      <c r="W53" s="2"/>
      <c r="X53" s="14"/>
      <c r="Y53" s="2">
        <v>0.02</v>
      </c>
      <c r="Z53" s="2">
        <v>0.49</v>
      </c>
      <c r="AA53" s="2">
        <f t="shared" si="31"/>
        <v>9.7999999999999997E-3</v>
      </c>
      <c r="AB53" s="2"/>
      <c r="AC53" s="2"/>
      <c r="AD53" s="2"/>
      <c r="AE53" s="13"/>
      <c r="AF53" s="2"/>
      <c r="AG53" s="14"/>
      <c r="AH53" s="13"/>
      <c r="AI53" s="2"/>
      <c r="AJ53" s="14"/>
      <c r="AK53" s="2"/>
      <c r="AL53" s="2"/>
      <c r="AM53" s="2"/>
      <c r="AN53" s="2">
        <v>0.01</v>
      </c>
      <c r="AO53" s="2">
        <v>0.5</v>
      </c>
      <c r="AP53" s="2">
        <f t="shared" si="32"/>
        <v>5.0000000000000001E-3</v>
      </c>
      <c r="AQ53" s="1">
        <f t="shared" si="33"/>
        <v>1.5466162422301016E-2</v>
      </c>
      <c r="AR53" s="7">
        <f t="shared" si="34"/>
        <v>7.7091041666666671</v>
      </c>
      <c r="AS53" s="1">
        <f t="shared" si="35"/>
        <v>0.155</v>
      </c>
      <c r="AT53" s="1">
        <f t="shared" si="36"/>
        <v>106.73616438356167</v>
      </c>
      <c r="AU53" s="1">
        <f t="shared" si="37"/>
        <v>13216.138271683167</v>
      </c>
      <c r="AV53" s="1">
        <f>SUM(AU42:AU53)</f>
        <v>227006.95392061106</v>
      </c>
    </row>
    <row r="54" spans="1:78" x14ac:dyDescent="0.15">
      <c r="C54" s="6">
        <v>12</v>
      </c>
      <c r="D54" s="18">
        <v>1.0535202217419399</v>
      </c>
      <c r="E54" s="9">
        <f t="shared" si="38"/>
        <v>4.8487467100666697</v>
      </c>
      <c r="F54" s="6" t="s">
        <v>110</v>
      </c>
    </row>
    <row r="55" spans="1:78" x14ac:dyDescent="0.15"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</row>
    <row r="56" spans="1:78" x14ac:dyDescent="0.15">
      <c r="S56" s="30" t="s">
        <v>80</v>
      </c>
      <c r="T56" s="30"/>
      <c r="U56" s="30"/>
      <c r="V56" s="11" t="s">
        <v>81</v>
      </c>
      <c r="W56" s="11" t="s">
        <v>82</v>
      </c>
      <c r="X56" s="11" t="s">
        <v>83</v>
      </c>
      <c r="Y56" s="11" t="s">
        <v>84</v>
      </c>
      <c r="Z56" s="11" t="s">
        <v>85</v>
      </c>
      <c r="AA56" s="11" t="s">
        <v>86</v>
      </c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pans="1:78" x14ac:dyDescent="0.15">
      <c r="A57" s="34" t="s">
        <v>48</v>
      </c>
      <c r="B57" s="34"/>
      <c r="C57" s="6" t="s">
        <v>88</v>
      </c>
      <c r="D57" s="6" t="s">
        <v>89</v>
      </c>
      <c r="E57" s="6" t="s">
        <v>90</v>
      </c>
      <c r="F57" s="6" t="s">
        <v>91</v>
      </c>
      <c r="G57" s="1" t="s">
        <v>88</v>
      </c>
      <c r="H57" s="1" t="s">
        <v>90</v>
      </c>
      <c r="I57" s="1" t="s">
        <v>92</v>
      </c>
      <c r="J57" s="1" t="s">
        <v>93</v>
      </c>
      <c r="K57" s="10" t="s">
        <v>94</v>
      </c>
      <c r="L57" s="10" t="s">
        <v>95</v>
      </c>
      <c r="M57" s="1" t="s">
        <v>96</v>
      </c>
      <c r="N57" s="10" t="s">
        <v>97</v>
      </c>
      <c r="O57" s="1" t="s">
        <v>98</v>
      </c>
      <c r="P57" s="1" t="s">
        <v>99</v>
      </c>
      <c r="Q57" s="10" t="s">
        <v>100</v>
      </c>
      <c r="R57" s="10" t="s">
        <v>101</v>
      </c>
      <c r="S57" s="2" t="s">
        <v>102</v>
      </c>
      <c r="T57" s="2" t="s">
        <v>103</v>
      </c>
      <c r="U57" s="2"/>
      <c r="V57" s="2" t="s">
        <v>113</v>
      </c>
      <c r="W57" s="2" t="s">
        <v>113</v>
      </c>
      <c r="X57" s="2" t="s">
        <v>113</v>
      </c>
      <c r="Y57" s="2" t="s">
        <v>113</v>
      </c>
      <c r="Z57" s="2" t="s">
        <v>113</v>
      </c>
      <c r="AA57" s="2" t="s">
        <v>113</v>
      </c>
      <c r="AB57" s="1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 s="15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1" t="s">
        <v>108</v>
      </c>
      <c r="B58" s="1">
        <f>F7</f>
        <v>122.786</v>
      </c>
      <c r="C58" s="6" t="s">
        <v>109</v>
      </c>
      <c r="D58" s="6">
        <v>0</v>
      </c>
      <c r="E58" s="6"/>
      <c r="F58" s="6"/>
      <c r="G58" s="1">
        <v>1</v>
      </c>
      <c r="H58" s="7">
        <f t="shared" ref="H58:H69" si="40">E59</f>
        <v>0</v>
      </c>
      <c r="I58" s="7">
        <f t="shared" ref="I58:I69" si="41">H58+273.15</f>
        <v>273.14999999999998</v>
      </c>
      <c r="J58" s="7">
        <f t="shared" ref="J58:J69" si="42">EXP(($C$16*(I58-$C$14))/($C$17*I58*$C$14))</f>
        <v>1.7426374748752829E-2</v>
      </c>
      <c r="K58" s="7">
        <f t="shared" ref="K58:K69" si="43">$B$58/12</f>
        <v>10.232166666666666</v>
      </c>
      <c r="L58" s="7">
        <f t="shared" ref="L58:L69" si="44">K58*$B$59/100</f>
        <v>2.7626849999999994</v>
      </c>
      <c r="M58" s="1" t="s">
        <v>110</v>
      </c>
      <c r="O58" s="7">
        <f>L58</f>
        <v>2.7626849999999994</v>
      </c>
      <c r="P58" s="7">
        <f t="shared" ref="P58:P69" si="45">O58*J58</f>
        <v>4.8143584122758196E-2</v>
      </c>
      <c r="Q58" s="12">
        <f t="shared" ref="Q58:Q69" si="46">P58*$B$60</f>
        <v>1.3961639395599875E-2</v>
      </c>
      <c r="R58" s="7">
        <f t="shared" ref="R58:R69" si="47">L58*$B$60</f>
        <v>0.80117864999999977</v>
      </c>
      <c r="S58" s="13">
        <f t="shared" ref="S58:S69" si="48">Q58/R58</f>
        <v>1.7426374748752829E-2</v>
      </c>
      <c r="T58" s="2">
        <v>0.27</v>
      </c>
      <c r="U58" s="14">
        <f t="shared" ref="U58:U69" si="49">S58*T58</f>
        <v>4.7051211821632641E-3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0.22731420504569433</v>
      </c>
      <c r="AC58" s="7">
        <f t="shared" ref="AC58:AC69" si="51">$B$58/12</f>
        <v>10.232166666666666</v>
      </c>
      <c r="AD58" s="1">
        <f t="shared" ref="AD58:AD69" si="52">$B$60</f>
        <v>0.28999999999999998</v>
      </c>
      <c r="AE58" s="15">
        <f t="shared" ref="AE58:AE69" si="53">$E$7/12</f>
        <v>137.94265561313418</v>
      </c>
      <c r="AF58" s="1">
        <f t="shared" ref="AF58:AF69" si="54">AE58*10000*AC58*AB58</f>
        <v>3208431.4450390078</v>
      </c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 s="15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2"/>
    </row>
    <row r="59" spans="1:78" x14ac:dyDescent="0.15">
      <c r="A59" s="1" t="s">
        <v>111</v>
      </c>
      <c r="B59" s="1">
        <v>27</v>
      </c>
      <c r="C59" s="6">
        <v>1</v>
      </c>
      <c r="D59" s="18">
        <v>-3.7237728650967701</v>
      </c>
      <c r="E59" s="9">
        <f t="shared" ref="E59:E70" si="55">D58</f>
        <v>0</v>
      </c>
      <c r="F59" s="6" t="s">
        <v>110</v>
      </c>
      <c r="G59" s="1">
        <v>2</v>
      </c>
      <c r="H59" s="7">
        <f t="shared" si="40"/>
        <v>-3.7237728650967701</v>
      </c>
      <c r="I59" s="7">
        <f t="shared" si="41"/>
        <v>269.42622713490323</v>
      </c>
      <c r="J59" s="7">
        <f t="shared" si="42"/>
        <v>1.0647369405416888E-2</v>
      </c>
      <c r="K59" s="7">
        <f t="shared" si="43"/>
        <v>10.232166666666666</v>
      </c>
      <c r="L59" s="7">
        <f t="shared" si="44"/>
        <v>2.7626849999999994</v>
      </c>
      <c r="M59" s="1" t="s">
        <v>110</v>
      </c>
      <c r="O59" s="7">
        <f t="shared" ref="O59:O69" si="56">L59+O58-P58-N59</f>
        <v>5.477226415877241</v>
      </c>
      <c r="P59" s="7">
        <f t="shared" si="45"/>
        <v>5.8318052966952534E-2</v>
      </c>
      <c r="Q59" s="12">
        <f t="shared" si="46"/>
        <v>1.6912235360416233E-2</v>
      </c>
      <c r="R59" s="7">
        <f t="shared" si="47"/>
        <v>0.80117864999999977</v>
      </c>
      <c r="S59" s="13">
        <f t="shared" si="48"/>
        <v>2.1109193761486577E-2</v>
      </c>
      <c r="T59" s="2">
        <v>0.27</v>
      </c>
      <c r="U59" s="14">
        <f t="shared" si="49"/>
        <v>5.6994823156013763E-3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0.22750740941392136</v>
      </c>
      <c r="AC59" s="7">
        <f t="shared" si="51"/>
        <v>10.232166666666666</v>
      </c>
      <c r="AD59" s="1">
        <f t="shared" si="52"/>
        <v>0.28999999999999998</v>
      </c>
      <c r="AE59" s="15">
        <f t="shared" si="53"/>
        <v>137.94265561313418</v>
      </c>
      <c r="AF59" s="1">
        <f t="shared" si="54"/>
        <v>3211158.4324272969</v>
      </c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 s="15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73</v>
      </c>
      <c r="B60" s="1">
        <f>H7</f>
        <v>0.28999999999999998</v>
      </c>
      <c r="C60" s="6">
        <v>2</v>
      </c>
      <c r="D60" s="18">
        <v>0.25805003710344798</v>
      </c>
      <c r="E60" s="9">
        <f t="shared" si="55"/>
        <v>-3.7237728650967701</v>
      </c>
      <c r="F60" s="6" t="s">
        <v>110</v>
      </c>
      <c r="G60" s="1">
        <v>3</v>
      </c>
      <c r="H60" s="7">
        <f t="shared" si="40"/>
        <v>0.25805003710344798</v>
      </c>
      <c r="I60" s="7">
        <f t="shared" si="41"/>
        <v>273.40805003710341</v>
      </c>
      <c r="J60" s="7">
        <f t="shared" si="42"/>
        <v>1.8022641254364837E-2</v>
      </c>
      <c r="K60" s="7">
        <f t="shared" si="43"/>
        <v>10.232166666666666</v>
      </c>
      <c r="L60" s="7">
        <f t="shared" si="44"/>
        <v>2.7626849999999994</v>
      </c>
      <c r="M60" s="1" t="s">
        <v>110</v>
      </c>
      <c r="O60" s="7">
        <f t="shared" si="56"/>
        <v>8.1815933629102879</v>
      </c>
      <c r="P60" s="7">
        <f t="shared" si="45"/>
        <v>0.14745392206882449</v>
      </c>
      <c r="Q60" s="12">
        <f t="shared" si="46"/>
        <v>4.2761637399959099E-2</v>
      </c>
      <c r="R60" s="7">
        <f t="shared" si="47"/>
        <v>0.80117864999999977</v>
      </c>
      <c r="S60" s="13">
        <f t="shared" si="48"/>
        <v>5.3373411036301464E-2</v>
      </c>
      <c r="T60" s="2">
        <v>0.27</v>
      </c>
      <c r="U60" s="14">
        <f t="shared" si="49"/>
        <v>1.4410820979801396E-2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0.22920002251637542</v>
      </c>
      <c r="AC60" s="7">
        <f t="shared" si="51"/>
        <v>10.232166666666666</v>
      </c>
      <c r="AD60" s="1">
        <f t="shared" si="52"/>
        <v>0.28999999999999998</v>
      </c>
      <c r="AE60" s="15">
        <f t="shared" si="53"/>
        <v>137.94265561313418</v>
      </c>
      <c r="AF60" s="1">
        <f t="shared" si="54"/>
        <v>3235048.8580217157</v>
      </c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 s="15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C61" s="6">
        <v>3</v>
      </c>
      <c r="D61" s="18">
        <v>7.3308999577096801</v>
      </c>
      <c r="E61" s="9">
        <f t="shared" si="55"/>
        <v>0.25805003710344798</v>
      </c>
      <c r="F61" s="6" t="s">
        <v>110</v>
      </c>
      <c r="G61" s="1">
        <v>4</v>
      </c>
      <c r="H61" s="7">
        <f t="shared" si="40"/>
        <v>7.3308999577096801</v>
      </c>
      <c r="I61" s="7">
        <f t="shared" si="41"/>
        <v>280.48089995770965</v>
      </c>
      <c r="J61" s="7">
        <f t="shared" si="42"/>
        <v>4.4241739831889039E-2</v>
      </c>
      <c r="K61" s="7">
        <f t="shared" si="43"/>
        <v>10.232166666666666</v>
      </c>
      <c r="L61" s="7">
        <f t="shared" si="44"/>
        <v>2.7626849999999994</v>
      </c>
      <c r="M61" s="1" t="s">
        <v>110</v>
      </c>
      <c r="O61" s="7">
        <f t="shared" si="56"/>
        <v>10.796824440841462</v>
      </c>
      <c r="P61" s="7">
        <f t="shared" si="45"/>
        <v>0.47767029792228882</v>
      </c>
      <c r="Q61" s="12">
        <f t="shared" si="46"/>
        <v>0.13852438639746376</v>
      </c>
      <c r="R61" s="7">
        <f t="shared" si="47"/>
        <v>0.80117864999999977</v>
      </c>
      <c r="S61" s="13">
        <f t="shared" si="48"/>
        <v>0.17290074616624368</v>
      </c>
      <c r="T61" s="2">
        <v>0.27</v>
      </c>
      <c r="U61" s="14">
        <f t="shared" si="49"/>
        <v>4.6683201464885797E-2</v>
      </c>
      <c r="V61" s="2">
        <v>180.9</v>
      </c>
      <c r="W61" s="2">
        <v>6</v>
      </c>
      <c r="X61" s="2">
        <v>3</v>
      </c>
      <c r="Y61" s="2">
        <v>0.3</v>
      </c>
      <c r="Z61" s="2">
        <v>6</v>
      </c>
      <c r="AA61" s="2">
        <v>30.2</v>
      </c>
      <c r="AB61" s="1">
        <f t="shared" si="50"/>
        <v>0.23547054604462733</v>
      </c>
      <c r="AC61" s="7">
        <f t="shared" si="51"/>
        <v>10.232166666666666</v>
      </c>
      <c r="AD61" s="1">
        <f t="shared" si="52"/>
        <v>0.28999999999999998</v>
      </c>
      <c r="AE61" s="15">
        <f t="shared" si="53"/>
        <v>137.94265561313418</v>
      </c>
      <c r="AF61" s="1">
        <f t="shared" si="54"/>
        <v>3323554.3029887653</v>
      </c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 s="15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6">
        <v>4</v>
      </c>
      <c r="D62" s="18">
        <v>14.3581615922</v>
      </c>
      <c r="E62" s="9">
        <f t="shared" si="55"/>
        <v>7.3308999577096801</v>
      </c>
      <c r="F62" s="6" t="s">
        <v>110</v>
      </c>
      <c r="G62" s="1">
        <v>5</v>
      </c>
      <c r="H62" s="7">
        <f t="shared" si="40"/>
        <v>14.3581615922</v>
      </c>
      <c r="I62" s="7">
        <f t="shared" si="41"/>
        <v>287.5081615922</v>
      </c>
      <c r="J62" s="7">
        <f t="shared" si="42"/>
        <v>0.10335420627189161</v>
      </c>
      <c r="K62" s="7">
        <f t="shared" si="43"/>
        <v>10.232166666666666</v>
      </c>
      <c r="L62" s="7">
        <f t="shared" si="44"/>
        <v>2.7626849999999994</v>
      </c>
      <c r="M62" s="1" t="s">
        <v>112</v>
      </c>
      <c r="N62" s="7">
        <f>(O61-P61)*$C$22/100</f>
        <v>9.8031964357732129</v>
      </c>
      <c r="O62" s="7">
        <f t="shared" si="56"/>
        <v>3.2786427071459592</v>
      </c>
      <c r="P62" s="7">
        <f t="shared" si="45"/>
        <v>0.33886151464619657</v>
      </c>
      <c r="Q62" s="12">
        <f t="shared" si="46"/>
        <v>9.8269839247397003E-2</v>
      </c>
      <c r="R62" s="7">
        <f t="shared" si="47"/>
        <v>0.80117864999999977</v>
      </c>
      <c r="S62" s="13">
        <f t="shared" si="48"/>
        <v>0.12265658757556387</v>
      </c>
      <c r="T62" s="2">
        <v>0.27</v>
      </c>
      <c r="U62" s="14">
        <f t="shared" si="49"/>
        <v>3.3117278645402246E-2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0.28163468724080165</v>
      </c>
      <c r="AC62" s="7">
        <f t="shared" si="51"/>
        <v>10.232166666666666</v>
      </c>
      <c r="AD62" s="1">
        <f t="shared" si="52"/>
        <v>0.28999999999999998</v>
      </c>
      <c r="AE62" s="15">
        <f t="shared" si="53"/>
        <v>137.94265561313418</v>
      </c>
      <c r="AF62" s="1">
        <f t="shared" si="54"/>
        <v>3975139.1092143715</v>
      </c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 s="15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6">
        <v>5</v>
      </c>
      <c r="D63" s="18">
        <v>16.321081809354801</v>
      </c>
      <c r="E63" s="9">
        <f t="shared" si="55"/>
        <v>14.3581615922</v>
      </c>
      <c r="F63" s="6" t="s">
        <v>112</v>
      </c>
      <c r="G63" s="1">
        <v>6</v>
      </c>
      <c r="H63" s="7">
        <f t="shared" si="40"/>
        <v>16.321081809354801</v>
      </c>
      <c r="I63" s="7">
        <f t="shared" si="41"/>
        <v>289.47108180935476</v>
      </c>
      <c r="J63" s="7">
        <f t="shared" si="42"/>
        <v>0.13003585072732043</v>
      </c>
      <c r="K63" s="7">
        <f t="shared" si="43"/>
        <v>10.232166666666666</v>
      </c>
      <c r="L63" s="7">
        <f t="shared" si="44"/>
        <v>2.7626849999999994</v>
      </c>
      <c r="M63" s="1" t="s">
        <v>110</v>
      </c>
      <c r="O63" s="7">
        <f t="shared" si="56"/>
        <v>5.7024661924997622</v>
      </c>
      <c r="P63" s="7">
        <f t="shared" si="45"/>
        <v>0.74152504258549035</v>
      </c>
      <c r="Q63" s="12">
        <f t="shared" si="46"/>
        <v>0.21504226234979218</v>
      </c>
      <c r="R63" s="7">
        <f t="shared" si="47"/>
        <v>0.80117864999999977</v>
      </c>
      <c r="S63" s="13">
        <f t="shared" si="48"/>
        <v>0.26840737998920994</v>
      </c>
      <c r="T63" s="2">
        <v>0.27</v>
      </c>
      <c r="U63" s="14">
        <f t="shared" si="49"/>
        <v>7.2469992597086683E-2</v>
      </c>
      <c r="V63" s="2">
        <v>220.1</v>
      </c>
      <c r="W63" s="2">
        <v>12.1</v>
      </c>
      <c r="X63" s="2">
        <v>4.5</v>
      </c>
      <c r="Y63" s="2">
        <v>1.5</v>
      </c>
      <c r="Z63" s="2">
        <v>6.8</v>
      </c>
      <c r="AA63" s="2">
        <v>30.2</v>
      </c>
      <c r="AB63" s="1">
        <f t="shared" si="50"/>
        <v>0.28928091956161395</v>
      </c>
      <c r="AC63" s="7">
        <f t="shared" si="51"/>
        <v>10.232166666666666</v>
      </c>
      <c r="AD63" s="1">
        <f t="shared" si="52"/>
        <v>0.28999999999999998</v>
      </c>
      <c r="AE63" s="15">
        <f t="shared" si="53"/>
        <v>137.94265561313418</v>
      </c>
      <c r="AF63" s="1">
        <f t="shared" si="54"/>
        <v>4083062.0267867083</v>
      </c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 s="15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6">
        <v>6</v>
      </c>
      <c r="D64" s="18">
        <v>21.641397850333298</v>
      </c>
      <c r="E64" s="9">
        <f t="shared" si="55"/>
        <v>16.321081809354801</v>
      </c>
      <c r="F64" s="6" t="s">
        <v>110</v>
      </c>
      <c r="G64" s="1">
        <v>7</v>
      </c>
      <c r="H64" s="7">
        <f t="shared" si="40"/>
        <v>21.641397850333298</v>
      </c>
      <c r="I64" s="7">
        <f t="shared" si="41"/>
        <v>294.79139785033328</v>
      </c>
      <c r="J64" s="7">
        <f t="shared" si="42"/>
        <v>0.2386200186294615</v>
      </c>
      <c r="K64" s="7">
        <f t="shared" si="43"/>
        <v>10.232166666666666</v>
      </c>
      <c r="L64" s="7">
        <f t="shared" si="44"/>
        <v>2.7626849999999994</v>
      </c>
      <c r="M64" s="1" t="s">
        <v>110</v>
      </c>
      <c r="O64" s="7">
        <f t="shared" si="56"/>
        <v>7.7236261499142707</v>
      </c>
      <c r="P64" s="7">
        <f t="shared" si="45"/>
        <v>1.8430118157795392</v>
      </c>
      <c r="Q64" s="12">
        <f t="shared" si="46"/>
        <v>0.53447342657606633</v>
      </c>
      <c r="R64" s="7">
        <f t="shared" si="47"/>
        <v>0.80117864999999977</v>
      </c>
      <c r="S64" s="13">
        <f t="shared" si="48"/>
        <v>0.66710892330451699</v>
      </c>
      <c r="T64" s="2">
        <v>0.27</v>
      </c>
      <c r="U64" s="14">
        <f t="shared" si="49"/>
        <v>0.18011940929221959</v>
      </c>
      <c r="V64" s="2">
        <v>220.1</v>
      </c>
      <c r="W64" s="2">
        <v>12.1</v>
      </c>
      <c r="X64" s="2">
        <v>4.5</v>
      </c>
      <c r="Y64" s="2">
        <v>1.5</v>
      </c>
      <c r="Z64" s="2">
        <v>6.8</v>
      </c>
      <c r="AA64" s="2">
        <v>30.2</v>
      </c>
      <c r="AB64" s="1">
        <f t="shared" si="50"/>
        <v>0.31019720122547828</v>
      </c>
      <c r="AC64" s="7">
        <f t="shared" si="51"/>
        <v>10.232166666666666</v>
      </c>
      <c r="AD64" s="1">
        <f t="shared" si="52"/>
        <v>0.28999999999999998</v>
      </c>
      <c r="AE64" s="15">
        <f t="shared" si="53"/>
        <v>137.94265561313418</v>
      </c>
      <c r="AF64" s="1">
        <f t="shared" si="54"/>
        <v>4378285.35341579</v>
      </c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 s="15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6">
        <v>7</v>
      </c>
      <c r="D65" s="18">
        <v>23.835429577419401</v>
      </c>
      <c r="E65" s="9">
        <f t="shared" si="55"/>
        <v>21.641397850333298</v>
      </c>
      <c r="F65" s="6" t="s">
        <v>110</v>
      </c>
      <c r="G65" s="1">
        <v>8</v>
      </c>
      <c r="H65" s="7">
        <f t="shared" si="40"/>
        <v>23.835429577419401</v>
      </c>
      <c r="I65" s="7">
        <f t="shared" si="41"/>
        <v>296.98542957741938</v>
      </c>
      <c r="J65" s="7">
        <f t="shared" si="42"/>
        <v>0.30456454070736216</v>
      </c>
      <c r="K65" s="7">
        <f t="shared" si="43"/>
        <v>10.232166666666666</v>
      </c>
      <c r="L65" s="7">
        <f t="shared" si="44"/>
        <v>2.7626849999999994</v>
      </c>
      <c r="M65" s="1" t="s">
        <v>110</v>
      </c>
      <c r="O65" s="7">
        <f t="shared" si="56"/>
        <v>8.6432993341347313</v>
      </c>
      <c r="P65" s="7">
        <f t="shared" si="45"/>
        <v>2.6324424918969935</v>
      </c>
      <c r="Q65" s="12">
        <f t="shared" si="46"/>
        <v>0.76340832265012804</v>
      </c>
      <c r="R65" s="7">
        <f t="shared" si="47"/>
        <v>0.80117864999999977</v>
      </c>
      <c r="S65" s="13">
        <f t="shared" si="48"/>
        <v>0.95285654785000606</v>
      </c>
      <c r="T65" s="2">
        <v>0.27</v>
      </c>
      <c r="U65" s="14">
        <f t="shared" si="49"/>
        <v>0.25727126791950167</v>
      </c>
      <c r="V65" s="2">
        <v>220.1</v>
      </c>
      <c r="W65" s="2">
        <v>12.1</v>
      </c>
      <c r="X65" s="2">
        <v>4.5</v>
      </c>
      <c r="Y65" s="2">
        <v>1.5</v>
      </c>
      <c r="Z65" s="2">
        <v>6.8</v>
      </c>
      <c r="AA65" s="2">
        <v>30.2</v>
      </c>
      <c r="AB65" s="1">
        <f t="shared" si="50"/>
        <v>0.32518780735675917</v>
      </c>
      <c r="AC65" s="7">
        <f t="shared" si="51"/>
        <v>10.232166666666666</v>
      </c>
      <c r="AD65" s="1">
        <f t="shared" si="52"/>
        <v>0.28999999999999998</v>
      </c>
      <c r="AE65" s="15">
        <f t="shared" si="53"/>
        <v>137.94265561313418</v>
      </c>
      <c r="AF65" s="1">
        <f t="shared" si="54"/>
        <v>4589870.5998465093</v>
      </c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 s="1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6">
        <v>8</v>
      </c>
      <c r="D66" s="18">
        <v>23.6403718541935</v>
      </c>
      <c r="E66" s="9">
        <f t="shared" si="55"/>
        <v>23.835429577419401</v>
      </c>
      <c r="F66" s="6" t="s">
        <v>110</v>
      </c>
      <c r="G66" s="1">
        <v>9</v>
      </c>
      <c r="H66" s="7">
        <f t="shared" si="40"/>
        <v>23.6403718541935</v>
      </c>
      <c r="I66" s="7">
        <f t="shared" si="41"/>
        <v>296.79037185419349</v>
      </c>
      <c r="J66" s="7">
        <f t="shared" si="42"/>
        <v>0.29807217827619503</v>
      </c>
      <c r="K66" s="7">
        <f t="shared" si="43"/>
        <v>10.232166666666666</v>
      </c>
      <c r="L66" s="7">
        <f t="shared" si="44"/>
        <v>2.7626849999999994</v>
      </c>
      <c r="M66" s="1" t="s">
        <v>110</v>
      </c>
      <c r="O66" s="7">
        <f t="shared" si="56"/>
        <v>8.7735418422377371</v>
      </c>
      <c r="P66" s="7">
        <f t="shared" si="45"/>
        <v>2.6151487281131436</v>
      </c>
      <c r="Q66" s="12">
        <f t="shared" si="46"/>
        <v>0.75839313115281159</v>
      </c>
      <c r="R66" s="7">
        <f t="shared" si="47"/>
        <v>0.80117864999999977</v>
      </c>
      <c r="S66" s="13">
        <f t="shared" si="48"/>
        <v>0.94659678107100309</v>
      </c>
      <c r="T66" s="2">
        <v>0.27</v>
      </c>
      <c r="U66" s="14">
        <f t="shared" si="49"/>
        <v>0.25558113088917084</v>
      </c>
      <c r="V66" s="2">
        <v>180.9</v>
      </c>
      <c r="W66" s="2">
        <v>6</v>
      </c>
      <c r="X66" s="2">
        <v>3</v>
      </c>
      <c r="Y66" s="2">
        <v>0.3</v>
      </c>
      <c r="Z66" s="2">
        <v>6</v>
      </c>
      <c r="AA66" s="2">
        <v>30.2</v>
      </c>
      <c r="AB66" s="1">
        <f t="shared" si="50"/>
        <v>0.2760594137317659</v>
      </c>
      <c r="AC66" s="7">
        <f t="shared" si="51"/>
        <v>10.232166666666666</v>
      </c>
      <c r="AD66" s="1">
        <f t="shared" si="52"/>
        <v>0.28999999999999998</v>
      </c>
      <c r="AE66" s="15">
        <f t="shared" si="53"/>
        <v>137.94265561313418</v>
      </c>
      <c r="AF66" s="1">
        <f t="shared" si="54"/>
        <v>3896446.7862357548</v>
      </c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 s="15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6">
        <v>9</v>
      </c>
      <c r="D67" s="18">
        <v>18.062796191333302</v>
      </c>
      <c r="E67" s="9">
        <f t="shared" si="55"/>
        <v>23.6403718541935</v>
      </c>
      <c r="F67" s="6" t="s">
        <v>110</v>
      </c>
      <c r="G67" s="1">
        <v>10</v>
      </c>
      <c r="H67" s="7">
        <f t="shared" si="40"/>
        <v>18.062796191333302</v>
      </c>
      <c r="I67" s="7">
        <f t="shared" si="41"/>
        <v>291.21279619133327</v>
      </c>
      <c r="J67" s="7">
        <f t="shared" si="42"/>
        <v>0.15901310209346498</v>
      </c>
      <c r="K67" s="7">
        <f t="shared" si="43"/>
        <v>10.232166666666666</v>
      </c>
      <c r="L67" s="7">
        <f t="shared" si="44"/>
        <v>2.7626849999999994</v>
      </c>
      <c r="M67" s="1" t="s">
        <v>110</v>
      </c>
      <c r="O67" s="7">
        <f t="shared" si="56"/>
        <v>8.9210781141245938</v>
      </c>
      <c r="P67" s="7">
        <f t="shared" si="45"/>
        <v>1.4185683049450701</v>
      </c>
      <c r="Q67" s="12">
        <f t="shared" si="46"/>
        <v>0.41138480843407033</v>
      </c>
      <c r="R67" s="7">
        <f t="shared" si="47"/>
        <v>0.80117864999999977</v>
      </c>
      <c r="S67" s="13">
        <f t="shared" si="48"/>
        <v>0.51347450214015367</v>
      </c>
      <c r="T67" s="2">
        <v>0.27</v>
      </c>
      <c r="U67" s="14">
        <f t="shared" si="49"/>
        <v>0.1386381155778415</v>
      </c>
      <c r="V67" s="2">
        <v>180.9</v>
      </c>
      <c r="W67" s="2">
        <v>6</v>
      </c>
      <c r="X67" s="2">
        <v>3</v>
      </c>
      <c r="Y67" s="2">
        <v>0.3</v>
      </c>
      <c r="Z67" s="2">
        <v>6</v>
      </c>
      <c r="AA67" s="2">
        <v>30.2</v>
      </c>
      <c r="AB67" s="1">
        <f t="shared" si="50"/>
        <v>0.25333738585677462</v>
      </c>
      <c r="AC67" s="7">
        <f t="shared" si="51"/>
        <v>10.232166666666666</v>
      </c>
      <c r="AD67" s="1">
        <f t="shared" si="52"/>
        <v>0.28999999999999998</v>
      </c>
      <c r="AE67" s="15">
        <f t="shared" si="53"/>
        <v>137.94265561313418</v>
      </c>
      <c r="AF67" s="1">
        <f t="shared" si="54"/>
        <v>3575736.2142126812</v>
      </c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 s="15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6">
        <v>10</v>
      </c>
      <c r="D68" s="18">
        <v>11.4373017283548</v>
      </c>
      <c r="E68" s="9">
        <f t="shared" si="55"/>
        <v>18.062796191333302</v>
      </c>
      <c r="F68" s="6" t="s">
        <v>110</v>
      </c>
      <c r="G68" s="1">
        <v>11</v>
      </c>
      <c r="H68" s="7">
        <f t="shared" si="40"/>
        <v>11.4373017283548</v>
      </c>
      <c r="I68" s="7">
        <f t="shared" si="41"/>
        <v>284.58730172835476</v>
      </c>
      <c r="J68" s="7">
        <f t="shared" si="42"/>
        <v>7.300859498443095E-2</v>
      </c>
      <c r="K68" s="7">
        <f t="shared" si="43"/>
        <v>10.232166666666666</v>
      </c>
      <c r="L68" s="7">
        <f t="shared" si="44"/>
        <v>2.7626849999999994</v>
      </c>
      <c r="M68" s="1" t="s">
        <v>112</v>
      </c>
      <c r="N68" s="7">
        <f>(O67-P67)*$C$22/100</f>
        <v>7.127384318720547</v>
      </c>
      <c r="O68" s="7">
        <f t="shared" si="56"/>
        <v>3.1378104904589756</v>
      </c>
      <c r="P68" s="7">
        <f t="shared" si="45"/>
        <v>0.22908713523581797</v>
      </c>
      <c r="Q68" s="12">
        <f t="shared" si="46"/>
        <v>6.6435269218387202E-2</v>
      </c>
      <c r="R68" s="7">
        <f t="shared" si="47"/>
        <v>0.80117864999999977</v>
      </c>
      <c r="S68" s="13">
        <f t="shared" si="48"/>
        <v>8.2921916626693959E-2</v>
      </c>
      <c r="T68" s="2">
        <v>0.27</v>
      </c>
      <c r="U68" s="14">
        <f t="shared" si="49"/>
        <v>2.238891748920737E-2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0.23075016666815301</v>
      </c>
      <c r="AC68" s="7">
        <f t="shared" si="51"/>
        <v>10.232166666666666</v>
      </c>
      <c r="AD68" s="1">
        <f t="shared" si="52"/>
        <v>0.28999999999999998</v>
      </c>
      <c r="AE68" s="15">
        <f t="shared" si="53"/>
        <v>137.94265561313418</v>
      </c>
      <c r="AF68" s="1">
        <f t="shared" si="54"/>
        <v>3256928.4024166944</v>
      </c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 s="15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6">
        <v>11</v>
      </c>
      <c r="D69" s="18">
        <v>4.8487467100666697</v>
      </c>
      <c r="E69" s="9">
        <f t="shared" si="55"/>
        <v>11.4373017283548</v>
      </c>
      <c r="F69" s="6" t="s">
        <v>112</v>
      </c>
      <c r="G69" s="1">
        <v>12</v>
      </c>
      <c r="H69" s="7">
        <f t="shared" si="40"/>
        <v>4.8487467100666697</v>
      </c>
      <c r="I69" s="7">
        <f t="shared" si="41"/>
        <v>277.99874671006665</v>
      </c>
      <c r="J69" s="7">
        <f t="shared" si="42"/>
        <v>3.245043940381654E-2</v>
      </c>
      <c r="K69" s="7">
        <f t="shared" si="43"/>
        <v>10.232166666666666</v>
      </c>
      <c r="L69" s="7">
        <f t="shared" si="44"/>
        <v>2.7626849999999994</v>
      </c>
      <c r="M69" s="1" t="s">
        <v>110</v>
      </c>
      <c r="O69" s="7">
        <f t="shared" si="56"/>
        <v>5.6714083552231571</v>
      </c>
      <c r="P69" s="7">
        <f t="shared" si="45"/>
        <v>0.18403969316546789</v>
      </c>
      <c r="Q69" s="12">
        <f t="shared" si="46"/>
        <v>5.3371511017985686E-2</v>
      </c>
      <c r="R69" s="7">
        <f t="shared" si="47"/>
        <v>0.80117864999999977</v>
      </c>
      <c r="S69" s="13">
        <f t="shared" si="48"/>
        <v>6.6616242230101486E-2</v>
      </c>
      <c r="T69" s="2">
        <v>0.27</v>
      </c>
      <c r="U69" s="14">
        <f t="shared" si="49"/>
        <v>1.7986385402127401E-2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0.22989475468363338</v>
      </c>
      <c r="AC69" s="7">
        <f t="shared" si="51"/>
        <v>10.232166666666666</v>
      </c>
      <c r="AD69" s="1">
        <f t="shared" si="52"/>
        <v>0.28999999999999998</v>
      </c>
      <c r="AE69" s="15">
        <f t="shared" si="53"/>
        <v>137.94265561313418</v>
      </c>
      <c r="AF69" s="1">
        <f t="shared" si="54"/>
        <v>3244854.6707770713</v>
      </c>
      <c r="AG69" s="1">
        <f>SUM(AF58:AF69)</f>
        <v>43978516.201382354</v>
      </c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6">
        <v>12</v>
      </c>
      <c r="D70" s="18">
        <v>1.0535202217419399</v>
      </c>
      <c r="E70" s="9">
        <f t="shared" si="55"/>
        <v>4.8487467100666697</v>
      </c>
      <c r="F70" s="6" t="s">
        <v>110</v>
      </c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2" spans="1:78" x14ac:dyDescent="0.15">
      <c r="S72" s="30" t="s">
        <v>80</v>
      </c>
      <c r="T72" s="30"/>
      <c r="U72" s="30"/>
      <c r="V72" s="30" t="s">
        <v>81</v>
      </c>
      <c r="W72" s="30"/>
      <c r="X72" s="30"/>
      <c r="Y72" s="30" t="s">
        <v>82</v>
      </c>
      <c r="Z72" s="30"/>
      <c r="AA72" s="30"/>
      <c r="AB72" s="30" t="s">
        <v>83</v>
      </c>
      <c r="AC72" s="30"/>
      <c r="AD72" s="30"/>
      <c r="AE72" s="30" t="s">
        <v>84</v>
      </c>
      <c r="AF72" s="30"/>
      <c r="AG72" s="30"/>
      <c r="AH72" s="30" t="s">
        <v>85</v>
      </c>
      <c r="AI72" s="30"/>
      <c r="AJ72" s="30"/>
      <c r="AK72" s="31" t="s">
        <v>115</v>
      </c>
      <c r="AL72" s="32"/>
      <c r="AM72" s="33"/>
      <c r="AN72" s="32" t="s">
        <v>116</v>
      </c>
      <c r="AO72" s="32"/>
      <c r="AP72" s="33"/>
      <c r="AQ72" s="30" t="s">
        <v>87</v>
      </c>
      <c r="AR72" s="30"/>
      <c r="AS72" s="30"/>
    </row>
    <row r="73" spans="1:78" x14ac:dyDescent="0.15">
      <c r="A73" s="34" t="s">
        <v>49</v>
      </c>
      <c r="B73" s="34"/>
      <c r="C73" s="6" t="s">
        <v>88</v>
      </c>
      <c r="D73" s="6" t="s">
        <v>89</v>
      </c>
      <c r="E73" s="6" t="s">
        <v>90</v>
      </c>
      <c r="F73" s="6" t="s">
        <v>91</v>
      </c>
      <c r="G73" s="1" t="s">
        <v>88</v>
      </c>
      <c r="H73" s="1" t="s">
        <v>90</v>
      </c>
      <c r="I73" s="1" t="s">
        <v>92</v>
      </c>
      <c r="J73" s="1" t="s">
        <v>93</v>
      </c>
      <c r="K73" s="10" t="s">
        <v>94</v>
      </c>
      <c r="L73" s="10" t="s">
        <v>95</v>
      </c>
      <c r="M73" s="1" t="s">
        <v>96</v>
      </c>
      <c r="N73" s="10" t="s">
        <v>97</v>
      </c>
      <c r="O73" s="1" t="s">
        <v>98</v>
      </c>
      <c r="P73" s="1" t="s">
        <v>99</v>
      </c>
      <c r="Q73" s="10" t="s">
        <v>100</v>
      </c>
      <c r="R73" s="10" t="s">
        <v>101</v>
      </c>
      <c r="S73" s="2" t="s">
        <v>102</v>
      </c>
      <c r="T73" s="2" t="s">
        <v>103</v>
      </c>
      <c r="U73" s="2"/>
      <c r="V73" s="2" t="s">
        <v>102</v>
      </c>
      <c r="W73" s="2" t="s">
        <v>103</v>
      </c>
      <c r="X73" s="2"/>
      <c r="Y73" s="2" t="s">
        <v>102</v>
      </c>
      <c r="Z73" s="2" t="s">
        <v>103</v>
      </c>
      <c r="AA73" s="2"/>
      <c r="AB73" s="2" t="s">
        <v>102</v>
      </c>
      <c r="AC73" s="2" t="s">
        <v>103</v>
      </c>
      <c r="AD73" s="2"/>
      <c r="AE73" s="2" t="s">
        <v>102</v>
      </c>
      <c r="AF73" s="2" t="s">
        <v>103</v>
      </c>
      <c r="AG73" s="2"/>
      <c r="AH73" s="2" t="s">
        <v>102</v>
      </c>
      <c r="AI73" s="2" t="s">
        <v>103</v>
      </c>
      <c r="AJ73" s="2"/>
      <c r="AK73" s="2" t="s">
        <v>102</v>
      </c>
      <c r="AL73" s="2" t="s">
        <v>103</v>
      </c>
      <c r="AM73" s="2"/>
      <c r="AN73" s="2" t="s">
        <v>102</v>
      </c>
      <c r="AO73" s="2" t="s">
        <v>103</v>
      </c>
      <c r="AP73" s="2"/>
      <c r="AQ73" s="16" t="s">
        <v>102</v>
      </c>
      <c r="AR73" s="16" t="s">
        <v>103</v>
      </c>
      <c r="AS73" s="16"/>
      <c r="AT73" s="1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pans="1:78" x14ac:dyDescent="0.15">
      <c r="A74" s="1" t="s">
        <v>108</v>
      </c>
      <c r="B74" s="1">
        <f>F8</f>
        <v>625.46400000000006</v>
      </c>
      <c r="C74" s="6" t="s">
        <v>109</v>
      </c>
      <c r="D74" s="6">
        <v>0</v>
      </c>
      <c r="E74" s="6"/>
      <c r="F74" s="6"/>
      <c r="G74" s="1">
        <v>1</v>
      </c>
      <c r="H74" s="7">
        <f t="shared" ref="H74:H85" si="57">E75</f>
        <v>0</v>
      </c>
      <c r="I74" s="7">
        <f t="shared" ref="I74:I85" si="58">H74+273.15</f>
        <v>273.14999999999998</v>
      </c>
      <c r="J74" s="7">
        <f t="shared" ref="J74:J85" si="59">EXP(($C$16*(I74-$C$14))/($C$17*I74*$C$14))</f>
        <v>1.7426374748752829E-2</v>
      </c>
      <c r="K74" s="7">
        <f t="shared" ref="K74:K85" si="60">$B$74/12</f>
        <v>52.122000000000007</v>
      </c>
      <c r="L74" s="7">
        <f t="shared" ref="L74:L85" si="61">K74*$B$75/100</f>
        <v>0.52122000000000002</v>
      </c>
      <c r="M74" s="1" t="s">
        <v>110</v>
      </c>
      <c r="O74" s="7">
        <f>L74</f>
        <v>0.52122000000000002</v>
      </c>
      <c r="P74" s="7">
        <f t="shared" ref="P74:P85" si="62">O74*J74</f>
        <v>9.0829750465449503E-3</v>
      </c>
      <c r="Q74" s="12">
        <f t="shared" ref="Q74:Q85" si="63">P74*$B$76</f>
        <v>2.3615735121016871E-3</v>
      </c>
      <c r="R74" s="7">
        <f t="shared" ref="R74:R85" si="64">L74*$B$76</f>
        <v>0.1355172</v>
      </c>
      <c r="S74" s="13">
        <f t="shared" ref="S74:S85" si="65">Q74/R74</f>
        <v>1.7426374748752829E-2</v>
      </c>
      <c r="T74" s="2">
        <v>0.01</v>
      </c>
      <c r="U74" s="14">
        <f t="shared" ref="U74:U85" si="66">S74*T74</f>
        <v>1.7426374748752828E-4</v>
      </c>
      <c r="V74" s="13"/>
      <c r="W74" s="2"/>
      <c r="X74" s="2"/>
      <c r="Y74" s="2"/>
      <c r="Z74" s="2"/>
      <c r="AA74" s="2"/>
      <c r="AB74" s="2"/>
      <c r="AC74" s="2"/>
      <c r="AD74" s="2"/>
      <c r="AE74" s="13">
        <v>1E-3</v>
      </c>
      <c r="AF74" s="2">
        <v>0.49</v>
      </c>
      <c r="AG74" s="14">
        <f t="shared" ref="AG74:AG85" si="67">AF74*AE74</f>
        <v>4.8999999999999998E-4</v>
      </c>
      <c r="AH74" s="17"/>
      <c r="AI74" s="2"/>
      <c r="AJ74" s="14"/>
      <c r="AK74" s="13"/>
      <c r="AL74" s="2"/>
      <c r="AM74" s="2"/>
      <c r="AN74" s="13"/>
      <c r="AO74" s="2"/>
      <c r="AP74" s="14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5.6642637474875286E-3</v>
      </c>
      <c r="AU74" s="7">
        <f t="shared" ref="AU74:AU85" si="70">$B$74/12</f>
        <v>52.122000000000007</v>
      </c>
      <c r="AV74" s="1">
        <f t="shared" ref="AV74:AV85" si="71">$B$76</f>
        <v>0.26</v>
      </c>
      <c r="AW74" s="1">
        <f t="shared" ref="AW74:AW85" si="72">$E$8/12</f>
        <v>0.12661666666666668</v>
      </c>
      <c r="AX74" s="1">
        <f t="shared" ref="AX74:AX85" si="73">AW74*10000*AV74*0.67*AU74*AT74</f>
        <v>65.118376737239103</v>
      </c>
    </row>
    <row r="75" spans="1:78" x14ac:dyDescent="0.15">
      <c r="A75" s="1" t="s">
        <v>111</v>
      </c>
      <c r="B75" s="1">
        <v>1</v>
      </c>
      <c r="C75" s="6">
        <v>1</v>
      </c>
      <c r="D75" s="18">
        <v>-3.7237728650967701</v>
      </c>
      <c r="E75" s="9">
        <f t="shared" ref="E75:E86" si="74">D74</f>
        <v>0</v>
      </c>
      <c r="F75" s="6" t="s">
        <v>110</v>
      </c>
      <c r="G75" s="1">
        <v>2</v>
      </c>
      <c r="H75" s="7">
        <f t="shared" si="57"/>
        <v>-3.7237728650967701</v>
      </c>
      <c r="I75" s="7">
        <f t="shared" si="58"/>
        <v>269.42622713490323</v>
      </c>
      <c r="J75" s="7">
        <f t="shared" si="59"/>
        <v>1.0647369405416888E-2</v>
      </c>
      <c r="K75" s="7">
        <f t="shared" si="60"/>
        <v>52.122000000000007</v>
      </c>
      <c r="L75" s="7">
        <f t="shared" si="61"/>
        <v>0.52122000000000002</v>
      </c>
      <c r="M75" s="1" t="s">
        <v>110</v>
      </c>
      <c r="O75" s="7">
        <f t="shared" ref="O75:O85" si="75">L75+O74-P74-N75</f>
        <v>1.0333570249534552</v>
      </c>
      <c r="P75" s="7">
        <f t="shared" si="62"/>
        <v>1.1002533972362035E-2</v>
      </c>
      <c r="Q75" s="12">
        <f t="shared" si="63"/>
        <v>2.8606588328141292E-3</v>
      </c>
      <c r="R75" s="7">
        <f t="shared" si="64"/>
        <v>0.1355172</v>
      </c>
      <c r="S75" s="13">
        <f t="shared" si="65"/>
        <v>2.110919376148658E-2</v>
      </c>
      <c r="T75" s="2">
        <v>0.01</v>
      </c>
      <c r="U75" s="14">
        <f t="shared" si="66"/>
        <v>2.110919376148658E-4</v>
      </c>
      <c r="V75" s="13"/>
      <c r="W75" s="2"/>
      <c r="X75" s="2"/>
      <c r="Y75" s="2"/>
      <c r="Z75" s="2"/>
      <c r="AA75" s="2"/>
      <c r="AB75" s="2"/>
      <c r="AC75" s="2"/>
      <c r="AD75" s="2"/>
      <c r="AE75" s="13">
        <v>1E-3</v>
      </c>
      <c r="AF75" s="2">
        <v>0.49</v>
      </c>
      <c r="AG75" s="14">
        <f t="shared" si="67"/>
        <v>4.8999999999999998E-4</v>
      </c>
      <c r="AH75" s="17"/>
      <c r="AI75" s="2"/>
      <c r="AJ75" s="14"/>
      <c r="AK75" s="13"/>
      <c r="AL75" s="2"/>
      <c r="AM75" s="2"/>
      <c r="AN75" s="13"/>
      <c r="AO75" s="2"/>
      <c r="AP75" s="14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5.7010919376148661E-3</v>
      </c>
      <c r="AU75" s="7">
        <f t="shared" si="70"/>
        <v>52.122000000000007</v>
      </c>
      <c r="AV75" s="1">
        <f t="shared" si="71"/>
        <v>0.26</v>
      </c>
      <c r="AW75" s="1">
        <f t="shared" si="72"/>
        <v>0.12661666666666668</v>
      </c>
      <c r="AX75" s="1">
        <f t="shared" si="73"/>
        <v>65.541766619167944</v>
      </c>
    </row>
    <row r="76" spans="1:78" x14ac:dyDescent="0.15">
      <c r="A76" s="1" t="s">
        <v>73</v>
      </c>
      <c r="B76" s="1">
        <f>H8</f>
        <v>0.26</v>
      </c>
      <c r="C76" s="6">
        <v>2</v>
      </c>
      <c r="D76" s="18">
        <v>0.25805003710344798</v>
      </c>
      <c r="E76" s="9">
        <f t="shared" si="74"/>
        <v>-3.7237728650967701</v>
      </c>
      <c r="F76" s="6" t="s">
        <v>110</v>
      </c>
      <c r="G76" s="1">
        <v>3</v>
      </c>
      <c r="H76" s="7">
        <f t="shared" si="57"/>
        <v>0.25805003710344798</v>
      </c>
      <c r="I76" s="7">
        <f t="shared" si="58"/>
        <v>273.40805003710341</v>
      </c>
      <c r="J76" s="7">
        <f t="shared" si="59"/>
        <v>1.8022641254364837E-2</v>
      </c>
      <c r="K76" s="7">
        <f t="shared" si="60"/>
        <v>52.122000000000007</v>
      </c>
      <c r="L76" s="7">
        <f t="shared" si="61"/>
        <v>0.52122000000000002</v>
      </c>
      <c r="M76" s="1" t="s">
        <v>110</v>
      </c>
      <c r="O76" s="7">
        <f t="shared" si="75"/>
        <v>1.5435744909810931</v>
      </c>
      <c r="P76" s="7">
        <f t="shared" si="62"/>
        <v>2.7819289300341055E-2</v>
      </c>
      <c r="Q76" s="12">
        <f t="shared" si="63"/>
        <v>7.2330152180886745E-3</v>
      </c>
      <c r="R76" s="7">
        <f t="shared" si="64"/>
        <v>0.1355172</v>
      </c>
      <c r="S76" s="13">
        <f t="shared" si="65"/>
        <v>5.3373411036301478E-2</v>
      </c>
      <c r="T76" s="2">
        <v>0.01</v>
      </c>
      <c r="U76" s="14">
        <f t="shared" si="66"/>
        <v>5.3373411036301474E-4</v>
      </c>
      <c r="V76" s="13"/>
      <c r="W76" s="2"/>
      <c r="X76" s="2"/>
      <c r="Y76" s="2"/>
      <c r="Z76" s="2"/>
      <c r="AA76" s="2"/>
      <c r="AB76" s="2"/>
      <c r="AC76" s="2"/>
      <c r="AD76" s="2"/>
      <c r="AE76" s="13">
        <v>1E-3</v>
      </c>
      <c r="AF76" s="2">
        <v>0.49</v>
      </c>
      <c r="AG76" s="14">
        <f t="shared" si="67"/>
        <v>4.8999999999999998E-4</v>
      </c>
      <c r="AH76" s="17"/>
      <c r="AI76" s="2"/>
      <c r="AJ76" s="14"/>
      <c r="AK76" s="13"/>
      <c r="AL76" s="2"/>
      <c r="AM76" s="2"/>
      <c r="AN76" s="13"/>
      <c r="AO76" s="2"/>
      <c r="AP76" s="14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6.0237341103630149E-3</v>
      </c>
      <c r="AU76" s="7">
        <f t="shared" si="70"/>
        <v>52.122000000000007</v>
      </c>
      <c r="AV76" s="1">
        <f t="shared" si="71"/>
        <v>0.26</v>
      </c>
      <c r="AW76" s="1">
        <f t="shared" si="72"/>
        <v>0.12661666666666668</v>
      </c>
      <c r="AX76" s="1">
        <f t="shared" si="73"/>
        <v>69.250974998748546</v>
      </c>
    </row>
    <row r="77" spans="1:78" x14ac:dyDescent="0.15">
      <c r="C77" s="6">
        <v>3</v>
      </c>
      <c r="D77" s="18">
        <v>7.3308999577096801</v>
      </c>
      <c r="E77" s="9">
        <f t="shared" si="74"/>
        <v>0.25805003710344798</v>
      </c>
      <c r="F77" s="6" t="s">
        <v>110</v>
      </c>
      <c r="G77" s="1">
        <v>4</v>
      </c>
      <c r="H77" s="7">
        <f t="shared" si="57"/>
        <v>7.3308999577096801</v>
      </c>
      <c r="I77" s="7">
        <f t="shared" si="58"/>
        <v>280.48089995770965</v>
      </c>
      <c r="J77" s="7">
        <f t="shared" si="59"/>
        <v>4.4241739831889039E-2</v>
      </c>
      <c r="K77" s="7">
        <f t="shared" si="60"/>
        <v>52.122000000000007</v>
      </c>
      <c r="L77" s="7">
        <f t="shared" si="61"/>
        <v>0.52122000000000002</v>
      </c>
      <c r="M77" s="1" t="s">
        <v>110</v>
      </c>
      <c r="O77" s="7">
        <f t="shared" si="75"/>
        <v>2.0369752016807521</v>
      </c>
      <c r="P77" s="7">
        <f t="shared" si="62"/>
        <v>9.0119326916769535E-2</v>
      </c>
      <c r="Q77" s="12">
        <f t="shared" si="63"/>
        <v>2.343102499836008E-2</v>
      </c>
      <c r="R77" s="7">
        <f t="shared" si="64"/>
        <v>0.1355172</v>
      </c>
      <c r="S77" s="13">
        <f t="shared" si="65"/>
        <v>0.17290074616624368</v>
      </c>
      <c r="T77" s="2">
        <v>0.01</v>
      </c>
      <c r="U77" s="14">
        <f t="shared" si="66"/>
        <v>1.7290074616624369E-3</v>
      </c>
      <c r="V77" s="13"/>
      <c r="W77" s="2"/>
      <c r="X77" s="2"/>
      <c r="Y77" s="2"/>
      <c r="Z77" s="2"/>
      <c r="AA77" s="2"/>
      <c r="AB77" s="2"/>
      <c r="AC77" s="2"/>
      <c r="AD77" s="2"/>
      <c r="AE77" s="13">
        <v>1E-3</v>
      </c>
      <c r="AF77" s="2">
        <v>0.49</v>
      </c>
      <c r="AG77" s="14">
        <f t="shared" si="67"/>
        <v>4.8999999999999998E-4</v>
      </c>
      <c r="AH77" s="17"/>
      <c r="AI77" s="2"/>
      <c r="AJ77" s="14"/>
      <c r="AK77" s="13"/>
      <c r="AL77" s="2"/>
      <c r="AM77" s="2"/>
      <c r="AN77" s="13"/>
      <c r="AO77" s="2"/>
      <c r="AP77" s="14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7.219007461662437E-3</v>
      </c>
      <c r="AU77" s="7">
        <f t="shared" si="70"/>
        <v>52.122000000000007</v>
      </c>
      <c r="AV77" s="1">
        <f t="shared" si="71"/>
        <v>0.26</v>
      </c>
      <c r="AW77" s="1">
        <f t="shared" si="72"/>
        <v>0.12661666666666668</v>
      </c>
      <c r="AX77" s="1">
        <f t="shared" si="73"/>
        <v>82.992259632329151</v>
      </c>
    </row>
    <row r="78" spans="1:78" x14ac:dyDescent="0.15">
      <c r="C78" s="6">
        <v>4</v>
      </c>
      <c r="D78" s="18">
        <v>14.3581615922</v>
      </c>
      <c r="E78" s="9">
        <f t="shared" si="74"/>
        <v>7.3308999577096801</v>
      </c>
      <c r="F78" s="6" t="s">
        <v>110</v>
      </c>
      <c r="G78" s="1">
        <v>5</v>
      </c>
      <c r="H78" s="7">
        <f t="shared" si="57"/>
        <v>14.3581615922</v>
      </c>
      <c r="I78" s="7">
        <f t="shared" si="58"/>
        <v>287.5081615922</v>
      </c>
      <c r="J78" s="7">
        <f t="shared" si="59"/>
        <v>0.10335420627189161</v>
      </c>
      <c r="K78" s="7">
        <f t="shared" si="60"/>
        <v>52.122000000000007</v>
      </c>
      <c r="L78" s="7">
        <f t="shared" si="61"/>
        <v>0.52122000000000002</v>
      </c>
      <c r="M78" s="1" t="s">
        <v>112</v>
      </c>
      <c r="N78" s="7">
        <f>(O77-P77)*$C$22/100</f>
        <v>1.8495130810257834</v>
      </c>
      <c r="O78" s="7">
        <f t="shared" si="75"/>
        <v>0.618562793738199</v>
      </c>
      <c r="P78" s="7">
        <f t="shared" si="62"/>
        <v>6.393106657613537E-2</v>
      </c>
      <c r="Q78" s="12">
        <f t="shared" si="63"/>
        <v>1.6622077309795195E-2</v>
      </c>
      <c r="R78" s="7">
        <f t="shared" si="64"/>
        <v>0.1355172</v>
      </c>
      <c r="S78" s="13">
        <f t="shared" si="65"/>
        <v>0.1226565875755638</v>
      </c>
      <c r="T78" s="2">
        <v>0.01</v>
      </c>
      <c r="U78" s="14">
        <f t="shared" si="66"/>
        <v>1.2265658757556381E-3</v>
      </c>
      <c r="V78" s="13"/>
      <c r="W78" s="2"/>
      <c r="X78" s="2"/>
      <c r="Y78" s="2"/>
      <c r="Z78" s="2"/>
      <c r="AA78" s="2"/>
      <c r="AB78" s="2"/>
      <c r="AC78" s="2"/>
      <c r="AD78" s="2"/>
      <c r="AE78" s="13">
        <v>5.0000000000000001E-3</v>
      </c>
      <c r="AF78" s="2">
        <v>0.49</v>
      </c>
      <c r="AG78" s="14">
        <f t="shared" si="67"/>
        <v>2.4499999999999999E-3</v>
      </c>
      <c r="AH78" s="17"/>
      <c r="AI78" s="2"/>
      <c r="AJ78" s="14"/>
      <c r="AK78" s="13"/>
      <c r="AL78" s="2"/>
      <c r="AM78" s="2"/>
      <c r="AN78" s="13"/>
      <c r="AO78" s="2"/>
      <c r="AP78" s="14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1.1176565875755638E-2</v>
      </c>
      <c r="AU78" s="7">
        <f t="shared" si="70"/>
        <v>52.122000000000007</v>
      </c>
      <c r="AV78" s="1">
        <f t="shared" si="71"/>
        <v>0.26</v>
      </c>
      <c r="AW78" s="1">
        <f t="shared" si="72"/>
        <v>0.12661666666666668</v>
      </c>
      <c r="AX78" s="1">
        <f t="shared" si="73"/>
        <v>128.48974902499077</v>
      </c>
    </row>
    <row r="79" spans="1:78" x14ac:dyDescent="0.15">
      <c r="C79" s="6">
        <v>5</v>
      </c>
      <c r="D79" s="18">
        <v>16.321081809354801</v>
      </c>
      <c r="E79" s="9">
        <f t="shared" si="74"/>
        <v>14.3581615922</v>
      </c>
      <c r="F79" s="6" t="s">
        <v>112</v>
      </c>
      <c r="G79" s="1">
        <v>6</v>
      </c>
      <c r="H79" s="7">
        <f t="shared" si="57"/>
        <v>16.321081809354801</v>
      </c>
      <c r="I79" s="7">
        <f t="shared" si="58"/>
        <v>289.47108180935476</v>
      </c>
      <c r="J79" s="7">
        <f t="shared" si="59"/>
        <v>0.13003585072732043</v>
      </c>
      <c r="K79" s="7">
        <f t="shared" si="60"/>
        <v>52.122000000000007</v>
      </c>
      <c r="L79" s="7">
        <f t="shared" si="61"/>
        <v>0.52122000000000002</v>
      </c>
      <c r="M79" s="1" t="s">
        <v>110</v>
      </c>
      <c r="O79" s="7">
        <f t="shared" si="75"/>
        <v>1.0758517271620636</v>
      </c>
      <c r="P79" s="7">
        <f t="shared" si="62"/>
        <v>0.13989929459797598</v>
      </c>
      <c r="Q79" s="12">
        <f t="shared" si="63"/>
        <v>3.6373816595473757E-2</v>
      </c>
      <c r="R79" s="7">
        <f t="shared" si="64"/>
        <v>0.1355172</v>
      </c>
      <c r="S79" s="13">
        <f t="shared" si="65"/>
        <v>0.26840737998920988</v>
      </c>
      <c r="T79" s="2">
        <v>0.01</v>
      </c>
      <c r="U79" s="14">
        <f t="shared" si="66"/>
        <v>2.6840737998920987E-3</v>
      </c>
      <c r="V79" s="13"/>
      <c r="W79" s="2"/>
      <c r="X79" s="2"/>
      <c r="Y79" s="2"/>
      <c r="Z79" s="2"/>
      <c r="AA79" s="2"/>
      <c r="AB79" s="2"/>
      <c r="AC79" s="2"/>
      <c r="AD79" s="2"/>
      <c r="AE79" s="13">
        <v>5.0000000000000001E-3</v>
      </c>
      <c r="AF79" s="2">
        <v>0.49</v>
      </c>
      <c r="AG79" s="14">
        <f t="shared" si="67"/>
        <v>2.4499999999999999E-3</v>
      </c>
      <c r="AH79" s="17"/>
      <c r="AI79" s="2"/>
      <c r="AJ79" s="14"/>
      <c r="AK79" s="13"/>
      <c r="AL79" s="2"/>
      <c r="AM79" s="2"/>
      <c r="AN79" s="13"/>
      <c r="AO79" s="2"/>
      <c r="AP79" s="14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1.26340737998921E-2</v>
      </c>
      <c r="AU79" s="7">
        <f t="shared" si="70"/>
        <v>52.122000000000007</v>
      </c>
      <c r="AV79" s="1">
        <f t="shared" si="71"/>
        <v>0.26</v>
      </c>
      <c r="AW79" s="1">
        <f t="shared" si="72"/>
        <v>0.12661666666666668</v>
      </c>
      <c r="AX79" s="1">
        <f t="shared" si="73"/>
        <v>145.24577493277596</v>
      </c>
    </row>
    <row r="80" spans="1:78" x14ac:dyDescent="0.15">
      <c r="C80" s="6">
        <v>6</v>
      </c>
      <c r="D80" s="18">
        <v>21.641397850333298</v>
      </c>
      <c r="E80" s="9">
        <f t="shared" si="74"/>
        <v>16.321081809354801</v>
      </c>
      <c r="F80" s="6" t="s">
        <v>110</v>
      </c>
      <c r="G80" s="1">
        <v>7</v>
      </c>
      <c r="H80" s="7">
        <f t="shared" si="57"/>
        <v>21.641397850333298</v>
      </c>
      <c r="I80" s="7">
        <f t="shared" si="58"/>
        <v>294.79139785033328</v>
      </c>
      <c r="J80" s="7">
        <f t="shared" si="59"/>
        <v>0.2386200186294615</v>
      </c>
      <c r="K80" s="7">
        <f t="shared" si="60"/>
        <v>52.122000000000007</v>
      </c>
      <c r="L80" s="7">
        <f t="shared" si="61"/>
        <v>0.52122000000000002</v>
      </c>
      <c r="M80" s="1" t="s">
        <v>110</v>
      </c>
      <c r="O80" s="7">
        <f t="shared" si="75"/>
        <v>1.4571724325640876</v>
      </c>
      <c r="P80" s="7">
        <f t="shared" si="62"/>
        <v>0.34771051300478029</v>
      </c>
      <c r="Q80" s="12">
        <f t="shared" si="63"/>
        <v>9.0404733381242872E-2</v>
      </c>
      <c r="R80" s="7">
        <f t="shared" si="64"/>
        <v>0.1355172</v>
      </c>
      <c r="S80" s="13">
        <f t="shared" si="65"/>
        <v>0.66710892330451688</v>
      </c>
      <c r="T80" s="2">
        <v>0.01</v>
      </c>
      <c r="U80" s="14">
        <f t="shared" si="66"/>
        <v>6.6710892330451689E-3</v>
      </c>
      <c r="V80" s="13"/>
      <c r="W80" s="2"/>
      <c r="X80" s="2"/>
      <c r="Y80" s="2"/>
      <c r="Z80" s="2"/>
      <c r="AA80" s="2"/>
      <c r="AB80" s="2"/>
      <c r="AC80" s="2"/>
      <c r="AD80" s="2"/>
      <c r="AE80" s="13">
        <v>5.0000000000000001E-3</v>
      </c>
      <c r="AF80" s="2">
        <v>0.49</v>
      </c>
      <c r="AG80" s="14">
        <f t="shared" si="67"/>
        <v>2.4499999999999999E-3</v>
      </c>
      <c r="AH80" s="17"/>
      <c r="AI80" s="2"/>
      <c r="AJ80" s="14"/>
      <c r="AK80" s="13"/>
      <c r="AL80" s="2"/>
      <c r="AM80" s="2"/>
      <c r="AN80" s="13"/>
      <c r="AO80" s="2"/>
      <c r="AP80" s="14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1.6621089233045169E-2</v>
      </c>
      <c r="AU80" s="7">
        <f t="shared" si="70"/>
        <v>52.122000000000007</v>
      </c>
      <c r="AV80" s="1">
        <f t="shared" si="71"/>
        <v>0.26</v>
      </c>
      <c r="AW80" s="1">
        <f t="shared" si="72"/>
        <v>0.12661666666666668</v>
      </c>
      <c r="AX80" s="1">
        <f t="shared" si="73"/>
        <v>191.08191262117543</v>
      </c>
    </row>
    <row r="81" spans="1:53" x14ac:dyDescent="0.15">
      <c r="C81" s="6">
        <v>7</v>
      </c>
      <c r="D81" s="18">
        <v>23.835429577419401</v>
      </c>
      <c r="E81" s="9">
        <f t="shared" si="74"/>
        <v>21.641397850333298</v>
      </c>
      <c r="F81" s="6" t="s">
        <v>110</v>
      </c>
      <c r="G81" s="1">
        <v>8</v>
      </c>
      <c r="H81" s="7">
        <f t="shared" si="57"/>
        <v>23.835429577419401</v>
      </c>
      <c r="I81" s="7">
        <f t="shared" si="58"/>
        <v>296.98542957741938</v>
      </c>
      <c r="J81" s="7">
        <f t="shared" si="59"/>
        <v>0.30456454070736216</v>
      </c>
      <c r="K81" s="7">
        <f t="shared" si="60"/>
        <v>52.122000000000007</v>
      </c>
      <c r="L81" s="7">
        <f t="shared" si="61"/>
        <v>0.52122000000000002</v>
      </c>
      <c r="M81" s="1" t="s">
        <v>110</v>
      </c>
      <c r="O81" s="7">
        <f t="shared" si="75"/>
        <v>1.6306819195593074</v>
      </c>
      <c r="P81" s="7">
        <f t="shared" si="62"/>
        <v>0.49664788987038017</v>
      </c>
      <c r="Q81" s="12">
        <f t="shared" si="63"/>
        <v>0.12912845136629886</v>
      </c>
      <c r="R81" s="7">
        <f t="shared" si="64"/>
        <v>0.1355172</v>
      </c>
      <c r="S81" s="13">
        <f t="shared" si="65"/>
        <v>0.95285654785000617</v>
      </c>
      <c r="T81" s="2">
        <v>0.01</v>
      </c>
      <c r="U81" s="14">
        <f t="shared" si="66"/>
        <v>9.5285654785000617E-3</v>
      </c>
      <c r="V81" s="13"/>
      <c r="W81" s="2"/>
      <c r="X81" s="2"/>
      <c r="Y81" s="2"/>
      <c r="Z81" s="2"/>
      <c r="AA81" s="2"/>
      <c r="AB81" s="2"/>
      <c r="AC81" s="2"/>
      <c r="AD81" s="2"/>
      <c r="AE81" s="13">
        <v>5.0000000000000001E-3</v>
      </c>
      <c r="AF81" s="2">
        <v>0.49</v>
      </c>
      <c r="AG81" s="14">
        <f t="shared" si="67"/>
        <v>2.4499999999999999E-3</v>
      </c>
      <c r="AH81" s="17"/>
      <c r="AI81" s="2"/>
      <c r="AJ81" s="14"/>
      <c r="AK81" s="13"/>
      <c r="AL81" s="2"/>
      <c r="AM81" s="2"/>
      <c r="AN81" s="13"/>
      <c r="AO81" s="2"/>
      <c r="AP81" s="14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1.9478565478500062E-2</v>
      </c>
      <c r="AU81" s="7">
        <f t="shared" si="70"/>
        <v>52.122000000000007</v>
      </c>
      <c r="AV81" s="1">
        <f t="shared" si="71"/>
        <v>0.26</v>
      </c>
      <c r="AW81" s="1">
        <f t="shared" si="72"/>
        <v>0.12661666666666668</v>
      </c>
      <c r="AX81" s="1">
        <f t="shared" si="73"/>
        <v>223.93246883896799</v>
      </c>
    </row>
    <row r="82" spans="1:53" x14ac:dyDescent="0.15">
      <c r="C82" s="6">
        <v>8</v>
      </c>
      <c r="D82" s="18">
        <v>23.6403718541935</v>
      </c>
      <c r="E82" s="9">
        <f t="shared" si="74"/>
        <v>23.835429577419401</v>
      </c>
      <c r="F82" s="6" t="s">
        <v>110</v>
      </c>
      <c r="G82" s="1">
        <v>9</v>
      </c>
      <c r="H82" s="7">
        <f t="shared" si="57"/>
        <v>23.6403718541935</v>
      </c>
      <c r="I82" s="7">
        <f t="shared" si="58"/>
        <v>296.79037185419349</v>
      </c>
      <c r="J82" s="7">
        <f t="shared" si="59"/>
        <v>0.29807217827619503</v>
      </c>
      <c r="K82" s="7">
        <f t="shared" si="60"/>
        <v>52.122000000000007</v>
      </c>
      <c r="L82" s="7">
        <f t="shared" si="61"/>
        <v>0.52122000000000002</v>
      </c>
      <c r="M82" s="1" t="s">
        <v>110</v>
      </c>
      <c r="O82" s="7">
        <f t="shared" si="75"/>
        <v>1.6552540296889273</v>
      </c>
      <c r="P82" s="7">
        <f t="shared" si="62"/>
        <v>0.49338517422982819</v>
      </c>
      <c r="Q82" s="12">
        <f t="shared" si="63"/>
        <v>0.12828014529975534</v>
      </c>
      <c r="R82" s="7">
        <f t="shared" si="64"/>
        <v>0.1355172</v>
      </c>
      <c r="S82" s="13">
        <f t="shared" si="65"/>
        <v>0.94659678107100309</v>
      </c>
      <c r="T82" s="2">
        <v>0.01</v>
      </c>
      <c r="U82" s="14">
        <f t="shared" si="66"/>
        <v>9.4659678107100308E-3</v>
      </c>
      <c r="V82" s="13"/>
      <c r="W82" s="2"/>
      <c r="X82" s="2"/>
      <c r="Y82" s="2"/>
      <c r="Z82" s="2"/>
      <c r="AA82" s="2"/>
      <c r="AB82" s="2"/>
      <c r="AC82" s="2"/>
      <c r="AD82" s="2"/>
      <c r="AE82" s="13">
        <v>1E-3</v>
      </c>
      <c r="AF82" s="2">
        <v>0.49</v>
      </c>
      <c r="AG82" s="14">
        <f t="shared" si="67"/>
        <v>4.8999999999999998E-4</v>
      </c>
      <c r="AH82" s="17"/>
      <c r="AI82" s="2"/>
      <c r="AJ82" s="14"/>
      <c r="AK82" s="13"/>
      <c r="AL82" s="2"/>
      <c r="AM82" s="2"/>
      <c r="AN82" s="13"/>
      <c r="AO82" s="2"/>
      <c r="AP82" s="14"/>
      <c r="AQ82" s="2">
        <v>0.01</v>
      </c>
      <c r="AR82" s="2">
        <v>0.5</v>
      </c>
      <c r="AS82" s="2">
        <f t="shared" si="68"/>
        <v>5.0000000000000001E-3</v>
      </c>
      <c r="AT82" s="1">
        <f t="shared" si="69"/>
        <v>1.4955967810710031E-2</v>
      </c>
      <c r="AU82" s="7">
        <f t="shared" si="70"/>
        <v>52.122000000000007</v>
      </c>
      <c r="AV82" s="1">
        <f t="shared" si="71"/>
        <v>0.26</v>
      </c>
      <c r="AW82" s="1">
        <f t="shared" si="72"/>
        <v>0.12661666666666668</v>
      </c>
      <c r="AX82" s="1">
        <f t="shared" si="73"/>
        <v>171.93908860614565</v>
      </c>
    </row>
    <row r="83" spans="1:53" x14ac:dyDescent="0.15">
      <c r="C83" s="6">
        <v>9</v>
      </c>
      <c r="D83" s="18">
        <v>18.062796191333302</v>
      </c>
      <c r="E83" s="9">
        <f t="shared" si="74"/>
        <v>23.6403718541935</v>
      </c>
      <c r="F83" s="6" t="s">
        <v>110</v>
      </c>
      <c r="G83" s="1">
        <v>10</v>
      </c>
      <c r="H83" s="7">
        <f t="shared" si="57"/>
        <v>18.062796191333302</v>
      </c>
      <c r="I83" s="7">
        <f t="shared" si="58"/>
        <v>291.21279619133327</v>
      </c>
      <c r="J83" s="7">
        <f t="shared" si="59"/>
        <v>0.15901310209346498</v>
      </c>
      <c r="K83" s="7">
        <f t="shared" si="60"/>
        <v>52.122000000000007</v>
      </c>
      <c r="L83" s="7">
        <f t="shared" si="61"/>
        <v>0.52122000000000002</v>
      </c>
      <c r="M83" s="1" t="s">
        <v>110</v>
      </c>
      <c r="O83" s="7">
        <f t="shared" si="75"/>
        <v>1.6830888554590993</v>
      </c>
      <c r="P83" s="7">
        <f t="shared" si="62"/>
        <v>0.26763318000549086</v>
      </c>
      <c r="Q83" s="12">
        <f t="shared" si="63"/>
        <v>6.9584626801427629E-2</v>
      </c>
      <c r="R83" s="7">
        <f t="shared" si="64"/>
        <v>0.1355172</v>
      </c>
      <c r="S83" s="13">
        <f t="shared" si="65"/>
        <v>0.51347450214015367</v>
      </c>
      <c r="T83" s="2">
        <v>0.01</v>
      </c>
      <c r="U83" s="14">
        <f t="shared" si="66"/>
        <v>5.1347450214015364E-3</v>
      </c>
      <c r="V83" s="13"/>
      <c r="W83" s="2"/>
      <c r="X83" s="2"/>
      <c r="Y83" s="2"/>
      <c r="Z83" s="2"/>
      <c r="AA83" s="2"/>
      <c r="AB83" s="2"/>
      <c r="AC83" s="2"/>
      <c r="AD83" s="2"/>
      <c r="AE83" s="13">
        <v>1E-3</v>
      </c>
      <c r="AF83" s="2">
        <v>0.49</v>
      </c>
      <c r="AG83" s="14">
        <f t="shared" si="67"/>
        <v>4.8999999999999998E-4</v>
      </c>
      <c r="AH83" s="17"/>
      <c r="AI83" s="2"/>
      <c r="AJ83" s="14"/>
      <c r="AK83" s="13"/>
      <c r="AL83" s="2"/>
      <c r="AM83" s="2"/>
      <c r="AN83" s="13"/>
      <c r="AO83" s="2"/>
      <c r="AP83" s="14"/>
      <c r="AQ83" s="2">
        <v>0.01</v>
      </c>
      <c r="AR83" s="2">
        <v>0.5</v>
      </c>
      <c r="AS83" s="2">
        <f t="shared" si="68"/>
        <v>5.0000000000000001E-3</v>
      </c>
      <c r="AT83" s="1">
        <f t="shared" si="69"/>
        <v>1.0624745021401538E-2</v>
      </c>
      <c r="AU83" s="7">
        <f t="shared" si="70"/>
        <v>52.122000000000007</v>
      </c>
      <c r="AV83" s="1">
        <f t="shared" si="71"/>
        <v>0.26</v>
      </c>
      <c r="AW83" s="1">
        <f t="shared" si="72"/>
        <v>0.12661666666666668</v>
      </c>
      <c r="AX83" s="1">
        <f t="shared" si="73"/>
        <v>122.14582157259515</v>
      </c>
    </row>
    <row r="84" spans="1:53" x14ac:dyDescent="0.15">
      <c r="C84" s="6">
        <v>10</v>
      </c>
      <c r="D84" s="18">
        <v>11.4373017283548</v>
      </c>
      <c r="E84" s="9">
        <f t="shared" si="74"/>
        <v>18.062796191333302</v>
      </c>
      <c r="F84" s="6" t="s">
        <v>110</v>
      </c>
      <c r="G84" s="1">
        <v>11</v>
      </c>
      <c r="H84" s="7">
        <f t="shared" si="57"/>
        <v>11.4373017283548</v>
      </c>
      <c r="I84" s="7">
        <f t="shared" si="58"/>
        <v>284.58730172835476</v>
      </c>
      <c r="J84" s="7">
        <f t="shared" si="59"/>
        <v>7.300859498443095E-2</v>
      </c>
      <c r="K84" s="7">
        <f t="shared" si="60"/>
        <v>52.122000000000007</v>
      </c>
      <c r="L84" s="7">
        <f t="shared" si="61"/>
        <v>0.52122000000000002</v>
      </c>
      <c r="M84" s="1" t="s">
        <v>112</v>
      </c>
      <c r="N84" s="7">
        <f>(O83-P83)*$C$22/100</f>
        <v>1.3446828916809279</v>
      </c>
      <c r="O84" s="7">
        <f t="shared" si="75"/>
        <v>0.59199278377268039</v>
      </c>
      <c r="P84" s="7">
        <f t="shared" si="62"/>
        <v>4.3220561384165426E-2</v>
      </c>
      <c r="Q84" s="12">
        <f t="shared" si="63"/>
        <v>1.1237345959883011E-2</v>
      </c>
      <c r="R84" s="7">
        <f t="shared" si="64"/>
        <v>0.1355172</v>
      </c>
      <c r="S84" s="13">
        <f t="shared" si="65"/>
        <v>8.2921916626693959E-2</v>
      </c>
      <c r="T84" s="2">
        <v>0.01</v>
      </c>
      <c r="U84" s="14">
        <f t="shared" si="66"/>
        <v>8.2921916626693963E-4</v>
      </c>
      <c r="V84" s="13"/>
      <c r="W84" s="2"/>
      <c r="X84" s="2"/>
      <c r="Y84" s="2"/>
      <c r="Z84" s="2"/>
      <c r="AA84" s="2"/>
      <c r="AB84" s="2"/>
      <c r="AC84" s="2"/>
      <c r="AD84" s="2"/>
      <c r="AE84" s="13">
        <v>1E-3</v>
      </c>
      <c r="AF84" s="2">
        <v>0.49</v>
      </c>
      <c r="AG84" s="14">
        <f t="shared" si="67"/>
        <v>4.8999999999999998E-4</v>
      </c>
      <c r="AH84" s="17"/>
      <c r="AI84" s="2"/>
      <c r="AJ84" s="14"/>
      <c r="AK84" s="13"/>
      <c r="AL84" s="2"/>
      <c r="AM84" s="2"/>
      <c r="AN84" s="13"/>
      <c r="AO84" s="2"/>
      <c r="AP84" s="14"/>
      <c r="AQ84" s="2">
        <v>0.01</v>
      </c>
      <c r="AR84" s="2">
        <v>0.5</v>
      </c>
      <c r="AS84" s="2">
        <f t="shared" si="68"/>
        <v>5.0000000000000001E-3</v>
      </c>
      <c r="AT84" s="1">
        <f t="shared" si="69"/>
        <v>6.3192191662669395E-3</v>
      </c>
      <c r="AU84" s="7">
        <f t="shared" si="70"/>
        <v>52.122000000000007</v>
      </c>
      <c r="AV84" s="1">
        <f t="shared" si="71"/>
        <v>0.26</v>
      </c>
      <c r="AW84" s="1">
        <f t="shared" si="72"/>
        <v>0.12661666666666668</v>
      </c>
      <c r="AX84" s="1">
        <f t="shared" si="73"/>
        <v>72.647975570819497</v>
      </c>
    </row>
    <row r="85" spans="1:53" x14ac:dyDescent="0.15">
      <c r="C85" s="6">
        <v>11</v>
      </c>
      <c r="D85" s="18">
        <v>4.8487467100666697</v>
      </c>
      <c r="E85" s="9">
        <f t="shared" si="74"/>
        <v>11.4373017283548</v>
      </c>
      <c r="F85" s="6" t="s">
        <v>112</v>
      </c>
      <c r="G85" s="1">
        <v>12</v>
      </c>
      <c r="H85" s="7">
        <f t="shared" si="57"/>
        <v>4.8487467100666697</v>
      </c>
      <c r="I85" s="7">
        <f t="shared" si="58"/>
        <v>277.99874671006665</v>
      </c>
      <c r="J85" s="7">
        <f t="shared" si="59"/>
        <v>3.245043940381654E-2</v>
      </c>
      <c r="K85" s="7">
        <f t="shared" si="60"/>
        <v>52.122000000000007</v>
      </c>
      <c r="L85" s="7">
        <f t="shared" si="61"/>
        <v>0.52122000000000002</v>
      </c>
      <c r="M85" s="1" t="s">
        <v>110</v>
      </c>
      <c r="O85" s="7">
        <f t="shared" si="75"/>
        <v>1.069992222388515</v>
      </c>
      <c r="P85" s="7">
        <f t="shared" si="62"/>
        <v>3.4721717775173494E-2</v>
      </c>
      <c r="Q85" s="12">
        <f t="shared" si="63"/>
        <v>9.0276466215451091E-3</v>
      </c>
      <c r="R85" s="7">
        <f t="shared" si="64"/>
        <v>0.1355172</v>
      </c>
      <c r="S85" s="13">
        <f t="shared" si="65"/>
        <v>6.6616242230101486E-2</v>
      </c>
      <c r="T85" s="2">
        <v>0.01</v>
      </c>
      <c r="U85" s="14">
        <f t="shared" si="66"/>
        <v>6.6616242230101489E-4</v>
      </c>
      <c r="V85" s="13"/>
      <c r="W85" s="2"/>
      <c r="X85" s="2"/>
      <c r="Y85" s="2"/>
      <c r="Z85" s="2"/>
      <c r="AA85" s="2"/>
      <c r="AB85" s="2"/>
      <c r="AC85" s="2"/>
      <c r="AD85" s="2"/>
      <c r="AE85" s="13">
        <v>1E-3</v>
      </c>
      <c r="AF85" s="2">
        <v>0.49</v>
      </c>
      <c r="AG85" s="14">
        <f t="shared" si="67"/>
        <v>4.8999999999999998E-4</v>
      </c>
      <c r="AH85" s="17"/>
      <c r="AI85" s="2"/>
      <c r="AJ85" s="14"/>
      <c r="AK85" s="13"/>
      <c r="AL85" s="2"/>
      <c r="AM85" s="2"/>
      <c r="AN85" s="13"/>
      <c r="AO85" s="2"/>
      <c r="AP85" s="14"/>
      <c r="AQ85" s="2">
        <v>0.01</v>
      </c>
      <c r="AR85" s="2">
        <v>0.5</v>
      </c>
      <c r="AS85" s="2">
        <f t="shared" si="68"/>
        <v>5.0000000000000001E-3</v>
      </c>
      <c r="AT85" s="1">
        <f t="shared" si="69"/>
        <v>6.1561624223010151E-3</v>
      </c>
      <c r="AU85" s="7">
        <f t="shared" si="70"/>
        <v>52.122000000000007</v>
      </c>
      <c r="AV85" s="1">
        <f t="shared" si="71"/>
        <v>0.26</v>
      </c>
      <c r="AW85" s="1">
        <f t="shared" si="72"/>
        <v>0.12661666666666668</v>
      </c>
      <c r="AX85" s="1">
        <f t="shared" si="73"/>
        <v>70.77341764829508</v>
      </c>
      <c r="AY85" s="1">
        <f>SUM(AX74:AX85)</f>
        <v>1409.1595868032502</v>
      </c>
    </row>
    <row r="86" spans="1:53" x14ac:dyDescent="0.15">
      <c r="C86" s="6">
        <v>12</v>
      </c>
      <c r="D86" s="18">
        <v>1.0535202217419399</v>
      </c>
      <c r="E86" s="9">
        <f t="shared" si="74"/>
        <v>4.8487467100666697</v>
      </c>
      <c r="F86" s="6" t="s">
        <v>110</v>
      </c>
    </row>
    <row r="88" spans="1:53" x14ac:dyDescent="0.15">
      <c r="S88" s="30" t="s">
        <v>80</v>
      </c>
      <c r="T88" s="30"/>
      <c r="U88" s="30"/>
      <c r="V88" s="30" t="s">
        <v>81</v>
      </c>
      <c r="W88" s="30"/>
      <c r="X88" s="30"/>
      <c r="Y88" s="30" t="s">
        <v>82</v>
      </c>
      <c r="Z88" s="30"/>
      <c r="AA88" s="30"/>
      <c r="AB88" s="30" t="s">
        <v>83</v>
      </c>
      <c r="AC88" s="30"/>
      <c r="AD88" s="30"/>
      <c r="AE88" s="30" t="s">
        <v>84</v>
      </c>
      <c r="AF88" s="30"/>
      <c r="AG88" s="30"/>
      <c r="AH88" s="30" t="s">
        <v>85</v>
      </c>
      <c r="AI88" s="30"/>
      <c r="AJ88" s="30"/>
      <c r="AK88" s="31" t="s">
        <v>115</v>
      </c>
      <c r="AL88" s="32"/>
      <c r="AM88" s="33"/>
      <c r="AN88" s="32" t="s">
        <v>116</v>
      </c>
      <c r="AO88" s="32"/>
      <c r="AP88" s="33"/>
      <c r="AQ88" s="30" t="s">
        <v>87</v>
      </c>
      <c r="AR88" s="30"/>
      <c r="AS88" s="30"/>
    </row>
    <row r="89" spans="1:53" x14ac:dyDescent="0.15">
      <c r="A89" s="34" t="s">
        <v>117</v>
      </c>
      <c r="B89" s="34"/>
      <c r="C89" s="6" t="s">
        <v>88</v>
      </c>
      <c r="D89" s="6" t="s">
        <v>89</v>
      </c>
      <c r="E89" s="6" t="s">
        <v>90</v>
      </c>
      <c r="F89" s="6" t="s">
        <v>91</v>
      </c>
      <c r="G89" s="1" t="s">
        <v>88</v>
      </c>
      <c r="H89" s="1" t="s">
        <v>90</v>
      </c>
      <c r="I89" s="1" t="s">
        <v>92</v>
      </c>
      <c r="J89" s="1" t="s">
        <v>93</v>
      </c>
      <c r="K89" s="10" t="s">
        <v>94</v>
      </c>
      <c r="L89" s="10" t="s">
        <v>95</v>
      </c>
      <c r="M89" s="1" t="s">
        <v>96</v>
      </c>
      <c r="N89" s="10" t="s">
        <v>97</v>
      </c>
      <c r="O89" s="1" t="s">
        <v>98</v>
      </c>
      <c r="P89" s="1" t="s">
        <v>99</v>
      </c>
      <c r="Q89" s="10" t="s">
        <v>100</v>
      </c>
      <c r="R89" s="10" t="s">
        <v>101</v>
      </c>
      <c r="S89" s="2" t="s">
        <v>102</v>
      </c>
      <c r="T89" s="2" t="s">
        <v>103</v>
      </c>
      <c r="U89" s="2"/>
      <c r="V89" s="2" t="s">
        <v>102</v>
      </c>
      <c r="W89" s="2" t="s">
        <v>103</v>
      </c>
      <c r="X89" s="2"/>
      <c r="Y89" s="2" t="s">
        <v>102</v>
      </c>
      <c r="Z89" s="2" t="s">
        <v>103</v>
      </c>
      <c r="AA89" s="2"/>
      <c r="AB89" s="2" t="s">
        <v>102</v>
      </c>
      <c r="AC89" s="2" t="s">
        <v>103</v>
      </c>
      <c r="AD89" s="2"/>
      <c r="AE89" s="2" t="s">
        <v>102</v>
      </c>
      <c r="AF89" s="2" t="s">
        <v>103</v>
      </c>
      <c r="AG89" s="2"/>
      <c r="AH89" s="2" t="s">
        <v>102</v>
      </c>
      <c r="AI89" s="2" t="s">
        <v>103</v>
      </c>
      <c r="AJ89" s="2"/>
      <c r="AK89" s="2" t="s">
        <v>102</v>
      </c>
      <c r="AL89" s="2" t="s">
        <v>103</v>
      </c>
      <c r="AM89" s="2"/>
      <c r="AN89" s="2" t="s">
        <v>102</v>
      </c>
      <c r="AO89" s="2" t="s">
        <v>103</v>
      </c>
      <c r="AP89" s="2"/>
      <c r="AQ89" s="16" t="s">
        <v>102</v>
      </c>
      <c r="AR89" s="16" t="s">
        <v>103</v>
      </c>
      <c r="AS89" s="16"/>
      <c r="AT89" s="1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pans="1:53" x14ac:dyDescent="0.15">
      <c r="A90" s="1" t="s">
        <v>108</v>
      </c>
      <c r="B90" s="1">
        <f>F9</f>
        <v>341.64</v>
      </c>
      <c r="C90" s="6" t="s">
        <v>109</v>
      </c>
      <c r="D90" s="6">
        <v>0</v>
      </c>
      <c r="E90" s="6"/>
      <c r="F90" s="6"/>
      <c r="G90" s="1">
        <v>1</v>
      </c>
      <c r="H90" s="7">
        <f t="shared" ref="H90:H101" si="76">E91</f>
        <v>0</v>
      </c>
      <c r="I90" s="7">
        <f t="shared" ref="I90:I101" si="77">H90+273.15</f>
        <v>273.14999999999998</v>
      </c>
      <c r="J90" s="7">
        <f t="shared" ref="J90:J101" si="78">EXP(($C$16*(I90-$C$14))/($C$17*I90*$C$14))</f>
        <v>1.7426374748752829E-2</v>
      </c>
      <c r="K90" s="7">
        <f t="shared" ref="K90:K101" si="79">$B$90/12</f>
        <v>28.47</v>
      </c>
      <c r="L90" s="7">
        <f t="shared" ref="L90:L101" si="80">K90*$B$75/100</f>
        <v>0.28470000000000001</v>
      </c>
      <c r="M90" s="1" t="s">
        <v>110</v>
      </c>
      <c r="O90" s="7">
        <f>L90</f>
        <v>0.28470000000000001</v>
      </c>
      <c r="P90" s="7">
        <f t="shared" ref="P90:P101" si="81">O90*J90</f>
        <v>4.9612888909699301E-3</v>
      </c>
      <c r="Q90" s="12">
        <f t="shared" ref="Q90:Q101" si="82">P90*$B$76</f>
        <v>1.2899351116521819E-3</v>
      </c>
      <c r="R90" s="7">
        <f t="shared" ref="R90:R101" si="83">L90*$B$76</f>
        <v>7.4022000000000004E-2</v>
      </c>
      <c r="S90" s="13">
        <f t="shared" ref="S90:S101" si="84">Q90/R90</f>
        <v>1.7426374748752829E-2</v>
      </c>
      <c r="T90" s="2">
        <v>0.01</v>
      </c>
      <c r="U90" s="14">
        <f t="shared" ref="U90:U101" si="85">S90*T90</f>
        <v>1.7426374748752828E-4</v>
      </c>
      <c r="V90" s="13"/>
      <c r="W90" s="2"/>
      <c r="X90" s="2"/>
      <c r="Y90" s="2"/>
      <c r="Z90" s="2"/>
      <c r="AA90" s="2"/>
      <c r="AB90" s="2"/>
      <c r="AC90" s="2"/>
      <c r="AD90" s="2"/>
      <c r="AE90" s="13">
        <v>1E-3</v>
      </c>
      <c r="AF90" s="2">
        <v>0.49</v>
      </c>
      <c r="AG90" s="14">
        <f t="shared" ref="AG90:AG101" si="86">AF90*AE90</f>
        <v>4.8999999999999998E-4</v>
      </c>
      <c r="AH90" s="17"/>
      <c r="AI90" s="2"/>
      <c r="AJ90" s="14"/>
      <c r="AK90" s="13"/>
      <c r="AL90" s="2"/>
      <c r="AM90" s="2"/>
      <c r="AN90" s="13"/>
      <c r="AO90" s="2"/>
      <c r="AP90" s="14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5.6642637474875286E-3</v>
      </c>
      <c r="AU90" s="7">
        <f t="shared" ref="AU90:AU101" si="89">$B$90/12</f>
        <v>28.47</v>
      </c>
      <c r="AV90" s="1">
        <f t="shared" ref="AV90:AV101" si="90">$B$76</f>
        <v>0.26</v>
      </c>
      <c r="AW90" s="1">
        <f t="shared" ref="AW90:AW101" si="91">$E$9/12</f>
        <v>0.21149999999999999</v>
      </c>
      <c r="AX90" s="1">
        <f t="shared" ref="AX90:AX101" si="92">AW90*10000*AV90*0.67*AU90*AT90</f>
        <v>59.414090979866728</v>
      </c>
      <c r="AZ90" s="1">
        <f t="shared" ref="AZ90:AZ101" si="93">$E$10/12</f>
        <v>3.1414597267745835E-2</v>
      </c>
      <c r="BA90" s="1">
        <f t="shared" ref="BA90:BA101" si="94">AZ90*10000*AV90*0.67*AU90*AT90</f>
        <v>8.8249160291334459</v>
      </c>
    </row>
    <row r="91" spans="1:53" x14ac:dyDescent="0.15">
      <c r="A91" s="1" t="s">
        <v>111</v>
      </c>
      <c r="B91" s="1">
        <v>1</v>
      </c>
      <c r="C91" s="6">
        <v>1</v>
      </c>
      <c r="D91" s="18">
        <v>-3.7237728650967701</v>
      </c>
      <c r="E91" s="9">
        <f t="shared" ref="E91:E102" si="95">D90</f>
        <v>0</v>
      </c>
      <c r="F91" s="6" t="s">
        <v>110</v>
      </c>
      <c r="G91" s="1">
        <v>2</v>
      </c>
      <c r="H91" s="7">
        <f t="shared" si="76"/>
        <v>-3.7237728650967701</v>
      </c>
      <c r="I91" s="7">
        <f t="shared" si="77"/>
        <v>269.42622713490323</v>
      </c>
      <c r="J91" s="7">
        <f t="shared" si="78"/>
        <v>1.0647369405416888E-2</v>
      </c>
      <c r="K91" s="7">
        <f t="shared" si="79"/>
        <v>28.47</v>
      </c>
      <c r="L91" s="7">
        <f t="shared" si="80"/>
        <v>0.28470000000000001</v>
      </c>
      <c r="M91" s="1" t="s">
        <v>110</v>
      </c>
      <c r="O91" s="7">
        <f t="shared" ref="O91:O101" si="96">L91+O90-P90-N91</f>
        <v>0.5644387111090301</v>
      </c>
      <c r="P91" s="7">
        <f t="shared" si="81"/>
        <v>6.0097874638952286E-3</v>
      </c>
      <c r="Q91" s="12">
        <f t="shared" si="82"/>
        <v>1.5625447406127594E-3</v>
      </c>
      <c r="R91" s="7">
        <f t="shared" si="83"/>
        <v>7.4022000000000004E-2</v>
      </c>
      <c r="S91" s="13">
        <f t="shared" si="84"/>
        <v>2.1109193761486577E-2</v>
      </c>
      <c r="T91" s="2">
        <v>0.01</v>
      </c>
      <c r="U91" s="14">
        <f t="shared" si="85"/>
        <v>2.1109193761486577E-4</v>
      </c>
      <c r="V91" s="13"/>
      <c r="W91" s="2"/>
      <c r="X91" s="2"/>
      <c r="Y91" s="2"/>
      <c r="Z91" s="2"/>
      <c r="AA91" s="2"/>
      <c r="AB91" s="2"/>
      <c r="AC91" s="2"/>
      <c r="AD91" s="2"/>
      <c r="AE91" s="13">
        <v>1E-3</v>
      </c>
      <c r="AF91" s="2">
        <v>0.49</v>
      </c>
      <c r="AG91" s="14">
        <f t="shared" si="86"/>
        <v>4.8999999999999998E-4</v>
      </c>
      <c r="AH91" s="17"/>
      <c r="AI91" s="2"/>
      <c r="AJ91" s="14"/>
      <c r="AK91" s="13"/>
      <c r="AL91" s="2"/>
      <c r="AM91" s="2"/>
      <c r="AN91" s="13"/>
      <c r="AO91" s="2"/>
      <c r="AP91" s="14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5.7010919376148661E-3</v>
      </c>
      <c r="AU91" s="7">
        <f t="shared" si="89"/>
        <v>28.47</v>
      </c>
      <c r="AV91" s="1">
        <f t="shared" si="90"/>
        <v>0.26</v>
      </c>
      <c r="AW91" s="1">
        <f t="shared" si="91"/>
        <v>0.21149999999999999</v>
      </c>
      <c r="AX91" s="1">
        <f t="shared" si="92"/>
        <v>59.800392454585314</v>
      </c>
      <c r="AZ91" s="1">
        <f t="shared" si="93"/>
        <v>3.1414597267745835E-2</v>
      </c>
      <c r="BA91" s="1">
        <f t="shared" si="94"/>
        <v>8.8822943045576572</v>
      </c>
    </row>
    <row r="92" spans="1:53" x14ac:dyDescent="0.15">
      <c r="A92" s="1" t="s">
        <v>73</v>
      </c>
      <c r="B92" s="1">
        <f>H9</f>
        <v>0.26</v>
      </c>
      <c r="C92" s="6">
        <v>2</v>
      </c>
      <c r="D92" s="18">
        <v>0.25805003710344798</v>
      </c>
      <c r="E92" s="9">
        <f t="shared" si="95"/>
        <v>-3.7237728650967701</v>
      </c>
      <c r="F92" s="6" t="s">
        <v>110</v>
      </c>
      <c r="G92" s="1">
        <v>3</v>
      </c>
      <c r="H92" s="7">
        <f t="shared" si="76"/>
        <v>0.25805003710344798</v>
      </c>
      <c r="I92" s="7">
        <f t="shared" si="77"/>
        <v>273.40805003710341</v>
      </c>
      <c r="J92" s="7">
        <f t="shared" si="78"/>
        <v>1.8022641254364837E-2</v>
      </c>
      <c r="K92" s="7">
        <f t="shared" si="79"/>
        <v>28.47</v>
      </c>
      <c r="L92" s="7">
        <f t="shared" si="80"/>
        <v>0.28470000000000001</v>
      </c>
      <c r="M92" s="1" t="s">
        <v>110</v>
      </c>
      <c r="O92" s="7">
        <f t="shared" si="96"/>
        <v>0.84312892364513481</v>
      </c>
      <c r="P92" s="7">
        <f t="shared" si="81"/>
        <v>1.5195410122035027E-2</v>
      </c>
      <c r="Q92" s="12">
        <f t="shared" si="82"/>
        <v>3.9508066317291077E-3</v>
      </c>
      <c r="R92" s="7">
        <f t="shared" si="83"/>
        <v>7.4022000000000004E-2</v>
      </c>
      <c r="S92" s="13">
        <f t="shared" si="84"/>
        <v>5.3373411036301471E-2</v>
      </c>
      <c r="T92" s="2">
        <v>0.01</v>
      </c>
      <c r="U92" s="14">
        <f t="shared" si="85"/>
        <v>5.3373411036301474E-4</v>
      </c>
      <c r="V92" s="13"/>
      <c r="W92" s="2"/>
      <c r="X92" s="2"/>
      <c r="Y92" s="2"/>
      <c r="Z92" s="2"/>
      <c r="AA92" s="2"/>
      <c r="AB92" s="2"/>
      <c r="AC92" s="2"/>
      <c r="AD92" s="2"/>
      <c r="AE92" s="13">
        <v>1E-3</v>
      </c>
      <c r="AF92" s="2">
        <v>0.49</v>
      </c>
      <c r="AG92" s="14">
        <f t="shared" si="86"/>
        <v>4.8999999999999998E-4</v>
      </c>
      <c r="AH92" s="17"/>
      <c r="AI92" s="2"/>
      <c r="AJ92" s="14"/>
      <c r="AK92" s="13"/>
      <c r="AL92" s="2"/>
      <c r="AM92" s="2"/>
      <c r="AN92" s="13"/>
      <c r="AO92" s="2"/>
      <c r="AP92" s="14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6.0237341103630149E-3</v>
      </c>
      <c r="AU92" s="7">
        <f t="shared" si="89"/>
        <v>28.47</v>
      </c>
      <c r="AV92" s="1">
        <f t="shared" si="90"/>
        <v>0.26</v>
      </c>
      <c r="AW92" s="1">
        <f t="shared" si="91"/>
        <v>0.21149999999999999</v>
      </c>
      <c r="AX92" s="1">
        <f t="shared" si="92"/>
        <v>63.184678967391733</v>
      </c>
      <c r="AZ92" s="1">
        <f t="shared" si="93"/>
        <v>3.1414597267745835E-2</v>
      </c>
      <c r="BA92" s="1">
        <f t="shared" si="94"/>
        <v>9.3849704172691357</v>
      </c>
    </row>
    <row r="93" spans="1:53" x14ac:dyDescent="0.15">
      <c r="C93" s="6">
        <v>3</v>
      </c>
      <c r="D93" s="18">
        <v>7.3308999577096801</v>
      </c>
      <c r="E93" s="9">
        <f t="shared" si="95"/>
        <v>0.25805003710344798</v>
      </c>
      <c r="F93" s="6" t="s">
        <v>110</v>
      </c>
      <c r="G93" s="1">
        <v>4</v>
      </c>
      <c r="H93" s="7">
        <f t="shared" si="76"/>
        <v>7.3308999577096801</v>
      </c>
      <c r="I93" s="7">
        <f t="shared" si="77"/>
        <v>280.48089995770965</v>
      </c>
      <c r="J93" s="7">
        <f t="shared" si="78"/>
        <v>4.4241739831889039E-2</v>
      </c>
      <c r="K93" s="7">
        <f t="shared" si="79"/>
        <v>28.47</v>
      </c>
      <c r="L93" s="7">
        <f t="shared" si="80"/>
        <v>0.28470000000000001</v>
      </c>
      <c r="M93" s="1" t="s">
        <v>110</v>
      </c>
      <c r="O93" s="7">
        <f t="shared" si="96"/>
        <v>1.1126335135230998</v>
      </c>
      <c r="P93" s="7">
        <f t="shared" si="81"/>
        <v>4.9224842433529578E-2</v>
      </c>
      <c r="Q93" s="12">
        <f t="shared" si="82"/>
        <v>1.2798459032717691E-2</v>
      </c>
      <c r="R93" s="7">
        <f t="shared" si="83"/>
        <v>7.4022000000000004E-2</v>
      </c>
      <c r="S93" s="13">
        <f t="shared" si="84"/>
        <v>0.17290074616624368</v>
      </c>
      <c r="T93" s="2">
        <v>0.01</v>
      </c>
      <c r="U93" s="14">
        <f t="shared" si="85"/>
        <v>1.7290074616624369E-3</v>
      </c>
      <c r="V93" s="13"/>
      <c r="W93" s="2"/>
      <c r="X93" s="2"/>
      <c r="Y93" s="2"/>
      <c r="Z93" s="2"/>
      <c r="AA93" s="2"/>
      <c r="AB93" s="2"/>
      <c r="AC93" s="2"/>
      <c r="AD93" s="2"/>
      <c r="AE93" s="13">
        <v>1E-3</v>
      </c>
      <c r="AF93" s="2">
        <v>0.49</v>
      </c>
      <c r="AG93" s="14">
        <f t="shared" si="86"/>
        <v>4.8999999999999998E-4</v>
      </c>
      <c r="AH93" s="17"/>
      <c r="AI93" s="2"/>
      <c r="AJ93" s="14"/>
      <c r="AK93" s="13"/>
      <c r="AL93" s="2"/>
      <c r="AM93" s="2"/>
      <c r="AN93" s="13"/>
      <c r="AO93" s="2"/>
      <c r="AP93" s="14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7.219007461662437E-3</v>
      </c>
      <c r="AU93" s="7">
        <f t="shared" si="89"/>
        <v>28.47</v>
      </c>
      <c r="AV93" s="1">
        <f t="shared" si="90"/>
        <v>0.26</v>
      </c>
      <c r="AW93" s="1">
        <f t="shared" si="91"/>
        <v>0.21149999999999999</v>
      </c>
      <c r="AX93" s="1">
        <f t="shared" si="92"/>
        <v>75.7222448022126</v>
      </c>
      <c r="AZ93" s="1">
        <f t="shared" si="93"/>
        <v>3.1414597267745835E-2</v>
      </c>
      <c r="BA93" s="1">
        <f t="shared" si="94"/>
        <v>11.247204844780942</v>
      </c>
    </row>
    <row r="94" spans="1:53" x14ac:dyDescent="0.15">
      <c r="C94" s="6">
        <v>4</v>
      </c>
      <c r="D94" s="18">
        <v>14.3581615922</v>
      </c>
      <c r="E94" s="9">
        <f t="shared" si="95"/>
        <v>7.3308999577096801</v>
      </c>
      <c r="F94" s="6" t="s">
        <v>110</v>
      </c>
      <c r="G94" s="1">
        <v>5</v>
      </c>
      <c r="H94" s="7">
        <f t="shared" si="76"/>
        <v>14.3581615922</v>
      </c>
      <c r="I94" s="7">
        <f t="shared" si="77"/>
        <v>287.5081615922</v>
      </c>
      <c r="J94" s="7">
        <f t="shared" si="78"/>
        <v>0.10335420627189161</v>
      </c>
      <c r="K94" s="7">
        <f t="shared" si="79"/>
        <v>28.47</v>
      </c>
      <c r="L94" s="7">
        <f t="shared" si="80"/>
        <v>0.28470000000000001</v>
      </c>
      <c r="M94" s="1" t="s">
        <v>112</v>
      </c>
      <c r="N94" s="7">
        <f>(O93-P93)*$C$22/100</f>
        <v>1.0102382375350918</v>
      </c>
      <c r="O94" s="7">
        <f t="shared" si="96"/>
        <v>0.33787043355447843</v>
      </c>
      <c r="P94" s="7">
        <f t="shared" si="81"/>
        <v>3.492033048276301E-2</v>
      </c>
      <c r="Q94" s="12">
        <f t="shared" si="82"/>
        <v>9.0792859255183836E-3</v>
      </c>
      <c r="R94" s="7">
        <f t="shared" si="83"/>
        <v>7.4022000000000004E-2</v>
      </c>
      <c r="S94" s="13">
        <f t="shared" si="84"/>
        <v>0.12265658757556379</v>
      </c>
      <c r="T94" s="2">
        <v>0.01</v>
      </c>
      <c r="U94" s="14">
        <f t="shared" si="85"/>
        <v>1.2265658757556379E-3</v>
      </c>
      <c r="V94" s="13"/>
      <c r="W94" s="2"/>
      <c r="X94" s="2"/>
      <c r="Y94" s="2"/>
      <c r="Z94" s="2"/>
      <c r="AA94" s="2"/>
      <c r="AB94" s="2"/>
      <c r="AC94" s="2"/>
      <c r="AD94" s="2"/>
      <c r="AE94" s="13">
        <v>5.0000000000000001E-3</v>
      </c>
      <c r="AF94" s="2">
        <v>0.49</v>
      </c>
      <c r="AG94" s="14">
        <f t="shared" si="86"/>
        <v>2.4499999999999999E-3</v>
      </c>
      <c r="AH94" s="17"/>
      <c r="AI94" s="2"/>
      <c r="AJ94" s="14"/>
      <c r="AK94" s="13"/>
      <c r="AL94" s="2"/>
      <c r="AM94" s="2"/>
      <c r="AN94" s="13"/>
      <c r="AO94" s="2"/>
      <c r="AP94" s="14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1.1176565875755638E-2</v>
      </c>
      <c r="AU94" s="7">
        <f t="shared" si="89"/>
        <v>28.47</v>
      </c>
      <c r="AV94" s="1">
        <f t="shared" si="90"/>
        <v>0.26</v>
      </c>
      <c r="AW94" s="1">
        <f t="shared" si="91"/>
        <v>0.21149999999999999</v>
      </c>
      <c r="AX94" s="1">
        <f t="shared" si="92"/>
        <v>117.23421284525583</v>
      </c>
      <c r="AZ94" s="1">
        <f t="shared" si="93"/>
        <v>3.1414597267745835E-2</v>
      </c>
      <c r="BA94" s="1">
        <f t="shared" si="94"/>
        <v>17.413076040354174</v>
      </c>
    </row>
    <row r="95" spans="1:53" x14ac:dyDescent="0.15">
      <c r="C95" s="6">
        <v>5</v>
      </c>
      <c r="D95" s="18">
        <v>16.321081809354801</v>
      </c>
      <c r="E95" s="9">
        <f t="shared" si="95"/>
        <v>14.3581615922</v>
      </c>
      <c r="F95" s="6" t="s">
        <v>112</v>
      </c>
      <c r="G95" s="1">
        <v>6</v>
      </c>
      <c r="H95" s="7">
        <f t="shared" si="76"/>
        <v>16.321081809354801</v>
      </c>
      <c r="I95" s="7">
        <f t="shared" si="77"/>
        <v>289.47108180935476</v>
      </c>
      <c r="J95" s="7">
        <f t="shared" si="78"/>
        <v>0.13003585072732043</v>
      </c>
      <c r="K95" s="7">
        <f t="shared" si="79"/>
        <v>28.47</v>
      </c>
      <c r="L95" s="7">
        <f t="shared" si="80"/>
        <v>0.28470000000000001</v>
      </c>
      <c r="M95" s="1" t="s">
        <v>110</v>
      </c>
      <c r="O95" s="7">
        <f t="shared" si="96"/>
        <v>0.58765010307171539</v>
      </c>
      <c r="P95" s="7">
        <f t="shared" si="81"/>
        <v>7.641558108292805E-2</v>
      </c>
      <c r="Q95" s="12">
        <f t="shared" si="82"/>
        <v>1.9868051081561294E-2</v>
      </c>
      <c r="R95" s="7">
        <f t="shared" si="83"/>
        <v>7.4022000000000004E-2</v>
      </c>
      <c r="S95" s="13">
        <f t="shared" si="84"/>
        <v>0.26840737998920988</v>
      </c>
      <c r="T95" s="2">
        <v>0.01</v>
      </c>
      <c r="U95" s="14">
        <f t="shared" si="85"/>
        <v>2.6840737998920987E-3</v>
      </c>
      <c r="V95" s="13"/>
      <c r="W95" s="2"/>
      <c r="X95" s="2"/>
      <c r="Y95" s="2"/>
      <c r="Z95" s="2"/>
      <c r="AA95" s="2"/>
      <c r="AB95" s="2"/>
      <c r="AC95" s="2"/>
      <c r="AD95" s="2"/>
      <c r="AE95" s="13">
        <v>5.0000000000000001E-3</v>
      </c>
      <c r="AF95" s="2">
        <v>0.49</v>
      </c>
      <c r="AG95" s="14">
        <f t="shared" si="86"/>
        <v>2.4499999999999999E-3</v>
      </c>
      <c r="AH95" s="17"/>
      <c r="AI95" s="2"/>
      <c r="AJ95" s="14"/>
      <c r="AK95" s="13"/>
      <c r="AL95" s="2"/>
      <c r="AM95" s="2"/>
      <c r="AN95" s="13"/>
      <c r="AO95" s="2"/>
      <c r="AP95" s="14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1.26340737998921E-2</v>
      </c>
      <c r="AU95" s="7">
        <f t="shared" si="89"/>
        <v>28.47</v>
      </c>
      <c r="AV95" s="1">
        <f t="shared" si="90"/>
        <v>0.26</v>
      </c>
      <c r="AW95" s="1">
        <f t="shared" si="91"/>
        <v>0.21149999999999999</v>
      </c>
      <c r="AX95" s="1">
        <f t="shared" si="92"/>
        <v>132.52243250962644</v>
      </c>
      <c r="AZ95" s="1">
        <f t="shared" si="93"/>
        <v>3.1414597267745835E-2</v>
      </c>
      <c r="BA95" s="1">
        <f t="shared" si="94"/>
        <v>19.683871613389801</v>
      </c>
    </row>
    <row r="96" spans="1:53" x14ac:dyDescent="0.15">
      <c r="C96" s="6">
        <v>6</v>
      </c>
      <c r="D96" s="18">
        <v>21.641397850333298</v>
      </c>
      <c r="E96" s="9">
        <f t="shared" si="95"/>
        <v>16.321081809354801</v>
      </c>
      <c r="F96" s="6" t="s">
        <v>110</v>
      </c>
      <c r="G96" s="1">
        <v>7</v>
      </c>
      <c r="H96" s="7">
        <f t="shared" si="76"/>
        <v>21.641397850333298</v>
      </c>
      <c r="I96" s="7">
        <f t="shared" si="77"/>
        <v>294.79139785033328</v>
      </c>
      <c r="J96" s="7">
        <f t="shared" si="78"/>
        <v>0.2386200186294615</v>
      </c>
      <c r="K96" s="7">
        <f t="shared" si="79"/>
        <v>28.47</v>
      </c>
      <c r="L96" s="7">
        <f t="shared" si="80"/>
        <v>0.28470000000000001</v>
      </c>
      <c r="M96" s="1" t="s">
        <v>110</v>
      </c>
      <c r="O96" s="7">
        <f t="shared" si="96"/>
        <v>0.79593452198878734</v>
      </c>
      <c r="P96" s="7">
        <f t="shared" si="81"/>
        <v>0.18992591046479596</v>
      </c>
      <c r="Q96" s="12">
        <f t="shared" si="82"/>
        <v>4.9380736720846953E-2</v>
      </c>
      <c r="R96" s="7">
        <f t="shared" si="83"/>
        <v>7.4022000000000004E-2</v>
      </c>
      <c r="S96" s="13">
        <f t="shared" si="84"/>
        <v>0.66710892330451688</v>
      </c>
      <c r="T96" s="2">
        <v>0.01</v>
      </c>
      <c r="U96" s="14">
        <f t="shared" si="85"/>
        <v>6.6710892330451689E-3</v>
      </c>
      <c r="V96" s="13"/>
      <c r="W96" s="2"/>
      <c r="X96" s="2"/>
      <c r="Y96" s="2"/>
      <c r="Z96" s="2"/>
      <c r="AA96" s="2"/>
      <c r="AB96" s="2"/>
      <c r="AC96" s="2"/>
      <c r="AD96" s="2"/>
      <c r="AE96" s="13">
        <v>5.0000000000000001E-3</v>
      </c>
      <c r="AF96" s="2">
        <v>0.49</v>
      </c>
      <c r="AG96" s="14">
        <f t="shared" si="86"/>
        <v>2.4499999999999999E-3</v>
      </c>
      <c r="AH96" s="17"/>
      <c r="AI96" s="2"/>
      <c r="AJ96" s="14"/>
      <c r="AK96" s="13"/>
      <c r="AL96" s="2"/>
      <c r="AM96" s="2"/>
      <c r="AN96" s="13"/>
      <c r="AO96" s="2"/>
      <c r="AP96" s="14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1.6621089233045169E-2</v>
      </c>
      <c r="AU96" s="7">
        <f t="shared" si="89"/>
        <v>28.47</v>
      </c>
      <c r="AV96" s="1">
        <f t="shared" si="90"/>
        <v>0.26</v>
      </c>
      <c r="AW96" s="1">
        <f t="shared" si="91"/>
        <v>0.21149999999999999</v>
      </c>
      <c r="AX96" s="1">
        <f t="shared" si="92"/>
        <v>174.34338369477618</v>
      </c>
      <c r="AZ96" s="1">
        <f t="shared" si="93"/>
        <v>3.1414597267745835E-2</v>
      </c>
      <c r="BA96" s="1">
        <f t="shared" si="94"/>
        <v>25.895636808829689</v>
      </c>
    </row>
    <row r="97" spans="3:54" x14ac:dyDescent="0.15">
      <c r="C97" s="6">
        <v>7</v>
      </c>
      <c r="D97" s="18">
        <v>23.835429577419401</v>
      </c>
      <c r="E97" s="9">
        <f t="shared" si="95"/>
        <v>21.641397850333298</v>
      </c>
      <c r="F97" s="6" t="s">
        <v>110</v>
      </c>
      <c r="G97" s="1">
        <v>8</v>
      </c>
      <c r="H97" s="7">
        <f t="shared" si="76"/>
        <v>23.835429577419401</v>
      </c>
      <c r="I97" s="7">
        <f t="shared" si="77"/>
        <v>296.98542957741938</v>
      </c>
      <c r="J97" s="7">
        <f t="shared" si="78"/>
        <v>0.30456454070736216</v>
      </c>
      <c r="K97" s="7">
        <f t="shared" si="79"/>
        <v>28.47</v>
      </c>
      <c r="L97" s="7">
        <f t="shared" si="80"/>
        <v>0.28470000000000001</v>
      </c>
      <c r="M97" s="1" t="s">
        <v>110</v>
      </c>
      <c r="O97" s="7">
        <f t="shared" si="96"/>
        <v>0.8907086115239915</v>
      </c>
      <c r="P97" s="7">
        <f t="shared" si="81"/>
        <v>0.27127825917289672</v>
      </c>
      <c r="Q97" s="12">
        <f t="shared" si="82"/>
        <v>7.0532347384953148E-2</v>
      </c>
      <c r="R97" s="7">
        <f t="shared" si="83"/>
        <v>7.4022000000000004E-2</v>
      </c>
      <c r="S97" s="13">
        <f t="shared" si="84"/>
        <v>0.95285654785000595</v>
      </c>
      <c r="T97" s="2">
        <v>0.01</v>
      </c>
      <c r="U97" s="14">
        <f t="shared" si="85"/>
        <v>9.52856547850006E-3</v>
      </c>
      <c r="V97" s="13"/>
      <c r="W97" s="2"/>
      <c r="X97" s="2"/>
      <c r="Y97" s="2"/>
      <c r="Z97" s="2"/>
      <c r="AA97" s="2"/>
      <c r="AB97" s="2"/>
      <c r="AC97" s="2"/>
      <c r="AD97" s="2"/>
      <c r="AE97" s="13">
        <v>5.0000000000000001E-3</v>
      </c>
      <c r="AF97" s="2">
        <v>0.49</v>
      </c>
      <c r="AG97" s="14">
        <f t="shared" si="86"/>
        <v>2.4499999999999999E-3</v>
      </c>
      <c r="AH97" s="17"/>
      <c r="AI97" s="2"/>
      <c r="AJ97" s="14"/>
      <c r="AK97" s="13"/>
      <c r="AL97" s="2"/>
      <c r="AM97" s="2"/>
      <c r="AN97" s="13"/>
      <c r="AO97" s="2"/>
      <c r="AP97" s="14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1.9478565478500062E-2</v>
      </c>
      <c r="AU97" s="7">
        <f t="shared" si="89"/>
        <v>28.47</v>
      </c>
      <c r="AV97" s="1">
        <f t="shared" si="90"/>
        <v>0.26</v>
      </c>
      <c r="AW97" s="1">
        <f t="shared" si="91"/>
        <v>0.21149999999999999</v>
      </c>
      <c r="AX97" s="1">
        <f t="shared" si="92"/>
        <v>204.31627358634788</v>
      </c>
      <c r="AZ97" s="1">
        <f t="shared" si="93"/>
        <v>3.1414597267745835E-2</v>
      </c>
      <c r="BA97" s="1">
        <f t="shared" si="94"/>
        <v>30.347581323695955</v>
      </c>
    </row>
    <row r="98" spans="3:54" x14ac:dyDescent="0.15">
      <c r="C98" s="6">
        <v>8</v>
      </c>
      <c r="D98" s="18">
        <v>23.6403718541935</v>
      </c>
      <c r="E98" s="9">
        <f t="shared" si="95"/>
        <v>23.835429577419401</v>
      </c>
      <c r="F98" s="6" t="s">
        <v>110</v>
      </c>
      <c r="G98" s="1">
        <v>9</v>
      </c>
      <c r="H98" s="7">
        <f t="shared" si="76"/>
        <v>23.6403718541935</v>
      </c>
      <c r="I98" s="7">
        <f t="shared" si="77"/>
        <v>296.79037185419349</v>
      </c>
      <c r="J98" s="7">
        <f t="shared" si="78"/>
        <v>0.29807217827619503</v>
      </c>
      <c r="K98" s="7">
        <f t="shared" si="79"/>
        <v>28.47</v>
      </c>
      <c r="L98" s="7">
        <f t="shared" si="80"/>
        <v>0.28470000000000001</v>
      </c>
      <c r="M98" s="1" t="s">
        <v>110</v>
      </c>
      <c r="O98" s="7">
        <f t="shared" si="96"/>
        <v>0.90413035235109473</v>
      </c>
      <c r="P98" s="7">
        <f t="shared" si="81"/>
        <v>0.26949610357091452</v>
      </c>
      <c r="Q98" s="12">
        <f t="shared" si="82"/>
        <v>7.0068986928437785E-2</v>
      </c>
      <c r="R98" s="7">
        <f t="shared" si="83"/>
        <v>7.4022000000000004E-2</v>
      </c>
      <c r="S98" s="13">
        <f t="shared" si="84"/>
        <v>0.94659678107100298</v>
      </c>
      <c r="T98" s="2">
        <v>0.01</v>
      </c>
      <c r="U98" s="14">
        <f t="shared" si="85"/>
        <v>9.4659678107100308E-3</v>
      </c>
      <c r="V98" s="13"/>
      <c r="W98" s="2"/>
      <c r="X98" s="2"/>
      <c r="Y98" s="2"/>
      <c r="Z98" s="2"/>
      <c r="AA98" s="2"/>
      <c r="AB98" s="2"/>
      <c r="AC98" s="2"/>
      <c r="AD98" s="2"/>
      <c r="AE98" s="13">
        <v>1E-3</v>
      </c>
      <c r="AF98" s="2">
        <v>0.49</v>
      </c>
      <c r="AG98" s="14">
        <f t="shared" si="86"/>
        <v>4.8999999999999998E-4</v>
      </c>
      <c r="AH98" s="17"/>
      <c r="AI98" s="2"/>
      <c r="AJ98" s="14"/>
      <c r="AK98" s="13"/>
      <c r="AL98" s="2"/>
      <c r="AM98" s="2"/>
      <c r="AN98" s="13"/>
      <c r="AO98" s="2"/>
      <c r="AP98" s="14"/>
      <c r="AQ98" s="2">
        <v>0.01</v>
      </c>
      <c r="AR98" s="2">
        <v>0.5</v>
      </c>
      <c r="AS98" s="2">
        <f t="shared" si="87"/>
        <v>5.0000000000000001E-3</v>
      </c>
      <c r="AT98" s="1">
        <f t="shared" si="88"/>
        <v>1.4955967810710031E-2</v>
      </c>
      <c r="AU98" s="7">
        <f t="shared" si="89"/>
        <v>28.47</v>
      </c>
      <c r="AV98" s="1">
        <f t="shared" si="90"/>
        <v>0.26</v>
      </c>
      <c r="AW98" s="1">
        <f t="shared" si="91"/>
        <v>0.21149999999999999</v>
      </c>
      <c r="AX98" s="1">
        <f t="shared" si="92"/>
        <v>156.87744635684277</v>
      </c>
      <c r="AZ98" s="1">
        <f t="shared" si="93"/>
        <v>3.1414597267745835E-2</v>
      </c>
      <c r="BA98" s="1">
        <f t="shared" si="94"/>
        <v>23.301379658121121</v>
      </c>
    </row>
    <row r="99" spans="3:54" x14ac:dyDescent="0.15">
      <c r="C99" s="6">
        <v>9</v>
      </c>
      <c r="D99" s="18">
        <v>18.062796191333302</v>
      </c>
      <c r="E99" s="9">
        <f t="shared" si="95"/>
        <v>23.6403718541935</v>
      </c>
      <c r="F99" s="6" t="s">
        <v>110</v>
      </c>
      <c r="G99" s="1">
        <v>10</v>
      </c>
      <c r="H99" s="7">
        <f t="shared" si="76"/>
        <v>18.062796191333302</v>
      </c>
      <c r="I99" s="7">
        <f t="shared" si="77"/>
        <v>291.21279619133327</v>
      </c>
      <c r="J99" s="7">
        <f t="shared" si="78"/>
        <v>0.15901310209346498</v>
      </c>
      <c r="K99" s="7">
        <f t="shared" si="79"/>
        <v>28.47</v>
      </c>
      <c r="L99" s="7">
        <f t="shared" si="80"/>
        <v>0.28470000000000001</v>
      </c>
      <c r="M99" s="1" t="s">
        <v>110</v>
      </c>
      <c r="O99" s="7">
        <f t="shared" si="96"/>
        <v>0.91933424878018033</v>
      </c>
      <c r="P99" s="7">
        <f t="shared" si="81"/>
        <v>0.14618619075930175</v>
      </c>
      <c r="Q99" s="12">
        <f t="shared" si="82"/>
        <v>3.8008409597418455E-2</v>
      </c>
      <c r="R99" s="7">
        <f t="shared" si="83"/>
        <v>7.4022000000000004E-2</v>
      </c>
      <c r="S99" s="13">
        <f t="shared" si="84"/>
        <v>0.51347450214015367</v>
      </c>
      <c r="T99" s="2">
        <v>0.01</v>
      </c>
      <c r="U99" s="14">
        <f t="shared" si="85"/>
        <v>5.1347450214015364E-3</v>
      </c>
      <c r="V99" s="13"/>
      <c r="W99" s="2"/>
      <c r="X99" s="2"/>
      <c r="Y99" s="2"/>
      <c r="Z99" s="2"/>
      <c r="AA99" s="2"/>
      <c r="AB99" s="2"/>
      <c r="AC99" s="2"/>
      <c r="AD99" s="2"/>
      <c r="AE99" s="13">
        <v>1E-3</v>
      </c>
      <c r="AF99" s="2">
        <v>0.49</v>
      </c>
      <c r="AG99" s="14">
        <f t="shared" si="86"/>
        <v>4.8999999999999998E-4</v>
      </c>
      <c r="AH99" s="17"/>
      <c r="AI99" s="2"/>
      <c r="AJ99" s="14"/>
      <c r="AK99" s="13"/>
      <c r="AL99" s="2"/>
      <c r="AM99" s="2"/>
      <c r="AN99" s="13"/>
      <c r="AO99" s="2"/>
      <c r="AP99" s="14"/>
      <c r="AQ99" s="2">
        <v>0.01</v>
      </c>
      <c r="AR99" s="2">
        <v>0.5</v>
      </c>
      <c r="AS99" s="2">
        <f t="shared" si="87"/>
        <v>5.0000000000000001E-3</v>
      </c>
      <c r="AT99" s="1">
        <f t="shared" si="88"/>
        <v>1.0624745021401538E-2</v>
      </c>
      <c r="AU99" s="7">
        <f t="shared" si="89"/>
        <v>28.47</v>
      </c>
      <c r="AV99" s="1">
        <f t="shared" si="90"/>
        <v>0.26</v>
      </c>
      <c r="AW99" s="1">
        <f t="shared" si="91"/>
        <v>0.21149999999999999</v>
      </c>
      <c r="AX99" s="1">
        <f t="shared" si="92"/>
        <v>111.44600524992184</v>
      </c>
      <c r="AZ99" s="1">
        <f t="shared" si="93"/>
        <v>3.1414597267745835E-2</v>
      </c>
      <c r="BA99" s="1">
        <f t="shared" si="94"/>
        <v>16.553339820450983</v>
      </c>
    </row>
    <row r="100" spans="3:54" x14ac:dyDescent="0.15">
      <c r="C100" s="6">
        <v>10</v>
      </c>
      <c r="D100" s="18">
        <v>11.4373017283548</v>
      </c>
      <c r="E100" s="9">
        <f t="shared" si="95"/>
        <v>18.062796191333302</v>
      </c>
      <c r="F100" s="6" t="s">
        <v>110</v>
      </c>
      <c r="G100" s="1">
        <v>11</v>
      </c>
      <c r="H100" s="7">
        <f t="shared" si="76"/>
        <v>11.4373017283548</v>
      </c>
      <c r="I100" s="7">
        <f t="shared" si="77"/>
        <v>284.58730172835476</v>
      </c>
      <c r="J100" s="7">
        <f t="shared" si="78"/>
        <v>7.300859498443095E-2</v>
      </c>
      <c r="K100" s="7">
        <f t="shared" si="79"/>
        <v>28.47</v>
      </c>
      <c r="L100" s="7">
        <f t="shared" si="80"/>
        <v>0.28470000000000001</v>
      </c>
      <c r="M100" s="1" t="s">
        <v>112</v>
      </c>
      <c r="N100" s="7">
        <f>(O99-P99)*$C$22/100</f>
        <v>0.73449065511983458</v>
      </c>
      <c r="O100" s="7">
        <f t="shared" si="96"/>
        <v>0.32335740290104387</v>
      </c>
      <c r="P100" s="7">
        <f t="shared" si="81"/>
        <v>2.360786966361977E-2</v>
      </c>
      <c r="Q100" s="12">
        <f t="shared" si="82"/>
        <v>6.1380461125411408E-3</v>
      </c>
      <c r="R100" s="7">
        <f t="shared" si="83"/>
        <v>7.4022000000000004E-2</v>
      </c>
      <c r="S100" s="13">
        <f t="shared" si="84"/>
        <v>8.2921916626693959E-2</v>
      </c>
      <c r="T100" s="2">
        <v>0.01</v>
      </c>
      <c r="U100" s="14">
        <f t="shared" si="85"/>
        <v>8.2921916626693963E-4</v>
      </c>
      <c r="V100" s="13"/>
      <c r="W100" s="2"/>
      <c r="X100" s="2"/>
      <c r="Y100" s="2"/>
      <c r="Z100" s="2"/>
      <c r="AA100" s="2"/>
      <c r="AB100" s="2"/>
      <c r="AC100" s="2"/>
      <c r="AD100" s="2"/>
      <c r="AE100" s="13">
        <v>1E-3</v>
      </c>
      <c r="AF100" s="2">
        <v>0.49</v>
      </c>
      <c r="AG100" s="14">
        <f t="shared" si="86"/>
        <v>4.8999999999999998E-4</v>
      </c>
      <c r="AH100" s="17"/>
      <c r="AI100" s="2"/>
      <c r="AJ100" s="14"/>
      <c r="AK100" s="13"/>
      <c r="AL100" s="2"/>
      <c r="AM100" s="2"/>
      <c r="AN100" s="13"/>
      <c r="AO100" s="2"/>
      <c r="AP100" s="14"/>
      <c r="AQ100" s="2">
        <v>0.01</v>
      </c>
      <c r="AR100" s="2">
        <v>0.5</v>
      </c>
      <c r="AS100" s="2">
        <f t="shared" si="87"/>
        <v>5.0000000000000001E-3</v>
      </c>
      <c r="AT100" s="1">
        <f t="shared" si="88"/>
        <v>6.3192191662669395E-3</v>
      </c>
      <c r="AU100" s="7">
        <f t="shared" si="89"/>
        <v>28.47</v>
      </c>
      <c r="AV100" s="1">
        <f t="shared" si="90"/>
        <v>0.26</v>
      </c>
      <c r="AW100" s="1">
        <f t="shared" si="91"/>
        <v>0.21149999999999999</v>
      </c>
      <c r="AX100" s="1">
        <f t="shared" si="92"/>
        <v>66.284106673676419</v>
      </c>
      <c r="AZ100" s="1">
        <f t="shared" si="93"/>
        <v>3.1414597267745835E-2</v>
      </c>
      <c r="BA100" s="1">
        <f t="shared" si="94"/>
        <v>9.8453357749685519</v>
      </c>
    </row>
    <row r="101" spans="3:54" x14ac:dyDescent="0.15">
      <c r="C101" s="6">
        <v>11</v>
      </c>
      <c r="D101" s="18">
        <v>4.8487467100666697</v>
      </c>
      <c r="E101" s="9">
        <f t="shared" si="95"/>
        <v>11.4373017283548</v>
      </c>
      <c r="F101" s="6" t="s">
        <v>112</v>
      </c>
      <c r="G101" s="1">
        <v>12</v>
      </c>
      <c r="H101" s="7">
        <f t="shared" si="76"/>
        <v>4.8487467100666697</v>
      </c>
      <c r="I101" s="7">
        <f t="shared" si="77"/>
        <v>277.99874671006665</v>
      </c>
      <c r="J101" s="7">
        <f t="shared" si="78"/>
        <v>3.245043940381654E-2</v>
      </c>
      <c r="K101" s="7">
        <f t="shared" si="79"/>
        <v>28.47</v>
      </c>
      <c r="L101" s="7">
        <f t="shared" si="80"/>
        <v>0.28470000000000001</v>
      </c>
      <c r="M101" s="1" t="s">
        <v>110</v>
      </c>
      <c r="O101" s="7">
        <f t="shared" si="96"/>
        <v>0.58444953323742421</v>
      </c>
      <c r="P101" s="7">
        <f t="shared" si="81"/>
        <v>1.8965644162909894E-2</v>
      </c>
      <c r="Q101" s="12">
        <f t="shared" si="82"/>
        <v>4.931067482356573E-3</v>
      </c>
      <c r="R101" s="7">
        <f t="shared" si="83"/>
        <v>7.4022000000000004E-2</v>
      </c>
      <c r="S101" s="13">
        <f t="shared" si="84"/>
        <v>6.6616242230101499E-2</v>
      </c>
      <c r="T101" s="2">
        <v>0.01</v>
      </c>
      <c r="U101" s="14">
        <f t="shared" si="85"/>
        <v>6.6616242230101499E-4</v>
      </c>
      <c r="V101" s="13"/>
      <c r="W101" s="2"/>
      <c r="X101" s="2"/>
      <c r="Y101" s="2"/>
      <c r="Z101" s="2"/>
      <c r="AA101" s="2"/>
      <c r="AB101" s="2"/>
      <c r="AC101" s="2"/>
      <c r="AD101" s="2"/>
      <c r="AE101" s="13">
        <v>1E-3</v>
      </c>
      <c r="AF101" s="2">
        <v>0.49</v>
      </c>
      <c r="AG101" s="14">
        <f t="shared" si="86"/>
        <v>4.8999999999999998E-4</v>
      </c>
      <c r="AH101" s="17"/>
      <c r="AI101" s="2"/>
      <c r="AJ101" s="14"/>
      <c r="AK101" s="13"/>
      <c r="AL101" s="2"/>
      <c r="AM101" s="2"/>
      <c r="AN101" s="13"/>
      <c r="AO101" s="2"/>
      <c r="AP101" s="14"/>
      <c r="AQ101" s="2">
        <v>0.01</v>
      </c>
      <c r="AR101" s="2">
        <v>0.5</v>
      </c>
      <c r="AS101" s="2">
        <f t="shared" si="87"/>
        <v>5.0000000000000001E-3</v>
      </c>
      <c r="AT101" s="1">
        <f t="shared" si="88"/>
        <v>6.1561624223010151E-3</v>
      </c>
      <c r="AU101" s="7">
        <f t="shared" si="89"/>
        <v>28.47</v>
      </c>
      <c r="AV101" s="1">
        <f t="shared" si="90"/>
        <v>0.26</v>
      </c>
      <c r="AW101" s="1">
        <f t="shared" si="91"/>
        <v>0.21149999999999999</v>
      </c>
      <c r="AX101" s="1">
        <f t="shared" si="92"/>
        <v>64.57375760577338</v>
      </c>
      <c r="AY101" s="1">
        <f>SUM(AX90:AX101)</f>
        <v>1285.7190257262771</v>
      </c>
      <c r="AZ101" s="1">
        <f t="shared" si="93"/>
        <v>3.1414597267745835E-2</v>
      </c>
      <c r="BA101" s="1">
        <f t="shared" si="94"/>
        <v>9.5912935661957945</v>
      </c>
      <c r="BB101" s="1">
        <f>SUM(BA90:BA101)</f>
        <v>190.97090020174724</v>
      </c>
    </row>
    <row r="102" spans="3:54" x14ac:dyDescent="0.15">
      <c r="C102" s="6">
        <v>12</v>
      </c>
      <c r="D102" s="18">
        <v>1.0535202217419399</v>
      </c>
      <c r="E102" s="9">
        <f t="shared" si="95"/>
        <v>4.8487467100666697</v>
      </c>
      <c r="F102" s="6" t="s">
        <v>110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Z117"/>
  <sheetViews>
    <sheetView workbookViewId="0">
      <pane xSplit="4" topLeftCell="E1" activePane="topRight" state="frozen"/>
      <selection activeCell="K16" sqref="K16"/>
      <selection pane="topRight" activeCell="E2" sqref="E2:E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 customWidth="1"/>
    <col min="29" max="29" width="8.875" style="1"/>
    <col min="30" max="30" width="10.25" style="1" customWidth="1"/>
    <col min="31" max="31" width="8.875" style="1"/>
    <col min="32" max="32" width="23.125" style="1" customWidth="1"/>
    <col min="33" max="33" width="15.625" style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11.5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5.625" style="1"/>
    <col min="55" max="16384" width="8.875" style="1"/>
  </cols>
  <sheetData>
    <row r="1" spans="1:44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73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</row>
    <row r="2" spans="1:44" x14ac:dyDescent="0.15">
      <c r="A2" s="28" t="s">
        <v>41</v>
      </c>
      <c r="B2" s="3" t="s">
        <v>42</v>
      </c>
      <c r="C2" s="2"/>
      <c r="D2" s="2"/>
      <c r="E2" s="35">
        <v>605.13200000000006</v>
      </c>
      <c r="F2" s="2">
        <v>734.67200000000003</v>
      </c>
      <c r="G2" s="39">
        <f>(F2+F3+F4)/3</f>
        <v>1194.134</v>
      </c>
      <c r="H2" s="2">
        <v>0.18</v>
      </c>
      <c r="I2" s="28">
        <f>(H2+H3+H4)/3</f>
        <v>0.13666666666666669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</row>
    <row r="3" spans="1:44" x14ac:dyDescent="0.15">
      <c r="A3" s="28"/>
      <c r="B3" s="3" t="s">
        <v>43</v>
      </c>
      <c r="C3" s="2"/>
      <c r="D3" s="2"/>
      <c r="E3" s="36"/>
      <c r="F3" s="2">
        <v>1192.0899999999999</v>
      </c>
      <c r="G3" s="40"/>
      <c r="H3" s="2">
        <v>0.13</v>
      </c>
      <c r="I3" s="28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</row>
    <row r="4" spans="1:44" x14ac:dyDescent="0.15">
      <c r="A4" s="28"/>
      <c r="B4" s="3" t="s">
        <v>44</v>
      </c>
      <c r="C4" s="2"/>
      <c r="D4" s="2"/>
      <c r="E4" s="37"/>
      <c r="F4" s="2">
        <v>1655.64</v>
      </c>
      <c r="G4" s="41"/>
      <c r="H4" s="2">
        <v>0.1</v>
      </c>
      <c r="I4" s="28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</row>
    <row r="5" spans="1:44" x14ac:dyDescent="0.15">
      <c r="A5" s="28" t="s">
        <v>45</v>
      </c>
      <c r="B5" s="3" t="s">
        <v>46</v>
      </c>
      <c r="C5" s="2"/>
      <c r="D5" s="2"/>
      <c r="E5" s="35">
        <v>2625.6346628438901</v>
      </c>
      <c r="F5" s="2">
        <v>91.103999999999999</v>
      </c>
      <c r="G5" s="39">
        <f>(F5+F6)/2</f>
        <v>92.509250000000009</v>
      </c>
      <c r="H5" s="2">
        <v>0.18</v>
      </c>
      <c r="I5" s="28">
        <f>(H5+H6)/2</f>
        <v>0.185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</row>
    <row r="6" spans="1:44" x14ac:dyDescent="0.15">
      <c r="A6" s="28"/>
      <c r="B6" s="3" t="s">
        <v>47</v>
      </c>
      <c r="C6" s="2"/>
      <c r="D6" s="2"/>
      <c r="E6" s="37"/>
      <c r="F6" s="2">
        <v>93.914500000000004</v>
      </c>
      <c r="G6" s="41"/>
      <c r="H6" s="2">
        <v>0.19</v>
      </c>
      <c r="I6" s="28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</row>
    <row r="7" spans="1:44" x14ac:dyDescent="0.15">
      <c r="A7" s="28" t="s">
        <v>48</v>
      </c>
      <c r="B7" s="29"/>
      <c r="C7" s="2"/>
      <c r="D7" s="2"/>
      <c r="E7" s="4">
        <v>975.30845599093095</v>
      </c>
      <c r="F7" s="2">
        <v>122.786</v>
      </c>
      <c r="G7" s="2"/>
      <c r="H7" s="2">
        <v>0.28999999999999998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</row>
    <row r="8" spans="1:44" x14ac:dyDescent="0.15">
      <c r="A8" s="28" t="s">
        <v>49</v>
      </c>
      <c r="B8" s="29"/>
      <c r="C8" s="2"/>
      <c r="D8" s="2"/>
      <c r="E8" s="4">
        <v>11.906000000000001</v>
      </c>
      <c r="F8" s="2">
        <v>625.46400000000006</v>
      </c>
      <c r="G8" s="2"/>
      <c r="H8" s="2">
        <v>0.26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</row>
    <row r="9" spans="1:44" x14ac:dyDescent="0.15">
      <c r="A9" s="28" t="s">
        <v>50</v>
      </c>
      <c r="B9" s="29"/>
      <c r="C9" s="2"/>
      <c r="D9" s="2"/>
      <c r="E9" s="4">
        <v>38.154000000000003</v>
      </c>
      <c r="F9" s="2">
        <v>341.64</v>
      </c>
      <c r="G9" s="2"/>
      <c r="H9" s="2">
        <v>0.33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</row>
    <row r="10" spans="1:44" x14ac:dyDescent="0.15">
      <c r="A10" s="28" t="s">
        <v>51</v>
      </c>
      <c r="B10" s="29"/>
      <c r="C10" s="2"/>
      <c r="D10" s="2"/>
      <c r="E10" s="4">
        <v>16.215269950150802</v>
      </c>
      <c r="F10" s="2">
        <v>341.64</v>
      </c>
      <c r="G10" s="2"/>
      <c r="H10" s="2">
        <v>0.33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</row>
    <row r="11" spans="1:44" x14ac:dyDescent="0.15">
      <c r="A11" s="28" t="s">
        <v>52</v>
      </c>
      <c r="B11" s="29"/>
      <c r="C11" s="2"/>
      <c r="D11" s="2"/>
      <c r="E11" s="4">
        <v>2.6172</v>
      </c>
      <c r="F11" s="2">
        <v>910.85749999999996</v>
      </c>
      <c r="G11" s="2"/>
      <c r="H11" s="2">
        <v>0.21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</row>
    <row r="12" spans="1:44" x14ac:dyDescent="0.15"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</row>
    <row r="14" spans="1:44" x14ac:dyDescent="0.15">
      <c r="A14" s="1" t="s">
        <v>55</v>
      </c>
      <c r="B14" s="1" t="s">
        <v>56</v>
      </c>
      <c r="C14" s="1">
        <v>308.16000000000003</v>
      </c>
      <c r="G14" s="38" t="s">
        <v>57</v>
      </c>
      <c r="H14" s="5" t="s">
        <v>58</v>
      </c>
      <c r="I14" s="5">
        <f>AV38+AV53+BB69+AY85+AY101+BB101+AY116+AG69</f>
        <v>27454355.503159523</v>
      </c>
      <c r="J14" s="5" t="s">
        <v>35</v>
      </c>
      <c r="K14" s="5">
        <f>I14/(10000*1000)</f>
        <v>2.7454355503159524</v>
      </c>
      <c r="L14" s="5" t="s">
        <v>59</v>
      </c>
    </row>
    <row r="15" spans="1:44" x14ac:dyDescent="0.15">
      <c r="A15" s="1" t="s">
        <v>60</v>
      </c>
      <c r="B15" s="1" t="s">
        <v>56</v>
      </c>
      <c r="G15" s="38"/>
      <c r="H15" s="5" t="s">
        <v>61</v>
      </c>
      <c r="I15" s="5">
        <v>28587607.732892599</v>
      </c>
      <c r="J15" s="5" t="s">
        <v>35</v>
      </c>
      <c r="K15" s="5">
        <f>I15/(10000*1000)</f>
        <v>2.8587607732892599</v>
      </c>
      <c r="L15" s="5" t="s">
        <v>59</v>
      </c>
    </row>
    <row r="16" spans="1:44" x14ac:dyDescent="0.15">
      <c r="A16" s="1" t="s">
        <v>62</v>
      </c>
      <c r="B16" s="1" t="s">
        <v>63</v>
      </c>
      <c r="C16" s="1">
        <v>19347</v>
      </c>
      <c r="K16" s="1">
        <v>2.7488480201377348</v>
      </c>
    </row>
    <row r="17" spans="1:47" x14ac:dyDescent="0.15">
      <c r="A17" s="1" t="s">
        <v>64</v>
      </c>
      <c r="B17" s="1" t="s">
        <v>65</v>
      </c>
      <c r="C17" s="1">
        <v>1.9870000000000001</v>
      </c>
      <c r="AF17" s="1" t="s">
        <v>122</v>
      </c>
    </row>
    <row r="18" spans="1:47" x14ac:dyDescent="0.15">
      <c r="A18" s="1" t="s">
        <v>67</v>
      </c>
      <c r="B18" s="1" t="s">
        <v>68</v>
      </c>
      <c r="C18" s="1">
        <v>1</v>
      </c>
    </row>
    <row r="19" spans="1:47" x14ac:dyDescent="0.15">
      <c r="A19" s="1" t="s">
        <v>70</v>
      </c>
      <c r="B19" s="1" t="s">
        <v>68</v>
      </c>
      <c r="C19" s="1">
        <v>3</v>
      </c>
    </row>
    <row r="20" spans="1:47" x14ac:dyDescent="0.15">
      <c r="A20" s="1" t="s">
        <v>73</v>
      </c>
      <c r="B20" s="1" t="s">
        <v>74</v>
      </c>
      <c r="C20" s="1">
        <v>0.13</v>
      </c>
    </row>
    <row r="21" spans="1:47" x14ac:dyDescent="0.15">
      <c r="A21" s="1" t="s">
        <v>75</v>
      </c>
      <c r="B21" s="1" t="s">
        <v>76</v>
      </c>
      <c r="C21" s="1">
        <v>1</v>
      </c>
    </row>
    <row r="22" spans="1:47" x14ac:dyDescent="0.15">
      <c r="A22" s="1" t="s">
        <v>77</v>
      </c>
      <c r="B22" s="1" t="s">
        <v>72</v>
      </c>
      <c r="C22" s="1">
        <v>95</v>
      </c>
    </row>
    <row r="23" spans="1:47" x14ac:dyDescent="0.15">
      <c r="A23" s="1" t="s">
        <v>78</v>
      </c>
      <c r="B23" s="1" t="s">
        <v>79</v>
      </c>
      <c r="C23" s="1">
        <v>0.66200000000000003</v>
      </c>
    </row>
    <row r="25" spans="1:47" x14ac:dyDescent="0.15">
      <c r="S25" s="30" t="s">
        <v>80</v>
      </c>
      <c r="T25" s="30"/>
      <c r="U25" s="30"/>
      <c r="V25" s="30" t="s">
        <v>81</v>
      </c>
      <c r="W25" s="30"/>
      <c r="X25" s="30"/>
      <c r="Y25" s="30" t="s">
        <v>82</v>
      </c>
      <c r="Z25" s="30"/>
      <c r="AA25" s="30"/>
      <c r="AB25" s="30" t="s">
        <v>83</v>
      </c>
      <c r="AC25" s="30"/>
      <c r="AD25" s="30"/>
      <c r="AE25" s="30" t="s">
        <v>84</v>
      </c>
      <c r="AF25" s="30"/>
      <c r="AG25" s="30"/>
      <c r="AH25" s="30" t="s">
        <v>85</v>
      </c>
      <c r="AI25" s="30"/>
      <c r="AJ25" s="30"/>
      <c r="AK25" s="31" t="s">
        <v>86</v>
      </c>
      <c r="AL25" s="32"/>
      <c r="AM25" s="33"/>
      <c r="AN25" s="30" t="s">
        <v>87</v>
      </c>
      <c r="AO25" s="30"/>
      <c r="AP25" s="30"/>
    </row>
    <row r="26" spans="1:47" x14ac:dyDescent="0.15">
      <c r="A26" s="34" t="s">
        <v>41</v>
      </c>
      <c r="B26" s="34"/>
      <c r="C26" s="6" t="s">
        <v>88</v>
      </c>
      <c r="D26" s="6" t="s">
        <v>89</v>
      </c>
      <c r="E26" s="6" t="s">
        <v>90</v>
      </c>
      <c r="F26" s="6" t="s">
        <v>91</v>
      </c>
      <c r="G26" s="1" t="s">
        <v>88</v>
      </c>
      <c r="H26" s="1" t="s">
        <v>90</v>
      </c>
      <c r="I26" s="1" t="s">
        <v>92</v>
      </c>
      <c r="J26" s="1" t="s">
        <v>93</v>
      </c>
      <c r="K26" s="10" t="s">
        <v>94</v>
      </c>
      <c r="L26" s="10" t="s">
        <v>95</v>
      </c>
      <c r="M26" s="1" t="s">
        <v>96</v>
      </c>
      <c r="N26" s="10" t="s">
        <v>97</v>
      </c>
      <c r="O26" s="1" t="s">
        <v>98</v>
      </c>
      <c r="P26" s="1" t="s">
        <v>99</v>
      </c>
      <c r="Q26" s="10" t="s">
        <v>100</v>
      </c>
      <c r="R26" s="10" t="s">
        <v>101</v>
      </c>
      <c r="S26" s="2" t="s">
        <v>102</v>
      </c>
      <c r="T26" s="2" t="s">
        <v>103</v>
      </c>
      <c r="U26" s="2"/>
      <c r="V26" s="2" t="s">
        <v>102</v>
      </c>
      <c r="W26" s="2" t="s">
        <v>103</v>
      </c>
      <c r="X26" s="2"/>
      <c r="Y26" s="2" t="s">
        <v>102</v>
      </c>
      <c r="Z26" s="2" t="s">
        <v>103</v>
      </c>
      <c r="AA26" s="2"/>
      <c r="AB26" s="2" t="s">
        <v>102</v>
      </c>
      <c r="AC26" s="2" t="s">
        <v>103</v>
      </c>
      <c r="AD26" s="2"/>
      <c r="AE26" s="2" t="s">
        <v>102</v>
      </c>
      <c r="AF26" s="2" t="s">
        <v>103</v>
      </c>
      <c r="AG26" s="2"/>
      <c r="AH26" s="2" t="s">
        <v>102</v>
      </c>
      <c r="AI26" s="2" t="s">
        <v>103</v>
      </c>
      <c r="AJ26" s="2"/>
      <c r="AK26" s="2" t="s">
        <v>102</v>
      </c>
      <c r="AL26" s="2" t="s">
        <v>103</v>
      </c>
      <c r="AM26" s="2"/>
      <c r="AN26" s="16" t="s">
        <v>102</v>
      </c>
      <c r="AO26" s="16" t="s">
        <v>103</v>
      </c>
      <c r="AP26" s="16"/>
      <c r="AQ26" s="1" t="s">
        <v>104</v>
      </c>
      <c r="AR26" s="1" t="s">
        <v>105</v>
      </c>
      <c r="AS26" s="1" t="s">
        <v>73</v>
      </c>
      <c r="AT26" s="1" t="s">
        <v>106</v>
      </c>
      <c r="AU26" s="1" t="s">
        <v>107</v>
      </c>
    </row>
    <row r="27" spans="1:47" x14ac:dyDescent="0.15">
      <c r="A27" s="1" t="s">
        <v>108</v>
      </c>
      <c r="B27" s="1">
        <f>G2</f>
        <v>1194.134</v>
      </c>
      <c r="C27" s="6" t="s">
        <v>109</v>
      </c>
      <c r="D27" s="6">
        <v>-7</v>
      </c>
      <c r="E27" s="6"/>
      <c r="F27" s="6"/>
      <c r="G27" s="1">
        <v>1</v>
      </c>
      <c r="H27" s="7">
        <f t="shared" ref="H27:H38" si="0">E28</f>
        <v>-7</v>
      </c>
      <c r="I27" s="7">
        <f t="shared" ref="I27:I38" si="1">H27+273.15</f>
        <v>266.14999999999998</v>
      </c>
      <c r="J27" s="7">
        <f t="shared" ref="J27:J38" si="2">EXP(($C$16*(I27-$C$14))/($C$17*I27*$C$14))</f>
        <v>6.824047601930683E-3</v>
      </c>
      <c r="K27" s="7">
        <f t="shared" ref="K27:K38" si="3">$B$27/12</f>
        <v>99.511166666666668</v>
      </c>
      <c r="L27" s="7">
        <f t="shared" ref="L27:L38" si="4">K27*$B$28/100</f>
        <v>0.99511166666666673</v>
      </c>
      <c r="M27" s="1" t="s">
        <v>110</v>
      </c>
      <c r="O27" s="7">
        <f>L27</f>
        <v>0.99511166666666673</v>
      </c>
      <c r="P27" s="7">
        <f t="shared" ref="P27:P38" si="5">O27*J27</f>
        <v>6.7906893825699123E-3</v>
      </c>
      <c r="Q27" s="12">
        <f t="shared" ref="Q27:Q38" si="6">P27*$B$29</f>
        <v>9.2806088228455485E-4</v>
      </c>
      <c r="R27" s="7">
        <f t="shared" ref="R27:R38" si="7">L27*$B$29</f>
        <v>0.13599859444444448</v>
      </c>
      <c r="S27" s="13">
        <f t="shared" ref="S27:S38" si="8">Q27/R27</f>
        <v>6.824047601930683E-3</v>
      </c>
      <c r="T27" s="2">
        <v>0.01</v>
      </c>
      <c r="U27" s="14">
        <f t="shared" ref="U27:U38" si="9">S27*T27</f>
        <v>6.8240476019306828E-5</v>
      </c>
      <c r="V27" s="13"/>
      <c r="W27" s="2"/>
      <c r="X27" s="14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3"/>
      <c r="AF27" s="2"/>
      <c r="AG27" s="14"/>
      <c r="AH27" s="13"/>
      <c r="AI27" s="2"/>
      <c r="AJ27" s="14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2.1968240476019307E-2</v>
      </c>
      <c r="AR27" s="7">
        <f t="shared" ref="AR27:AR38" si="15">$B$27/12</f>
        <v>99.511166666666668</v>
      </c>
      <c r="AS27" s="1">
        <f t="shared" ref="AS27:AS38" si="16">$B$29</f>
        <v>0.13666666666666669</v>
      </c>
      <c r="AT27" s="1">
        <f>$E$2/12</f>
        <v>50.427666666666674</v>
      </c>
      <c r="AU27" s="1">
        <f t="shared" ref="AU27:AU38" si="17">AT27*10000*AS27*0.67*AR27*AQ27</f>
        <v>100942.34043237261</v>
      </c>
    </row>
    <row r="28" spans="1:47" x14ac:dyDescent="0.15">
      <c r="A28" s="1" t="s">
        <v>111</v>
      </c>
      <c r="B28" s="1">
        <v>1</v>
      </c>
      <c r="C28" s="6">
        <v>1</v>
      </c>
      <c r="D28" s="8">
        <v>-10.1930773608065</v>
      </c>
      <c r="E28" s="9">
        <f t="shared" ref="E28:E39" si="18">D27</f>
        <v>-7</v>
      </c>
      <c r="F28" s="6" t="s">
        <v>110</v>
      </c>
      <c r="G28" s="1">
        <v>2</v>
      </c>
      <c r="H28" s="7">
        <f t="shared" si="0"/>
        <v>-10.1930773608065</v>
      </c>
      <c r="I28" s="7">
        <f t="shared" si="1"/>
        <v>262.95692263919346</v>
      </c>
      <c r="J28" s="7">
        <f t="shared" si="2"/>
        <v>4.3763559410170821E-3</v>
      </c>
      <c r="K28" s="7">
        <f t="shared" si="3"/>
        <v>99.511166666666668</v>
      </c>
      <c r="L28" s="7">
        <f t="shared" si="4"/>
        <v>0.99511166666666673</v>
      </c>
      <c r="M28" s="1" t="s">
        <v>110</v>
      </c>
      <c r="O28" s="7">
        <f t="shared" ref="O28:O38" si="19">L28+O27-P27-N28</f>
        <v>1.9834326439507635</v>
      </c>
      <c r="P28" s="7">
        <f t="shared" si="5"/>
        <v>8.6802072349611431E-3</v>
      </c>
      <c r="Q28" s="12">
        <f t="shared" si="6"/>
        <v>1.1862949887780231E-3</v>
      </c>
      <c r="R28" s="7">
        <f t="shared" si="7"/>
        <v>0.13599859444444448</v>
      </c>
      <c r="S28" s="13">
        <f t="shared" si="8"/>
        <v>8.7228474207696714E-3</v>
      </c>
      <c r="T28" s="2">
        <v>0.01</v>
      </c>
      <c r="U28" s="14">
        <f t="shared" si="9"/>
        <v>8.7228474207696709E-5</v>
      </c>
      <c r="V28" s="13"/>
      <c r="W28" s="2"/>
      <c r="X28" s="14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3"/>
      <c r="AF28" s="2"/>
      <c r="AG28" s="14"/>
      <c r="AH28" s="13"/>
      <c r="AI28" s="2"/>
      <c r="AJ28" s="14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2.1987228474207695E-2</v>
      </c>
      <c r="AR28" s="7">
        <f t="shared" si="15"/>
        <v>99.511166666666668</v>
      </c>
      <c r="AS28" s="1">
        <f t="shared" si="16"/>
        <v>0.13666666666666669</v>
      </c>
      <c r="AT28" s="1">
        <f t="shared" ref="AT28:AT38" si="20">$E$2/12</f>
        <v>50.427666666666674</v>
      </c>
      <c r="AU28" s="1">
        <f t="shared" si="17"/>
        <v>101029.58879344886</v>
      </c>
    </row>
    <row r="29" spans="1:47" x14ac:dyDescent="0.15">
      <c r="A29" s="1" t="s">
        <v>73</v>
      </c>
      <c r="B29" s="1">
        <f>I2</f>
        <v>0.13666666666666669</v>
      </c>
      <c r="C29" s="6">
        <v>2</v>
      </c>
      <c r="D29" s="8">
        <v>-6.0356280584137902</v>
      </c>
      <c r="E29" s="9">
        <f t="shared" si="18"/>
        <v>-10.1930773608065</v>
      </c>
      <c r="F29" s="6" t="s">
        <v>110</v>
      </c>
      <c r="G29" s="1">
        <v>3</v>
      </c>
      <c r="H29" s="7">
        <f t="shared" si="0"/>
        <v>-6.0356280584137902</v>
      </c>
      <c r="I29" s="7">
        <f t="shared" si="1"/>
        <v>267.11437194158617</v>
      </c>
      <c r="J29" s="7">
        <f t="shared" si="2"/>
        <v>7.787599393342076E-3</v>
      </c>
      <c r="K29" s="7">
        <f t="shared" si="3"/>
        <v>99.511166666666668</v>
      </c>
      <c r="L29" s="7">
        <f t="shared" si="4"/>
        <v>0.99511166666666673</v>
      </c>
      <c r="M29" s="1" t="s">
        <v>110</v>
      </c>
      <c r="O29" s="7">
        <f t="shared" si="19"/>
        <v>2.9698641033824691</v>
      </c>
      <c r="P29" s="7">
        <f t="shared" si="5"/>
        <v>2.3128111889809726E-2</v>
      </c>
      <c r="Q29" s="12">
        <f t="shared" si="6"/>
        <v>3.1608419582739964E-3</v>
      </c>
      <c r="R29" s="7">
        <f t="shared" si="7"/>
        <v>0.13599859444444448</v>
      </c>
      <c r="S29" s="13">
        <f t="shared" si="8"/>
        <v>2.3241725189779093E-2</v>
      </c>
      <c r="T29" s="2">
        <v>0.01</v>
      </c>
      <c r="U29" s="14">
        <f t="shared" si="9"/>
        <v>2.3241725189779094E-4</v>
      </c>
      <c r="V29" s="13"/>
      <c r="W29" s="2"/>
      <c r="X29" s="14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3"/>
      <c r="AF29" s="2"/>
      <c r="AG29" s="14"/>
      <c r="AH29" s="13"/>
      <c r="AI29" s="2"/>
      <c r="AJ29" s="14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2.2132417251897789E-2</v>
      </c>
      <c r="AR29" s="7">
        <f t="shared" si="15"/>
        <v>99.511166666666668</v>
      </c>
      <c r="AS29" s="1">
        <f t="shared" si="16"/>
        <v>0.13666666666666669</v>
      </c>
      <c r="AT29" s="1">
        <f t="shared" si="20"/>
        <v>50.427666666666674</v>
      </c>
      <c r="AU29" s="1">
        <f t="shared" si="17"/>
        <v>101696.71982929818</v>
      </c>
    </row>
    <row r="30" spans="1:47" x14ac:dyDescent="0.15">
      <c r="C30" s="6">
        <v>3</v>
      </c>
      <c r="D30" s="8">
        <v>2.8750121626128999</v>
      </c>
      <c r="E30" s="9">
        <f t="shared" si="18"/>
        <v>-6.0356280584137902</v>
      </c>
      <c r="F30" s="6" t="s">
        <v>110</v>
      </c>
      <c r="G30" s="1">
        <v>4</v>
      </c>
      <c r="H30" s="7">
        <f t="shared" si="0"/>
        <v>2.8750121626128999</v>
      </c>
      <c r="I30" s="7">
        <f t="shared" si="1"/>
        <v>276.02501216261288</v>
      </c>
      <c r="J30" s="7">
        <f t="shared" si="2"/>
        <v>2.5261171273639239E-2</v>
      </c>
      <c r="K30" s="7">
        <f t="shared" si="3"/>
        <v>99.511166666666668</v>
      </c>
      <c r="L30" s="7">
        <f t="shared" si="4"/>
        <v>0.99511166666666673</v>
      </c>
      <c r="M30" s="1" t="s">
        <v>110</v>
      </c>
      <c r="O30" s="7">
        <f t="shared" si="19"/>
        <v>3.9418476581593263</v>
      </c>
      <c r="P30" s="7">
        <f t="shared" si="5"/>
        <v>9.9575688827356484E-2</v>
      </c>
      <c r="Q30" s="12">
        <f t="shared" si="6"/>
        <v>1.3608677473072055E-2</v>
      </c>
      <c r="R30" s="7">
        <f t="shared" si="7"/>
        <v>0.13599859444444448</v>
      </c>
      <c r="S30" s="13">
        <f t="shared" si="8"/>
        <v>0.10006483911590137</v>
      </c>
      <c r="T30" s="2">
        <v>0.01</v>
      </c>
      <c r="U30" s="14">
        <f t="shared" si="9"/>
        <v>1.0006483911590138E-3</v>
      </c>
      <c r="V30" s="13"/>
      <c r="W30" s="2"/>
      <c r="X30" s="14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3"/>
      <c r="AF30" s="2"/>
      <c r="AG30" s="14"/>
      <c r="AH30" s="13"/>
      <c r="AI30" s="2"/>
      <c r="AJ30" s="14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2.2900648391159014E-2</v>
      </c>
      <c r="AR30" s="7">
        <f t="shared" si="15"/>
        <v>99.511166666666668</v>
      </c>
      <c r="AS30" s="1">
        <f t="shared" si="16"/>
        <v>0.13666666666666669</v>
      </c>
      <c r="AT30" s="1">
        <f t="shared" si="20"/>
        <v>50.427666666666674</v>
      </c>
      <c r="AU30" s="1">
        <f t="shared" si="17"/>
        <v>105226.68160637845</v>
      </c>
    </row>
    <row r="31" spans="1:47" x14ac:dyDescent="0.15">
      <c r="C31" s="6">
        <v>4</v>
      </c>
      <c r="D31" s="8">
        <v>9.5411822077000004</v>
      </c>
      <c r="E31" s="9">
        <f t="shared" si="18"/>
        <v>2.8750121626128999</v>
      </c>
      <c r="F31" s="6" t="s">
        <v>110</v>
      </c>
      <c r="G31" s="1">
        <v>5</v>
      </c>
      <c r="H31" s="7">
        <f t="shared" si="0"/>
        <v>9.5411822077000004</v>
      </c>
      <c r="I31" s="7">
        <f t="shared" si="1"/>
        <v>282.69118220769997</v>
      </c>
      <c r="J31" s="7">
        <f t="shared" si="2"/>
        <v>5.8037682390517396E-2</v>
      </c>
      <c r="K31" s="7">
        <f t="shared" si="3"/>
        <v>99.511166666666668</v>
      </c>
      <c r="L31" s="7">
        <f t="shared" si="4"/>
        <v>0.99511166666666673</v>
      </c>
      <c r="M31" s="1" t="s">
        <v>112</v>
      </c>
      <c r="N31" s="7">
        <f>(O30-P30)*C22/100</f>
        <v>3.6501583708653711</v>
      </c>
      <c r="O31" s="7">
        <f t="shared" si="19"/>
        <v>1.1872252651332649</v>
      </c>
      <c r="P31" s="7">
        <f t="shared" si="5"/>
        <v>6.8903802863802238E-2</v>
      </c>
      <c r="Q31" s="12">
        <f t="shared" si="6"/>
        <v>9.4168530580529732E-3</v>
      </c>
      <c r="R31" s="7">
        <f t="shared" si="7"/>
        <v>0.13599859444444448</v>
      </c>
      <c r="S31" s="13">
        <f t="shared" si="8"/>
        <v>6.9242282220054588E-2</v>
      </c>
      <c r="T31" s="2">
        <v>0.01</v>
      </c>
      <c r="U31" s="14">
        <f t="shared" si="9"/>
        <v>6.9242282220054587E-4</v>
      </c>
      <c r="V31" s="13"/>
      <c r="W31" s="2"/>
      <c r="X31" s="14"/>
      <c r="Y31" s="2">
        <v>0.02</v>
      </c>
      <c r="Z31" s="2">
        <v>0.21</v>
      </c>
      <c r="AA31" s="2">
        <f t="shared" si="10"/>
        <v>4.1999999999999997E-3</v>
      </c>
      <c r="AB31" s="2">
        <v>0.01</v>
      </c>
      <c r="AC31" s="2">
        <v>0.28999999999999998</v>
      </c>
      <c r="AD31" s="2">
        <f t="shared" si="11"/>
        <v>2.8999999999999998E-3</v>
      </c>
      <c r="AE31" s="13"/>
      <c r="AF31" s="2"/>
      <c r="AG31" s="14"/>
      <c r="AH31" s="13"/>
      <c r="AI31" s="2"/>
      <c r="AJ31" s="14"/>
      <c r="AK31" s="1">
        <v>0.1</v>
      </c>
      <c r="AL31" s="2">
        <v>0.11</v>
      </c>
      <c r="AM31" s="2">
        <f t="shared" si="12"/>
        <v>1.1000000000000001E-2</v>
      </c>
      <c r="AN31" s="2">
        <v>0.01</v>
      </c>
      <c r="AO31" s="2">
        <v>0.38</v>
      </c>
      <c r="AP31" s="2">
        <f t="shared" si="13"/>
        <v>3.8E-3</v>
      </c>
      <c r="AQ31" s="1">
        <f t="shared" si="14"/>
        <v>2.2592422822200545E-2</v>
      </c>
      <c r="AR31" s="7">
        <f t="shared" si="15"/>
        <v>99.511166666666668</v>
      </c>
      <c r="AS31" s="1">
        <f t="shared" si="16"/>
        <v>0.13666666666666669</v>
      </c>
      <c r="AT31" s="1">
        <f t="shared" si="20"/>
        <v>50.427666666666674</v>
      </c>
      <c r="AU31" s="1">
        <f t="shared" si="17"/>
        <v>103810.40931339574</v>
      </c>
    </row>
    <row r="32" spans="1:47" x14ac:dyDescent="0.15">
      <c r="C32" s="6">
        <v>5</v>
      </c>
      <c r="D32" s="8">
        <v>12.430669423677401</v>
      </c>
      <c r="E32" s="9">
        <f t="shared" si="18"/>
        <v>9.5411822077000004</v>
      </c>
      <c r="F32" s="6" t="s">
        <v>112</v>
      </c>
      <c r="G32" s="1">
        <v>6</v>
      </c>
      <c r="H32" s="7">
        <f t="shared" si="0"/>
        <v>12.430669423677401</v>
      </c>
      <c r="I32" s="7">
        <f t="shared" si="1"/>
        <v>285.58066942367736</v>
      </c>
      <c r="J32" s="7">
        <f t="shared" si="2"/>
        <v>8.2235462821217256E-2</v>
      </c>
      <c r="K32" s="7">
        <f t="shared" si="3"/>
        <v>99.511166666666668</v>
      </c>
      <c r="L32" s="7">
        <f t="shared" si="4"/>
        <v>0.99511166666666673</v>
      </c>
      <c r="M32" s="1" t="s">
        <v>110</v>
      </c>
      <c r="O32" s="7">
        <f t="shared" si="19"/>
        <v>2.1134331289361294</v>
      </c>
      <c r="P32" s="7">
        <f t="shared" si="5"/>
        <v>0.17379915149975592</v>
      </c>
      <c r="Q32" s="12">
        <f t="shared" si="6"/>
        <v>2.3752550704966645E-2</v>
      </c>
      <c r="R32" s="7">
        <f t="shared" si="7"/>
        <v>0.13599859444444448</v>
      </c>
      <c r="S32" s="13">
        <f t="shared" si="8"/>
        <v>0.17465291315690457</v>
      </c>
      <c r="T32" s="2">
        <v>0.01</v>
      </c>
      <c r="U32" s="14">
        <f t="shared" si="9"/>
        <v>1.7465291315690457E-3</v>
      </c>
      <c r="V32" s="13"/>
      <c r="W32" s="2"/>
      <c r="X32" s="14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3"/>
      <c r="AF32" s="2"/>
      <c r="AG32" s="14"/>
      <c r="AH32" s="13"/>
      <c r="AI32" s="2"/>
      <c r="AJ32" s="14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3.1196529131569041E-2</v>
      </c>
      <c r="AR32" s="7">
        <f t="shared" si="15"/>
        <v>99.511166666666668</v>
      </c>
      <c r="AS32" s="1">
        <f t="shared" si="16"/>
        <v>0.13666666666666669</v>
      </c>
      <c r="AT32" s="1">
        <f t="shared" si="20"/>
        <v>50.427666666666674</v>
      </c>
      <c r="AU32" s="1">
        <f t="shared" si="17"/>
        <v>143345.60236377595</v>
      </c>
    </row>
    <row r="33" spans="1:48" x14ac:dyDescent="0.15">
      <c r="C33" s="6">
        <v>6</v>
      </c>
      <c r="D33" s="8">
        <v>18.480358753000001</v>
      </c>
      <c r="E33" s="9">
        <f t="shared" si="18"/>
        <v>12.430669423677401</v>
      </c>
      <c r="F33" s="6" t="s">
        <v>110</v>
      </c>
      <c r="G33" s="1">
        <v>7</v>
      </c>
      <c r="H33" s="7">
        <f t="shared" si="0"/>
        <v>18.480358753000001</v>
      </c>
      <c r="I33" s="7">
        <f t="shared" si="1"/>
        <v>291.630358753</v>
      </c>
      <c r="J33" s="7">
        <f t="shared" si="2"/>
        <v>0.16681075835332343</v>
      </c>
      <c r="K33" s="7">
        <f t="shared" si="3"/>
        <v>99.511166666666668</v>
      </c>
      <c r="L33" s="7">
        <f t="shared" si="4"/>
        <v>0.99511166666666673</v>
      </c>
      <c r="M33" s="1" t="s">
        <v>110</v>
      </c>
      <c r="O33" s="7">
        <f t="shared" si="19"/>
        <v>2.9347456441030402</v>
      </c>
      <c r="P33" s="7">
        <f t="shared" si="5"/>
        <v>0.48954714646694075</v>
      </c>
      <c r="Q33" s="12">
        <f t="shared" si="6"/>
        <v>6.690477668381524E-2</v>
      </c>
      <c r="R33" s="7">
        <f t="shared" si="7"/>
        <v>0.13599859444444448</v>
      </c>
      <c r="S33" s="13">
        <f t="shared" si="8"/>
        <v>0.49195197168854482</v>
      </c>
      <c r="T33" s="2">
        <v>0.01</v>
      </c>
      <c r="U33" s="14">
        <f t="shared" si="9"/>
        <v>4.9195197168854484E-3</v>
      </c>
      <c r="V33" s="13"/>
      <c r="W33" s="2"/>
      <c r="X33" s="14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3"/>
      <c r="AF33" s="2"/>
      <c r="AG33" s="14"/>
      <c r="AH33" s="13"/>
      <c r="AI33" s="2"/>
      <c r="AJ33" s="14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3.4369519716885448E-2</v>
      </c>
      <c r="AR33" s="7">
        <f t="shared" si="15"/>
        <v>99.511166666666668</v>
      </c>
      <c r="AS33" s="1">
        <f t="shared" si="16"/>
        <v>0.13666666666666669</v>
      </c>
      <c r="AT33" s="1">
        <f t="shared" si="20"/>
        <v>50.427666666666674</v>
      </c>
      <c r="AU33" s="1">
        <f t="shared" si="17"/>
        <v>157925.24501660251</v>
      </c>
    </row>
    <row r="34" spans="1:48" x14ac:dyDescent="0.15">
      <c r="C34" s="6">
        <v>7</v>
      </c>
      <c r="D34" s="8">
        <v>20.8061580367742</v>
      </c>
      <c r="E34" s="9">
        <f t="shared" si="18"/>
        <v>18.480358753000001</v>
      </c>
      <c r="F34" s="6" t="s">
        <v>110</v>
      </c>
      <c r="G34" s="1">
        <v>8</v>
      </c>
      <c r="H34" s="7">
        <f t="shared" si="0"/>
        <v>20.8061580367742</v>
      </c>
      <c r="I34" s="7">
        <f t="shared" si="1"/>
        <v>293.95615803677418</v>
      </c>
      <c r="J34" s="7">
        <f t="shared" si="2"/>
        <v>0.21724449422975362</v>
      </c>
      <c r="K34" s="7">
        <f t="shared" si="3"/>
        <v>99.511166666666668</v>
      </c>
      <c r="L34" s="7">
        <f t="shared" si="4"/>
        <v>0.99511166666666673</v>
      </c>
      <c r="M34" s="1" t="s">
        <v>110</v>
      </c>
      <c r="O34" s="7">
        <f t="shared" si="19"/>
        <v>3.4403101643027663</v>
      </c>
      <c r="P34" s="7">
        <f t="shared" si="5"/>
        <v>0.74738844163743501</v>
      </c>
      <c r="Q34" s="12">
        <f t="shared" si="6"/>
        <v>0.1021430870237828</v>
      </c>
      <c r="R34" s="7">
        <f t="shared" si="7"/>
        <v>0.13599859444444448</v>
      </c>
      <c r="S34" s="13">
        <f t="shared" si="8"/>
        <v>0.75105987264823038</v>
      </c>
      <c r="T34" s="2">
        <v>0.01</v>
      </c>
      <c r="U34" s="14">
        <f t="shared" si="9"/>
        <v>7.5105987264823043E-3</v>
      </c>
      <c r="V34" s="13"/>
      <c r="W34" s="2"/>
      <c r="X34" s="14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3"/>
      <c r="AF34" s="2"/>
      <c r="AG34" s="14"/>
      <c r="AH34" s="13"/>
      <c r="AI34" s="2"/>
      <c r="AJ34" s="14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3.6960598726482302E-2</v>
      </c>
      <c r="AR34" s="7">
        <f t="shared" si="15"/>
        <v>99.511166666666668</v>
      </c>
      <c r="AS34" s="1">
        <f t="shared" si="16"/>
        <v>0.13666666666666669</v>
      </c>
      <c r="AT34" s="1">
        <f t="shared" si="20"/>
        <v>50.427666666666674</v>
      </c>
      <c r="AU34" s="1">
        <f t="shared" si="17"/>
        <v>169831.04966032945</v>
      </c>
    </row>
    <row r="35" spans="1:48" x14ac:dyDescent="0.15">
      <c r="C35" s="6">
        <v>8</v>
      </c>
      <c r="D35" s="8">
        <v>20.070376459354801</v>
      </c>
      <c r="E35" s="9">
        <f t="shared" si="18"/>
        <v>20.8061580367742</v>
      </c>
      <c r="F35" s="6" t="s">
        <v>110</v>
      </c>
      <c r="G35" s="1">
        <v>9</v>
      </c>
      <c r="H35" s="7">
        <f t="shared" si="0"/>
        <v>20.070376459354801</v>
      </c>
      <c r="I35" s="7">
        <f t="shared" si="1"/>
        <v>293.22037645935478</v>
      </c>
      <c r="J35" s="7">
        <f t="shared" si="2"/>
        <v>0.19991790023607664</v>
      </c>
      <c r="K35" s="7">
        <f t="shared" si="3"/>
        <v>99.511166666666668</v>
      </c>
      <c r="L35" s="7">
        <f t="shared" si="4"/>
        <v>0.99511166666666673</v>
      </c>
      <c r="M35" s="1" t="s">
        <v>110</v>
      </c>
      <c r="O35" s="7">
        <f t="shared" si="19"/>
        <v>3.6880333893319976</v>
      </c>
      <c r="P35" s="7">
        <f t="shared" si="5"/>
        <v>0.73730389119579387</v>
      </c>
      <c r="Q35" s="12">
        <f t="shared" si="6"/>
        <v>0.10076486513009185</v>
      </c>
      <c r="R35" s="7">
        <f t="shared" si="7"/>
        <v>0.13599859444444448</v>
      </c>
      <c r="S35" s="13">
        <f t="shared" si="8"/>
        <v>0.74092578340031567</v>
      </c>
      <c r="T35" s="2">
        <v>0.01</v>
      </c>
      <c r="U35" s="14">
        <f t="shared" si="9"/>
        <v>7.4092578340031572E-3</v>
      </c>
      <c r="V35" s="13"/>
      <c r="W35" s="2"/>
      <c r="X35" s="14"/>
      <c r="Y35" s="2">
        <v>0.02</v>
      </c>
      <c r="Z35" s="2">
        <v>0.21</v>
      </c>
      <c r="AA35" s="2">
        <f t="shared" si="10"/>
        <v>4.1999999999999997E-3</v>
      </c>
      <c r="AB35" s="2">
        <v>0.01</v>
      </c>
      <c r="AC35" s="2">
        <v>0.28999999999999998</v>
      </c>
      <c r="AD35" s="2">
        <f t="shared" si="11"/>
        <v>2.8999999999999998E-3</v>
      </c>
      <c r="AE35" s="13"/>
      <c r="AF35" s="2"/>
      <c r="AG35" s="14"/>
      <c r="AH35" s="13"/>
      <c r="AI35" s="2"/>
      <c r="AJ35" s="14"/>
      <c r="AK35" s="1">
        <v>0.1</v>
      </c>
      <c r="AL35" s="2">
        <v>0.11</v>
      </c>
      <c r="AM35" s="2">
        <f t="shared" si="12"/>
        <v>1.1000000000000001E-2</v>
      </c>
      <c r="AN35" s="2">
        <v>0.01</v>
      </c>
      <c r="AO35" s="2">
        <v>0.38</v>
      </c>
      <c r="AP35" s="2">
        <f t="shared" si="13"/>
        <v>3.8E-3</v>
      </c>
      <c r="AQ35" s="1">
        <f t="shared" si="14"/>
        <v>2.9309257834003156E-2</v>
      </c>
      <c r="AR35" s="7">
        <f t="shared" si="15"/>
        <v>99.511166666666668</v>
      </c>
      <c r="AS35" s="1">
        <f t="shared" si="16"/>
        <v>0.13666666666666669</v>
      </c>
      <c r="AT35" s="1">
        <f t="shared" si="20"/>
        <v>50.427666666666674</v>
      </c>
      <c r="AU35" s="1">
        <f t="shared" si="17"/>
        <v>134673.73890638625</v>
      </c>
    </row>
    <row r="36" spans="1:48" x14ac:dyDescent="0.15">
      <c r="C36" s="6">
        <v>9</v>
      </c>
      <c r="D36" s="8">
        <v>14.5370466533333</v>
      </c>
      <c r="E36" s="9">
        <f t="shared" si="18"/>
        <v>20.070376459354801</v>
      </c>
      <c r="F36" s="6" t="s">
        <v>110</v>
      </c>
      <c r="G36" s="1">
        <v>10</v>
      </c>
      <c r="H36" s="7">
        <f t="shared" si="0"/>
        <v>14.5370466533333</v>
      </c>
      <c r="I36" s="7">
        <f t="shared" si="1"/>
        <v>287.68704665333325</v>
      </c>
      <c r="J36" s="7">
        <f t="shared" si="2"/>
        <v>0.10555372793281989</v>
      </c>
      <c r="K36" s="7">
        <f t="shared" si="3"/>
        <v>99.511166666666668</v>
      </c>
      <c r="L36" s="7">
        <f t="shared" si="4"/>
        <v>0.99511166666666673</v>
      </c>
      <c r="M36" s="1" t="s">
        <v>110</v>
      </c>
      <c r="O36" s="7">
        <f t="shared" si="19"/>
        <v>3.9458411648028702</v>
      </c>
      <c r="P36" s="7">
        <f t="shared" si="5"/>
        <v>0.41649824477572328</v>
      </c>
      <c r="Q36" s="12">
        <f t="shared" si="6"/>
        <v>5.6921426786015521E-2</v>
      </c>
      <c r="R36" s="7">
        <f t="shared" si="7"/>
        <v>0.13599859444444448</v>
      </c>
      <c r="S36" s="13">
        <f t="shared" si="8"/>
        <v>0.4185442284792727</v>
      </c>
      <c r="T36" s="2">
        <v>0.01</v>
      </c>
      <c r="U36" s="14">
        <f t="shared" si="9"/>
        <v>4.1854422847927269E-3</v>
      </c>
      <c r="V36" s="13"/>
      <c r="W36" s="2"/>
      <c r="X36" s="14"/>
      <c r="Y36" s="2">
        <v>0.02</v>
      </c>
      <c r="Z36" s="2">
        <v>0.21</v>
      </c>
      <c r="AA36" s="2">
        <f t="shared" si="10"/>
        <v>4.1999999999999997E-3</v>
      </c>
      <c r="AB36" s="2">
        <v>0.01</v>
      </c>
      <c r="AC36" s="2">
        <v>0.28999999999999998</v>
      </c>
      <c r="AD36" s="2">
        <f t="shared" si="11"/>
        <v>2.8999999999999998E-3</v>
      </c>
      <c r="AE36" s="13"/>
      <c r="AF36" s="2"/>
      <c r="AG36" s="14"/>
      <c r="AH36" s="13"/>
      <c r="AI36" s="2"/>
      <c r="AJ36" s="14"/>
      <c r="AK36" s="2">
        <v>0.1</v>
      </c>
      <c r="AL36" s="2">
        <v>0.11</v>
      </c>
      <c r="AM36" s="2">
        <f t="shared" si="12"/>
        <v>1.1000000000000001E-2</v>
      </c>
      <c r="AN36" s="2">
        <v>0.01</v>
      </c>
      <c r="AO36" s="2">
        <v>0.38</v>
      </c>
      <c r="AP36" s="2">
        <f t="shared" si="13"/>
        <v>3.8E-3</v>
      </c>
      <c r="AQ36" s="1">
        <f t="shared" si="14"/>
        <v>2.6085442284792724E-2</v>
      </c>
      <c r="AR36" s="7">
        <f t="shared" si="15"/>
        <v>99.511166666666668</v>
      </c>
      <c r="AS36" s="1">
        <f t="shared" si="16"/>
        <v>0.13666666666666669</v>
      </c>
      <c r="AT36" s="1">
        <f t="shared" si="20"/>
        <v>50.427666666666674</v>
      </c>
      <c r="AU36" s="1">
        <f t="shared" si="17"/>
        <v>119860.5595343375</v>
      </c>
    </row>
    <row r="37" spans="1:48" x14ac:dyDescent="0.15">
      <c r="C37" s="6">
        <v>10</v>
      </c>
      <c r="D37" s="8">
        <v>6.3972650826774196</v>
      </c>
      <c r="E37" s="9">
        <f t="shared" si="18"/>
        <v>14.5370466533333</v>
      </c>
      <c r="F37" s="6" t="s">
        <v>110</v>
      </c>
      <c r="G37" s="1">
        <v>11</v>
      </c>
      <c r="H37" s="7">
        <f t="shared" si="0"/>
        <v>6.3972650826774196</v>
      </c>
      <c r="I37" s="7">
        <f t="shared" si="1"/>
        <v>279.54726508267737</v>
      </c>
      <c r="J37" s="7">
        <f t="shared" si="2"/>
        <v>3.9398526536917569E-2</v>
      </c>
      <c r="K37" s="7">
        <f t="shared" si="3"/>
        <v>99.511166666666668</v>
      </c>
      <c r="L37" s="7">
        <f t="shared" si="4"/>
        <v>0.99511166666666673</v>
      </c>
      <c r="M37" s="1" t="s">
        <v>112</v>
      </c>
      <c r="N37" s="7">
        <f>(O36-P36)*C22/100</f>
        <v>3.3528757740257897</v>
      </c>
      <c r="O37" s="7">
        <f t="shared" si="19"/>
        <v>1.1715788126680242</v>
      </c>
      <c r="P37" s="7">
        <f t="shared" si="5"/>
        <v>4.6158478940991531E-2</v>
      </c>
      <c r="Q37" s="12">
        <f t="shared" si="6"/>
        <v>6.3083254552688435E-3</v>
      </c>
      <c r="R37" s="7">
        <f t="shared" si="7"/>
        <v>0.13599859444444448</v>
      </c>
      <c r="S37" s="13">
        <f t="shared" si="8"/>
        <v>4.6385225384412331E-2</v>
      </c>
      <c r="T37" s="2">
        <v>0.01</v>
      </c>
      <c r="U37" s="14">
        <f t="shared" si="9"/>
        <v>4.638522538441233E-4</v>
      </c>
      <c r="V37" s="13"/>
      <c r="W37" s="2"/>
      <c r="X37" s="14"/>
      <c r="Y37" s="2">
        <v>0.02</v>
      </c>
      <c r="Z37" s="2">
        <v>0.21</v>
      </c>
      <c r="AA37" s="2">
        <f t="shared" si="10"/>
        <v>4.1999999999999997E-3</v>
      </c>
      <c r="AB37" s="2">
        <v>0.01</v>
      </c>
      <c r="AC37" s="2">
        <v>0.28999999999999998</v>
      </c>
      <c r="AD37" s="2">
        <f t="shared" si="11"/>
        <v>2.8999999999999998E-3</v>
      </c>
      <c r="AE37" s="13"/>
      <c r="AF37" s="2"/>
      <c r="AG37" s="14"/>
      <c r="AH37" s="13"/>
      <c r="AI37" s="2"/>
      <c r="AJ37" s="14"/>
      <c r="AK37" s="1">
        <v>0.1</v>
      </c>
      <c r="AL37" s="2">
        <v>0.11</v>
      </c>
      <c r="AM37" s="2">
        <f t="shared" si="12"/>
        <v>1.1000000000000001E-2</v>
      </c>
      <c r="AN37" s="2">
        <v>0.01</v>
      </c>
      <c r="AO37" s="2">
        <v>0.38</v>
      </c>
      <c r="AP37" s="2">
        <f t="shared" si="13"/>
        <v>3.8E-3</v>
      </c>
      <c r="AQ37" s="1">
        <f t="shared" si="14"/>
        <v>2.2363852253844123E-2</v>
      </c>
      <c r="AR37" s="7">
        <f t="shared" si="15"/>
        <v>99.511166666666668</v>
      </c>
      <c r="AS37" s="1">
        <f t="shared" si="16"/>
        <v>0.13666666666666669</v>
      </c>
      <c r="AT37" s="1">
        <f t="shared" si="20"/>
        <v>50.427666666666674</v>
      </c>
      <c r="AU37" s="1">
        <f t="shared" si="17"/>
        <v>102760.14549508762</v>
      </c>
    </row>
    <row r="38" spans="1:48" x14ac:dyDescent="0.15">
      <c r="C38" s="6">
        <v>11</v>
      </c>
      <c r="D38" s="8">
        <v>-1.1188971066</v>
      </c>
      <c r="E38" s="9">
        <f t="shared" si="18"/>
        <v>6.3972650826774196</v>
      </c>
      <c r="F38" s="6" t="s">
        <v>112</v>
      </c>
      <c r="G38" s="1">
        <v>12</v>
      </c>
      <c r="H38" s="7">
        <f t="shared" si="0"/>
        <v>-1.1188971066</v>
      </c>
      <c r="I38" s="7">
        <f t="shared" si="1"/>
        <v>272.03110289339998</v>
      </c>
      <c r="J38" s="7">
        <f t="shared" si="2"/>
        <v>1.5049838113379684E-2</v>
      </c>
      <c r="K38" s="7">
        <f t="shared" si="3"/>
        <v>99.511166666666668</v>
      </c>
      <c r="L38" s="7">
        <f t="shared" si="4"/>
        <v>0.99511166666666673</v>
      </c>
      <c r="M38" s="1" t="s">
        <v>110</v>
      </c>
      <c r="O38" s="7">
        <f t="shared" si="19"/>
        <v>2.1205320003936996</v>
      </c>
      <c r="P38" s="7">
        <f t="shared" si="5"/>
        <v>3.1913663320166361E-2</v>
      </c>
      <c r="Q38" s="12">
        <f t="shared" si="6"/>
        <v>4.3615339870894032E-3</v>
      </c>
      <c r="R38" s="7">
        <f t="shared" si="7"/>
        <v>0.13599859444444448</v>
      </c>
      <c r="S38" s="13">
        <f t="shared" si="8"/>
        <v>3.2070434293135969E-2</v>
      </c>
      <c r="T38" s="2">
        <v>0.01</v>
      </c>
      <c r="U38" s="14">
        <f t="shared" si="9"/>
        <v>3.2070434293135969E-4</v>
      </c>
      <c r="V38" s="13"/>
      <c r="W38" s="2"/>
      <c r="X38" s="14"/>
      <c r="Y38" s="2">
        <v>0.02</v>
      </c>
      <c r="Z38" s="2">
        <v>0.21</v>
      </c>
      <c r="AA38" s="2">
        <f t="shared" si="10"/>
        <v>4.1999999999999997E-3</v>
      </c>
      <c r="AB38" s="2">
        <v>0.01</v>
      </c>
      <c r="AC38" s="2">
        <v>0.28999999999999998</v>
      </c>
      <c r="AD38" s="2">
        <f t="shared" si="11"/>
        <v>2.8999999999999998E-3</v>
      </c>
      <c r="AE38" s="13"/>
      <c r="AF38" s="2"/>
      <c r="AG38" s="14"/>
      <c r="AH38" s="13"/>
      <c r="AI38" s="2"/>
      <c r="AJ38" s="14"/>
      <c r="AK38" s="2">
        <v>0.1</v>
      </c>
      <c r="AL38" s="2">
        <v>0.11</v>
      </c>
      <c r="AM38" s="2">
        <f t="shared" si="12"/>
        <v>1.1000000000000001E-2</v>
      </c>
      <c r="AN38" s="2">
        <v>0.01</v>
      </c>
      <c r="AO38" s="2">
        <v>0.38</v>
      </c>
      <c r="AP38" s="2">
        <f t="shared" si="13"/>
        <v>3.8E-3</v>
      </c>
      <c r="AQ38" s="1">
        <f t="shared" si="14"/>
        <v>2.2220704342931358E-2</v>
      </c>
      <c r="AR38" s="7">
        <f t="shared" si="15"/>
        <v>99.511166666666668</v>
      </c>
      <c r="AS38" s="1">
        <f t="shared" si="16"/>
        <v>0.13666666666666669</v>
      </c>
      <c r="AT38" s="1">
        <f t="shared" si="20"/>
        <v>50.427666666666674</v>
      </c>
      <c r="AU38" s="1">
        <f t="shared" si="17"/>
        <v>102102.39208186763</v>
      </c>
      <c r="AV38" s="1">
        <f>SUM(AU27:AU38)</f>
        <v>1443204.473033281</v>
      </c>
    </row>
    <row r="39" spans="1:48" x14ac:dyDescent="0.15">
      <c r="C39" s="6">
        <v>12</v>
      </c>
      <c r="D39" s="8">
        <v>-4.6604611406451601</v>
      </c>
      <c r="E39" s="9">
        <f t="shared" si="18"/>
        <v>-1.1188971066</v>
      </c>
      <c r="F39" s="6" t="s">
        <v>110</v>
      </c>
    </row>
    <row r="40" spans="1:48" x14ac:dyDescent="0.15">
      <c r="S40" s="30" t="s">
        <v>80</v>
      </c>
      <c r="T40" s="30"/>
      <c r="U40" s="30"/>
      <c r="V40" s="30" t="s">
        <v>81</v>
      </c>
      <c r="W40" s="30"/>
      <c r="X40" s="30"/>
      <c r="Y40" s="30" t="s">
        <v>82</v>
      </c>
      <c r="Z40" s="30"/>
      <c r="AA40" s="30"/>
      <c r="AB40" s="30" t="s">
        <v>83</v>
      </c>
      <c r="AC40" s="30"/>
      <c r="AD40" s="30"/>
      <c r="AE40" s="30" t="s">
        <v>84</v>
      </c>
      <c r="AF40" s="30"/>
      <c r="AG40" s="30"/>
      <c r="AH40" s="30" t="s">
        <v>85</v>
      </c>
      <c r="AI40" s="30"/>
      <c r="AJ40" s="30"/>
      <c r="AK40" s="31" t="s">
        <v>86</v>
      </c>
      <c r="AL40" s="32"/>
      <c r="AM40" s="33"/>
      <c r="AN40" s="30" t="s">
        <v>87</v>
      </c>
      <c r="AO40" s="30"/>
      <c r="AP40" s="30"/>
    </row>
    <row r="41" spans="1:48" x14ac:dyDescent="0.15">
      <c r="A41" s="34" t="s">
        <v>45</v>
      </c>
      <c r="B41" s="34"/>
      <c r="C41" s="6" t="s">
        <v>88</v>
      </c>
      <c r="D41" s="6" t="s">
        <v>89</v>
      </c>
      <c r="E41" s="6" t="s">
        <v>90</v>
      </c>
      <c r="F41" s="6" t="s">
        <v>91</v>
      </c>
      <c r="G41" s="1" t="s">
        <v>88</v>
      </c>
      <c r="H41" s="1" t="s">
        <v>90</v>
      </c>
      <c r="I41" s="1" t="s">
        <v>92</v>
      </c>
      <c r="J41" s="1" t="s">
        <v>93</v>
      </c>
      <c r="K41" s="10" t="s">
        <v>94</v>
      </c>
      <c r="L41" s="10" t="s">
        <v>95</v>
      </c>
      <c r="M41" s="1" t="s">
        <v>96</v>
      </c>
      <c r="N41" s="10" t="s">
        <v>97</v>
      </c>
      <c r="O41" s="1" t="s">
        <v>98</v>
      </c>
      <c r="P41" s="1" t="s">
        <v>99</v>
      </c>
      <c r="Q41" s="10" t="s">
        <v>100</v>
      </c>
      <c r="R41" s="10" t="s">
        <v>101</v>
      </c>
      <c r="S41" s="2" t="s">
        <v>102</v>
      </c>
      <c r="T41" s="2" t="s">
        <v>103</v>
      </c>
      <c r="U41" s="2"/>
      <c r="V41" s="2" t="s">
        <v>102</v>
      </c>
      <c r="W41" s="2" t="s">
        <v>103</v>
      </c>
      <c r="X41" s="2"/>
      <c r="Y41" s="2" t="s">
        <v>102</v>
      </c>
      <c r="Z41" s="2" t="s">
        <v>103</v>
      </c>
      <c r="AA41" s="2"/>
      <c r="AB41" s="2" t="s">
        <v>102</v>
      </c>
      <c r="AC41" s="2" t="s">
        <v>103</v>
      </c>
      <c r="AD41" s="2"/>
      <c r="AE41" s="2" t="s">
        <v>102</v>
      </c>
      <c r="AF41" s="2" t="s">
        <v>103</v>
      </c>
      <c r="AG41" s="2"/>
      <c r="AH41" s="2" t="s">
        <v>102</v>
      </c>
      <c r="AI41" s="2" t="s">
        <v>103</v>
      </c>
      <c r="AJ41" s="2"/>
      <c r="AK41" s="2" t="s">
        <v>102</v>
      </c>
      <c r="AL41" s="2" t="s">
        <v>103</v>
      </c>
      <c r="AM41" s="2"/>
      <c r="AN41" s="16" t="s">
        <v>102</v>
      </c>
      <c r="AO41" s="16" t="s">
        <v>103</v>
      </c>
      <c r="AP41" s="16"/>
      <c r="AQ41" s="1" t="s">
        <v>104</v>
      </c>
      <c r="AR41" s="1" t="s">
        <v>105</v>
      </c>
      <c r="AS41" s="1" t="s">
        <v>73</v>
      </c>
      <c r="AT41" s="1" t="s">
        <v>106</v>
      </c>
      <c r="AU41" s="1" t="s">
        <v>107</v>
      </c>
    </row>
    <row r="42" spans="1:48" x14ac:dyDescent="0.15">
      <c r="A42" s="1" t="s">
        <v>108</v>
      </c>
      <c r="B42" s="1">
        <f>G5</f>
        <v>92.509250000000009</v>
      </c>
      <c r="C42" s="6" t="s">
        <v>109</v>
      </c>
      <c r="D42" s="6">
        <v>-7</v>
      </c>
      <c r="E42" s="6"/>
      <c r="F42" s="6"/>
      <c r="G42" s="1">
        <v>1</v>
      </c>
      <c r="H42" s="7">
        <f t="shared" ref="H42:H53" si="21">E43</f>
        <v>-7</v>
      </c>
      <c r="I42" s="7">
        <f t="shared" ref="I42:I53" si="22">H42+273.15</f>
        <v>266.14999999999998</v>
      </c>
      <c r="J42" s="7">
        <f t="shared" ref="J42:J53" si="23">EXP(($C$16*(I42-$C$14))/($C$17*I42*$C$14))</f>
        <v>6.824047601930683E-3</v>
      </c>
      <c r="K42" s="7">
        <f t="shared" ref="K42:K53" si="24">$B$42/12</f>
        <v>7.7091041666666671</v>
      </c>
      <c r="L42" s="7">
        <f t="shared" ref="L42:L53" si="25">K42*$B$43/100</f>
        <v>7.7091041666666665E-2</v>
      </c>
      <c r="M42" s="1" t="s">
        <v>110</v>
      </c>
      <c r="O42" s="7">
        <f>L42</f>
        <v>7.7091041666666665E-2</v>
      </c>
      <c r="P42" s="7">
        <f t="shared" ref="P42:P53" si="26">O42*J42</f>
        <v>5.2607293801575506E-4</v>
      </c>
      <c r="Q42" s="12">
        <f t="shared" ref="Q42:Q53" si="27">P42*$B$44</f>
        <v>9.732349353291468E-5</v>
      </c>
      <c r="R42" s="7">
        <f t="shared" ref="R42:R53" si="28">L42*$B$44</f>
        <v>1.4261842708333333E-2</v>
      </c>
      <c r="S42" s="13">
        <f t="shared" ref="S42:S53" si="29">Q42/R42</f>
        <v>6.824047601930683E-3</v>
      </c>
      <c r="T42" s="2">
        <v>0.01</v>
      </c>
      <c r="U42" s="14">
        <f t="shared" ref="U42:U53" si="30">S42*T42</f>
        <v>6.8240476019306828E-5</v>
      </c>
      <c r="V42" s="13"/>
      <c r="W42" s="2"/>
      <c r="X42" s="14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3"/>
      <c r="AF42" s="2"/>
      <c r="AG42" s="14"/>
      <c r="AH42" s="13"/>
      <c r="AI42" s="2"/>
      <c r="AJ42" s="14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1.4868240476019307E-2</v>
      </c>
      <c r="AR42" s="7">
        <f t="shared" ref="AR42:AR53" si="34">$B$42/12</f>
        <v>7.7091041666666671</v>
      </c>
      <c r="AS42" s="1">
        <f t="shared" ref="AS42:AS53" si="35">$B$44</f>
        <v>0.185</v>
      </c>
      <c r="AT42" s="1">
        <f t="shared" ref="AT42:AT53" si="36">$E$5/12</f>
        <v>218.80288857032417</v>
      </c>
      <c r="AU42" s="1">
        <f t="shared" ref="AU42:AU53" si="37">AT42*10000*AS42*0.67*AR42*AQ42</f>
        <v>31085.873321314375</v>
      </c>
    </row>
    <row r="43" spans="1:48" x14ac:dyDescent="0.15">
      <c r="A43" s="1" t="s">
        <v>111</v>
      </c>
      <c r="B43" s="1">
        <v>1</v>
      </c>
      <c r="C43" s="6">
        <v>1</v>
      </c>
      <c r="D43" s="8">
        <v>-10.1930773608065</v>
      </c>
      <c r="E43" s="9">
        <f t="shared" ref="E43:E54" si="38">D42</f>
        <v>-7</v>
      </c>
      <c r="F43" s="6" t="s">
        <v>110</v>
      </c>
      <c r="G43" s="1">
        <v>2</v>
      </c>
      <c r="H43" s="7">
        <f t="shared" si="21"/>
        <v>-10.1930773608065</v>
      </c>
      <c r="I43" s="7">
        <f t="shared" si="22"/>
        <v>262.95692263919346</v>
      </c>
      <c r="J43" s="7">
        <f t="shared" si="23"/>
        <v>4.3763559410170821E-3</v>
      </c>
      <c r="K43" s="7">
        <f t="shared" si="24"/>
        <v>7.7091041666666671</v>
      </c>
      <c r="L43" s="7">
        <f t="shared" si="25"/>
        <v>7.7091041666666665E-2</v>
      </c>
      <c r="M43" s="1" t="s">
        <v>110</v>
      </c>
      <c r="O43" s="7">
        <f t="shared" ref="O43:O53" si="39">L43+O42-P42-N43</f>
        <v>0.15365601039531757</v>
      </c>
      <c r="P43" s="7">
        <f t="shared" si="26"/>
        <v>6.7245339396653056E-4</v>
      </c>
      <c r="Q43" s="12">
        <f t="shared" si="27"/>
        <v>1.2440387788380816E-4</v>
      </c>
      <c r="R43" s="7">
        <f t="shared" si="28"/>
        <v>1.4261842708333333E-2</v>
      </c>
      <c r="S43" s="13">
        <f t="shared" si="29"/>
        <v>8.7228474207696714E-3</v>
      </c>
      <c r="T43" s="2">
        <v>0.01</v>
      </c>
      <c r="U43" s="14">
        <f t="shared" si="30"/>
        <v>8.7228474207696709E-5</v>
      </c>
      <c r="V43" s="13"/>
      <c r="W43" s="2"/>
      <c r="X43" s="14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3"/>
      <c r="AF43" s="2"/>
      <c r="AG43" s="14"/>
      <c r="AH43" s="13"/>
      <c r="AI43" s="2"/>
      <c r="AJ43" s="14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1.4887228474207698E-2</v>
      </c>
      <c r="AR43" s="7">
        <f t="shared" si="34"/>
        <v>7.7091041666666671</v>
      </c>
      <c r="AS43" s="1">
        <f t="shared" si="35"/>
        <v>0.185</v>
      </c>
      <c r="AT43" s="1">
        <f t="shared" si="36"/>
        <v>218.80288857032417</v>
      </c>
      <c r="AU43" s="1">
        <f t="shared" si="37"/>
        <v>31125.5726056555</v>
      </c>
    </row>
    <row r="44" spans="1:48" x14ac:dyDescent="0.15">
      <c r="A44" s="1" t="s">
        <v>73</v>
      </c>
      <c r="B44" s="1">
        <f>I5</f>
        <v>0.185</v>
      </c>
      <c r="C44" s="6">
        <v>2</v>
      </c>
      <c r="D44" s="8">
        <v>-6.0356280584137902</v>
      </c>
      <c r="E44" s="9">
        <f t="shared" si="38"/>
        <v>-10.1930773608065</v>
      </c>
      <c r="F44" s="6" t="s">
        <v>110</v>
      </c>
      <c r="G44" s="1">
        <v>3</v>
      </c>
      <c r="H44" s="7">
        <f t="shared" si="21"/>
        <v>-6.0356280584137902</v>
      </c>
      <c r="I44" s="7">
        <f t="shared" si="22"/>
        <v>267.11437194158617</v>
      </c>
      <c r="J44" s="7">
        <f t="shared" si="23"/>
        <v>7.787599393342076E-3</v>
      </c>
      <c r="K44" s="7">
        <f t="shared" si="24"/>
        <v>7.7091041666666671</v>
      </c>
      <c r="L44" s="7">
        <f t="shared" si="25"/>
        <v>7.7091041666666665E-2</v>
      </c>
      <c r="M44" s="1" t="s">
        <v>110</v>
      </c>
      <c r="O44" s="7">
        <f t="shared" si="39"/>
        <v>0.23007459866801769</v>
      </c>
      <c r="P44" s="7">
        <f t="shared" si="26"/>
        <v>1.7917288050104761E-3</v>
      </c>
      <c r="Q44" s="12">
        <f t="shared" si="27"/>
        <v>3.3146982892693808E-4</v>
      </c>
      <c r="R44" s="7">
        <f t="shared" si="28"/>
        <v>1.4261842708333333E-2</v>
      </c>
      <c r="S44" s="13">
        <f t="shared" si="29"/>
        <v>2.324172518977909E-2</v>
      </c>
      <c r="T44" s="2">
        <v>0.01</v>
      </c>
      <c r="U44" s="14">
        <f t="shared" si="30"/>
        <v>2.3241725189779091E-4</v>
      </c>
      <c r="V44" s="13"/>
      <c r="W44" s="2"/>
      <c r="X44" s="14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3"/>
      <c r="AF44" s="2"/>
      <c r="AG44" s="14"/>
      <c r="AH44" s="13"/>
      <c r="AI44" s="2"/>
      <c r="AJ44" s="14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1.5032417251897792E-2</v>
      </c>
      <c r="AR44" s="7">
        <f t="shared" si="34"/>
        <v>7.7091041666666671</v>
      </c>
      <c r="AS44" s="1">
        <f t="shared" si="35"/>
        <v>0.185</v>
      </c>
      <c r="AT44" s="1">
        <f t="shared" si="36"/>
        <v>218.80288857032417</v>
      </c>
      <c r="AU44" s="1">
        <f t="shared" si="37"/>
        <v>31429.127014681246</v>
      </c>
    </row>
    <row r="45" spans="1:48" x14ac:dyDescent="0.15">
      <c r="C45" s="6">
        <v>3</v>
      </c>
      <c r="D45" s="8">
        <v>2.8750121626128999</v>
      </c>
      <c r="E45" s="9">
        <f t="shared" si="38"/>
        <v>-6.0356280584137902</v>
      </c>
      <c r="F45" s="6" t="s">
        <v>110</v>
      </c>
      <c r="G45" s="1">
        <v>4</v>
      </c>
      <c r="H45" s="7">
        <f t="shared" si="21"/>
        <v>2.8750121626128999</v>
      </c>
      <c r="I45" s="7">
        <f t="shared" si="22"/>
        <v>276.02501216261288</v>
      </c>
      <c r="J45" s="7">
        <f t="shared" si="23"/>
        <v>2.5261171273639239E-2</v>
      </c>
      <c r="K45" s="7">
        <f t="shared" si="24"/>
        <v>7.7091041666666671</v>
      </c>
      <c r="L45" s="7">
        <f t="shared" si="25"/>
        <v>7.7091041666666665E-2</v>
      </c>
      <c r="M45" s="1" t="s">
        <v>110</v>
      </c>
      <c r="O45" s="7">
        <f t="shared" si="39"/>
        <v>0.30537391152967386</v>
      </c>
      <c r="P45" s="7">
        <f t="shared" si="26"/>
        <v>7.7141026816522473E-3</v>
      </c>
      <c r="Q45" s="12">
        <f t="shared" si="27"/>
        <v>1.4271089961056657E-3</v>
      </c>
      <c r="R45" s="7">
        <f t="shared" si="28"/>
        <v>1.4261842708333333E-2</v>
      </c>
      <c r="S45" s="13">
        <f t="shared" si="29"/>
        <v>0.10006483911590135</v>
      </c>
      <c r="T45" s="2">
        <v>0.01</v>
      </c>
      <c r="U45" s="14">
        <f t="shared" si="30"/>
        <v>1.0006483911590134E-3</v>
      </c>
      <c r="V45" s="13"/>
      <c r="W45" s="2"/>
      <c r="X45" s="14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3"/>
      <c r="AF45" s="2"/>
      <c r="AG45" s="14"/>
      <c r="AH45" s="13"/>
      <c r="AI45" s="2"/>
      <c r="AJ45" s="14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1.5800648391159015E-2</v>
      </c>
      <c r="AR45" s="7">
        <f t="shared" si="34"/>
        <v>7.7091041666666671</v>
      </c>
      <c r="AS45" s="1">
        <f t="shared" si="35"/>
        <v>0.185</v>
      </c>
      <c r="AT45" s="1">
        <f t="shared" si="36"/>
        <v>218.80288857032417</v>
      </c>
      <c r="AU45" s="1">
        <f t="shared" si="37"/>
        <v>33035.311412564828</v>
      </c>
    </row>
    <row r="46" spans="1:48" x14ac:dyDescent="0.15">
      <c r="C46" s="6">
        <v>4</v>
      </c>
      <c r="D46" s="8">
        <v>9.5411822077000004</v>
      </c>
      <c r="E46" s="9">
        <f t="shared" si="38"/>
        <v>2.8750121626128999</v>
      </c>
      <c r="F46" s="6" t="s">
        <v>110</v>
      </c>
      <c r="G46" s="1">
        <v>5</v>
      </c>
      <c r="H46" s="7">
        <f t="shared" si="21"/>
        <v>9.5411822077000004</v>
      </c>
      <c r="I46" s="7">
        <f t="shared" si="22"/>
        <v>282.69118220769997</v>
      </c>
      <c r="J46" s="7">
        <f t="shared" si="23"/>
        <v>5.8037682390517396E-2</v>
      </c>
      <c r="K46" s="7">
        <f t="shared" si="24"/>
        <v>7.7091041666666671</v>
      </c>
      <c r="L46" s="7">
        <f t="shared" si="25"/>
        <v>7.7091041666666665E-2</v>
      </c>
      <c r="M46" s="1" t="s">
        <v>112</v>
      </c>
      <c r="N46" s="7">
        <f>(O45-P45)*$C$22/100</f>
        <v>0.28277681840562052</v>
      </c>
      <c r="O46" s="7">
        <f t="shared" si="39"/>
        <v>9.1974032109067794E-2</v>
      </c>
      <c r="P46" s="7">
        <f t="shared" si="26"/>
        <v>5.3379596637213251E-3</v>
      </c>
      <c r="Q46" s="12">
        <f t="shared" si="27"/>
        <v>9.8752253778844508E-4</v>
      </c>
      <c r="R46" s="7">
        <f t="shared" si="28"/>
        <v>1.4261842708333333E-2</v>
      </c>
      <c r="S46" s="13">
        <f t="shared" si="29"/>
        <v>6.9242282220054643E-2</v>
      </c>
      <c r="T46" s="2">
        <v>0.01</v>
      </c>
      <c r="U46" s="14">
        <f t="shared" si="30"/>
        <v>6.9242282220054641E-4</v>
      </c>
      <c r="V46" s="13"/>
      <c r="W46" s="2"/>
      <c r="X46" s="14"/>
      <c r="Y46" s="2">
        <v>0.02</v>
      </c>
      <c r="Z46" s="2">
        <v>0.49</v>
      </c>
      <c r="AA46" s="2">
        <f t="shared" si="31"/>
        <v>9.7999999999999997E-3</v>
      </c>
      <c r="AB46" s="2"/>
      <c r="AC46" s="2"/>
      <c r="AD46" s="2"/>
      <c r="AE46" s="13"/>
      <c r="AF46" s="2"/>
      <c r="AG46" s="14"/>
      <c r="AH46" s="13"/>
      <c r="AI46" s="2"/>
      <c r="AJ46" s="14"/>
      <c r="AL46" s="2"/>
      <c r="AM46" s="2"/>
      <c r="AN46" s="2">
        <v>0.01</v>
      </c>
      <c r="AO46" s="2">
        <v>0.5</v>
      </c>
      <c r="AP46" s="2">
        <f t="shared" si="32"/>
        <v>5.0000000000000001E-3</v>
      </c>
      <c r="AQ46" s="1">
        <f t="shared" si="33"/>
        <v>1.5492422822200548E-2</v>
      </c>
      <c r="AR46" s="7">
        <f t="shared" si="34"/>
        <v>7.7091041666666671</v>
      </c>
      <c r="AS46" s="1">
        <f t="shared" si="35"/>
        <v>0.185</v>
      </c>
      <c r="AT46" s="1">
        <f t="shared" si="36"/>
        <v>218.80288857032417</v>
      </c>
      <c r="AU46" s="1">
        <f t="shared" si="37"/>
        <v>32390.886740628248</v>
      </c>
    </row>
    <row r="47" spans="1:48" x14ac:dyDescent="0.15">
      <c r="C47" s="6">
        <v>5</v>
      </c>
      <c r="D47" s="8">
        <v>12.430669423677401</v>
      </c>
      <c r="E47" s="9">
        <f t="shared" si="38"/>
        <v>9.5411822077000004</v>
      </c>
      <c r="F47" s="6" t="s">
        <v>112</v>
      </c>
      <c r="G47" s="1">
        <v>6</v>
      </c>
      <c r="H47" s="7">
        <f t="shared" si="21"/>
        <v>12.430669423677401</v>
      </c>
      <c r="I47" s="7">
        <f t="shared" si="22"/>
        <v>285.58066942367736</v>
      </c>
      <c r="J47" s="7">
        <f t="shared" si="23"/>
        <v>8.2235462821217256E-2</v>
      </c>
      <c r="K47" s="7">
        <f t="shared" si="24"/>
        <v>7.7091041666666671</v>
      </c>
      <c r="L47" s="7">
        <f t="shared" si="25"/>
        <v>7.7091041666666665E-2</v>
      </c>
      <c r="M47" s="1" t="s">
        <v>110</v>
      </c>
      <c r="O47" s="7">
        <f t="shared" si="39"/>
        <v>0.16372711411201313</v>
      </c>
      <c r="P47" s="7">
        <f t="shared" si="26"/>
        <v>1.346417500538365E-2</v>
      </c>
      <c r="Q47" s="12">
        <f t="shared" si="27"/>
        <v>2.4908723759959751E-3</v>
      </c>
      <c r="R47" s="7">
        <f t="shared" si="28"/>
        <v>1.4261842708333333E-2</v>
      </c>
      <c r="S47" s="13">
        <f t="shared" si="29"/>
        <v>0.17465291315690462</v>
      </c>
      <c r="T47" s="2">
        <v>0.01</v>
      </c>
      <c r="U47" s="14">
        <f t="shared" si="30"/>
        <v>1.7465291315690462E-3</v>
      </c>
      <c r="V47" s="13"/>
      <c r="W47" s="2"/>
      <c r="X47" s="14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3"/>
      <c r="AF47" s="2"/>
      <c r="AG47" s="14"/>
      <c r="AH47" s="13"/>
      <c r="AI47" s="2"/>
      <c r="AJ47" s="14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2.8846529131569047E-2</v>
      </c>
      <c r="AR47" s="7">
        <f t="shared" si="34"/>
        <v>7.7091041666666671</v>
      </c>
      <c r="AS47" s="1">
        <f t="shared" si="35"/>
        <v>0.185</v>
      </c>
      <c r="AT47" s="1">
        <f t="shared" si="36"/>
        <v>218.80288857032417</v>
      </c>
      <c r="AU47" s="1">
        <f t="shared" si="37"/>
        <v>60311.073915562607</v>
      </c>
    </row>
    <row r="48" spans="1:48" x14ac:dyDescent="0.15">
      <c r="C48" s="6">
        <v>6</v>
      </c>
      <c r="D48" s="8">
        <v>18.480358753000001</v>
      </c>
      <c r="E48" s="9">
        <f t="shared" si="38"/>
        <v>12.430669423677401</v>
      </c>
      <c r="F48" s="6" t="s">
        <v>110</v>
      </c>
      <c r="G48" s="1">
        <v>7</v>
      </c>
      <c r="H48" s="7">
        <f t="shared" si="21"/>
        <v>18.480358753000001</v>
      </c>
      <c r="I48" s="7">
        <f t="shared" si="22"/>
        <v>291.630358753</v>
      </c>
      <c r="J48" s="7">
        <f t="shared" si="23"/>
        <v>0.16681075835332343</v>
      </c>
      <c r="K48" s="7">
        <f t="shared" si="24"/>
        <v>7.7091041666666671</v>
      </c>
      <c r="L48" s="7">
        <f t="shared" si="25"/>
        <v>7.7091041666666665E-2</v>
      </c>
      <c r="M48" s="1" t="s">
        <v>110</v>
      </c>
      <c r="O48" s="7">
        <f t="shared" si="39"/>
        <v>0.22735398077329613</v>
      </c>
      <c r="P48" s="7">
        <f t="shared" si="26"/>
        <v>3.7925089947440441E-2</v>
      </c>
      <c r="Q48" s="12">
        <f t="shared" si="27"/>
        <v>7.0161416402764812E-3</v>
      </c>
      <c r="R48" s="7">
        <f t="shared" si="28"/>
        <v>1.4261842708333333E-2</v>
      </c>
      <c r="S48" s="13">
        <f t="shared" si="29"/>
        <v>0.49195197168854493</v>
      </c>
      <c r="T48" s="2">
        <v>0.01</v>
      </c>
      <c r="U48" s="14">
        <f t="shared" si="30"/>
        <v>4.9195197168854492E-3</v>
      </c>
      <c r="V48" s="13"/>
      <c r="W48" s="2"/>
      <c r="X48" s="14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3"/>
      <c r="AF48" s="2"/>
      <c r="AG48" s="14"/>
      <c r="AH48" s="13"/>
      <c r="AI48" s="2"/>
      <c r="AJ48" s="14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3.201951971688545E-2</v>
      </c>
      <c r="AR48" s="7">
        <f t="shared" si="34"/>
        <v>7.7091041666666671</v>
      </c>
      <c r="AS48" s="1">
        <f t="shared" si="35"/>
        <v>0.185</v>
      </c>
      <c r="AT48" s="1">
        <f t="shared" si="36"/>
        <v>218.80288857032417</v>
      </c>
      <c r="AU48" s="1">
        <f t="shared" si="37"/>
        <v>66945.025225669247</v>
      </c>
    </row>
    <row r="49" spans="1:78" x14ac:dyDescent="0.15">
      <c r="C49" s="6">
        <v>7</v>
      </c>
      <c r="D49" s="8">
        <v>20.8061580367742</v>
      </c>
      <c r="E49" s="9">
        <f t="shared" si="38"/>
        <v>18.480358753000001</v>
      </c>
      <c r="F49" s="6" t="s">
        <v>110</v>
      </c>
      <c r="G49" s="1">
        <v>8</v>
      </c>
      <c r="H49" s="7">
        <f t="shared" si="21"/>
        <v>20.8061580367742</v>
      </c>
      <c r="I49" s="7">
        <f t="shared" si="22"/>
        <v>293.95615803677418</v>
      </c>
      <c r="J49" s="7">
        <f t="shared" si="23"/>
        <v>0.21724449422975362</v>
      </c>
      <c r="K49" s="7">
        <f t="shared" si="24"/>
        <v>7.7091041666666671</v>
      </c>
      <c r="L49" s="7">
        <f t="shared" si="25"/>
        <v>7.7091041666666665E-2</v>
      </c>
      <c r="M49" s="1" t="s">
        <v>110</v>
      </c>
      <c r="O49" s="7">
        <f t="shared" si="39"/>
        <v>0.26651993249252237</v>
      </c>
      <c r="P49" s="7">
        <f t="shared" si="26"/>
        <v>5.7899987936486097E-2</v>
      </c>
      <c r="Q49" s="12">
        <f t="shared" si="27"/>
        <v>1.0711497768249928E-2</v>
      </c>
      <c r="R49" s="7">
        <f t="shared" si="28"/>
        <v>1.4261842708333333E-2</v>
      </c>
      <c r="S49" s="13">
        <f t="shared" si="29"/>
        <v>0.75105987264823049</v>
      </c>
      <c r="T49" s="2">
        <v>0.01</v>
      </c>
      <c r="U49" s="14">
        <f t="shared" si="30"/>
        <v>7.5105987264823051E-3</v>
      </c>
      <c r="V49" s="13"/>
      <c r="W49" s="2"/>
      <c r="X49" s="14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3"/>
      <c r="AF49" s="2"/>
      <c r="AG49" s="14"/>
      <c r="AH49" s="13"/>
      <c r="AI49" s="2"/>
      <c r="AJ49" s="14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3.4610598726482304E-2</v>
      </c>
      <c r="AR49" s="7">
        <f t="shared" si="34"/>
        <v>7.7091041666666671</v>
      </c>
      <c r="AS49" s="1">
        <f t="shared" si="35"/>
        <v>0.185</v>
      </c>
      <c r="AT49" s="1">
        <f t="shared" si="36"/>
        <v>218.80288857032417</v>
      </c>
      <c r="AU49" s="1">
        <f t="shared" si="37"/>
        <v>72362.341012816731</v>
      </c>
    </row>
    <row r="50" spans="1:78" x14ac:dyDescent="0.15">
      <c r="C50" s="6">
        <v>8</v>
      </c>
      <c r="D50" s="8">
        <v>20.070376459354801</v>
      </c>
      <c r="E50" s="9">
        <f t="shared" si="38"/>
        <v>20.8061580367742</v>
      </c>
      <c r="F50" s="6" t="s">
        <v>110</v>
      </c>
      <c r="G50" s="1">
        <v>9</v>
      </c>
      <c r="H50" s="7">
        <f t="shared" si="21"/>
        <v>20.070376459354801</v>
      </c>
      <c r="I50" s="7">
        <f t="shared" si="22"/>
        <v>293.22037645935478</v>
      </c>
      <c r="J50" s="7">
        <f t="shared" si="23"/>
        <v>0.19991790023607664</v>
      </c>
      <c r="K50" s="7">
        <f t="shared" si="24"/>
        <v>7.7091041666666671</v>
      </c>
      <c r="L50" s="7">
        <f t="shared" si="25"/>
        <v>7.7091041666666665E-2</v>
      </c>
      <c r="M50" s="1" t="s">
        <v>110</v>
      </c>
      <c r="O50" s="7">
        <f t="shared" si="39"/>
        <v>0.28571098622270297</v>
      </c>
      <c r="P50" s="7">
        <f t="shared" si="26"/>
        <v>5.7118740440021402E-2</v>
      </c>
      <c r="Q50" s="12">
        <f t="shared" si="27"/>
        <v>1.0566966981403959E-2</v>
      </c>
      <c r="R50" s="7">
        <f t="shared" si="28"/>
        <v>1.4261842708333333E-2</v>
      </c>
      <c r="S50" s="13">
        <f t="shared" si="29"/>
        <v>0.7409257834003159</v>
      </c>
      <c r="T50" s="2">
        <v>0.01</v>
      </c>
      <c r="U50" s="14">
        <f t="shared" si="30"/>
        <v>7.4092578340031589E-3</v>
      </c>
      <c r="V50" s="13"/>
      <c r="W50" s="2"/>
      <c r="X50" s="14"/>
      <c r="Y50" s="2">
        <v>0.02</v>
      </c>
      <c r="Z50" s="2">
        <v>0.49</v>
      </c>
      <c r="AA50" s="2">
        <f t="shared" si="31"/>
        <v>9.7999999999999997E-3</v>
      </c>
      <c r="AB50" s="2"/>
      <c r="AC50" s="2"/>
      <c r="AD50" s="2"/>
      <c r="AE50" s="13"/>
      <c r="AF50" s="2"/>
      <c r="AG50" s="14"/>
      <c r="AH50" s="13"/>
      <c r="AI50" s="2"/>
      <c r="AJ50" s="14"/>
      <c r="AL50" s="2"/>
      <c r="AM50" s="2"/>
      <c r="AN50" s="2">
        <v>0.01</v>
      </c>
      <c r="AO50" s="2">
        <v>0.5</v>
      </c>
      <c r="AP50" s="2">
        <f t="shared" si="32"/>
        <v>5.0000000000000001E-3</v>
      </c>
      <c r="AQ50" s="1">
        <f t="shared" si="33"/>
        <v>2.2209257834003161E-2</v>
      </c>
      <c r="AR50" s="7">
        <f t="shared" si="34"/>
        <v>7.7091041666666671</v>
      </c>
      <c r="AS50" s="1">
        <f t="shared" si="35"/>
        <v>0.185</v>
      </c>
      <c r="AT50" s="1">
        <f t="shared" si="36"/>
        <v>218.80288857032417</v>
      </c>
      <c r="AU50" s="1">
        <f t="shared" si="37"/>
        <v>46434.154512213761</v>
      </c>
    </row>
    <row r="51" spans="1:78" x14ac:dyDescent="0.15">
      <c r="C51" s="6">
        <v>9</v>
      </c>
      <c r="D51" s="8">
        <v>14.5370466533333</v>
      </c>
      <c r="E51" s="9">
        <f t="shared" si="38"/>
        <v>20.070376459354801</v>
      </c>
      <c r="F51" s="6" t="s">
        <v>110</v>
      </c>
      <c r="G51" s="1">
        <v>10</v>
      </c>
      <c r="H51" s="7">
        <f t="shared" si="21"/>
        <v>14.5370466533333</v>
      </c>
      <c r="I51" s="7">
        <f t="shared" si="22"/>
        <v>287.68704665333325</v>
      </c>
      <c r="J51" s="7">
        <f t="shared" si="23"/>
        <v>0.10555372793281989</v>
      </c>
      <c r="K51" s="7">
        <f t="shared" si="24"/>
        <v>7.7091041666666671</v>
      </c>
      <c r="L51" s="7">
        <f t="shared" si="25"/>
        <v>7.7091041666666665E-2</v>
      </c>
      <c r="M51" s="1" t="s">
        <v>110</v>
      </c>
      <c r="O51" s="7">
        <f t="shared" si="39"/>
        <v>0.30568328744934825</v>
      </c>
      <c r="P51" s="7">
        <f t="shared" si="26"/>
        <v>3.2266010557038483E-2</v>
      </c>
      <c r="Q51" s="12">
        <f t="shared" si="27"/>
        <v>5.9692119530521193E-3</v>
      </c>
      <c r="R51" s="7">
        <f t="shared" si="28"/>
        <v>1.4261842708333333E-2</v>
      </c>
      <c r="S51" s="13">
        <f t="shared" si="29"/>
        <v>0.41854422847927292</v>
      </c>
      <c r="T51" s="2">
        <v>0.01</v>
      </c>
      <c r="U51" s="14">
        <f t="shared" si="30"/>
        <v>4.1854422847927295E-3</v>
      </c>
      <c r="V51" s="13"/>
      <c r="W51" s="2"/>
      <c r="X51" s="14"/>
      <c r="Y51" s="2">
        <v>0.02</v>
      </c>
      <c r="Z51" s="2">
        <v>0.49</v>
      </c>
      <c r="AA51" s="2">
        <f t="shared" si="31"/>
        <v>9.7999999999999997E-3</v>
      </c>
      <c r="AB51" s="2"/>
      <c r="AC51" s="2"/>
      <c r="AD51" s="2"/>
      <c r="AE51" s="13"/>
      <c r="AF51" s="2"/>
      <c r="AG51" s="14"/>
      <c r="AH51" s="13"/>
      <c r="AI51" s="2"/>
      <c r="AJ51" s="14"/>
      <c r="AK51" s="2"/>
      <c r="AL51" s="2"/>
      <c r="AM51" s="2"/>
      <c r="AN51" s="2">
        <v>0.01</v>
      </c>
      <c r="AO51" s="2">
        <v>0.5</v>
      </c>
      <c r="AP51" s="2">
        <f t="shared" si="32"/>
        <v>5.0000000000000001E-3</v>
      </c>
      <c r="AQ51" s="1">
        <f t="shared" si="33"/>
        <v>1.8985442284792729E-2</v>
      </c>
      <c r="AR51" s="7">
        <f t="shared" si="34"/>
        <v>7.7091041666666671</v>
      </c>
      <c r="AS51" s="1">
        <f t="shared" si="35"/>
        <v>0.185</v>
      </c>
      <c r="AT51" s="1">
        <f t="shared" si="36"/>
        <v>218.80288857032417</v>
      </c>
      <c r="AU51" s="1">
        <f t="shared" si="37"/>
        <v>39693.940568561586</v>
      </c>
    </row>
    <row r="52" spans="1:78" x14ac:dyDescent="0.15">
      <c r="C52" s="6">
        <v>10</v>
      </c>
      <c r="D52" s="8">
        <v>6.3972650826774196</v>
      </c>
      <c r="E52" s="9">
        <f t="shared" si="38"/>
        <v>14.5370466533333</v>
      </c>
      <c r="F52" s="6" t="s">
        <v>110</v>
      </c>
      <c r="G52" s="1">
        <v>11</v>
      </c>
      <c r="H52" s="7">
        <f t="shared" si="21"/>
        <v>6.3972650826774196</v>
      </c>
      <c r="I52" s="7">
        <f t="shared" si="22"/>
        <v>279.54726508267737</v>
      </c>
      <c r="J52" s="7">
        <f t="shared" si="23"/>
        <v>3.9398526536917569E-2</v>
      </c>
      <c r="K52" s="7">
        <f t="shared" si="24"/>
        <v>7.7091041666666671</v>
      </c>
      <c r="L52" s="7">
        <f t="shared" si="25"/>
        <v>7.7091041666666665E-2</v>
      </c>
      <c r="M52" s="1" t="s">
        <v>112</v>
      </c>
      <c r="N52" s="7">
        <f>(O51-P51)*$C$22/100</f>
        <v>0.2597464130476943</v>
      </c>
      <c r="O52" s="7">
        <f t="shared" si="39"/>
        <v>9.0761905511282159E-2</v>
      </c>
      <c r="P52" s="7">
        <f t="shared" si="26"/>
        <v>3.5758853428274552E-3</v>
      </c>
      <c r="Q52" s="12">
        <f t="shared" si="27"/>
        <v>6.6153878842307925E-4</v>
      </c>
      <c r="R52" s="7">
        <f t="shared" si="28"/>
        <v>1.4261842708333333E-2</v>
      </c>
      <c r="S52" s="13">
        <f t="shared" si="29"/>
        <v>4.6385225384412331E-2</v>
      </c>
      <c r="T52" s="2">
        <v>0.01</v>
      </c>
      <c r="U52" s="14">
        <f t="shared" si="30"/>
        <v>4.638522538441233E-4</v>
      </c>
      <c r="V52" s="13"/>
      <c r="W52" s="2"/>
      <c r="X52" s="14"/>
      <c r="Y52" s="2">
        <v>0.02</v>
      </c>
      <c r="Z52" s="2">
        <v>0.49</v>
      </c>
      <c r="AA52" s="2">
        <f t="shared" si="31"/>
        <v>9.7999999999999997E-3</v>
      </c>
      <c r="AB52" s="2"/>
      <c r="AC52" s="2"/>
      <c r="AD52" s="2"/>
      <c r="AE52" s="13"/>
      <c r="AF52" s="2"/>
      <c r="AG52" s="14"/>
      <c r="AH52" s="13"/>
      <c r="AI52" s="2"/>
      <c r="AJ52" s="14"/>
      <c r="AL52" s="2"/>
      <c r="AM52" s="2"/>
      <c r="AN52" s="2">
        <v>0.01</v>
      </c>
      <c r="AO52" s="2">
        <v>0.5</v>
      </c>
      <c r="AP52" s="2">
        <f t="shared" si="32"/>
        <v>5.0000000000000001E-3</v>
      </c>
      <c r="AQ52" s="1">
        <f t="shared" si="33"/>
        <v>1.5263852253844124E-2</v>
      </c>
      <c r="AR52" s="7">
        <f t="shared" si="34"/>
        <v>7.7091041666666671</v>
      </c>
      <c r="AS52" s="1">
        <f t="shared" si="35"/>
        <v>0.185</v>
      </c>
      <c r="AT52" s="1">
        <f t="shared" si="36"/>
        <v>218.80288857032417</v>
      </c>
      <c r="AU52" s="1">
        <f t="shared" si="37"/>
        <v>31913.001294507798</v>
      </c>
    </row>
    <row r="53" spans="1:78" x14ac:dyDescent="0.15">
      <c r="C53" s="6">
        <v>11</v>
      </c>
      <c r="D53" s="8">
        <v>-1.1188971066</v>
      </c>
      <c r="E53" s="9">
        <f t="shared" si="38"/>
        <v>6.3972650826774196</v>
      </c>
      <c r="F53" s="6" t="s">
        <v>112</v>
      </c>
      <c r="G53" s="1">
        <v>12</v>
      </c>
      <c r="H53" s="7">
        <f t="shared" si="21"/>
        <v>-1.1188971066</v>
      </c>
      <c r="I53" s="7">
        <f t="shared" si="22"/>
        <v>272.03110289339998</v>
      </c>
      <c r="J53" s="7">
        <f t="shared" si="23"/>
        <v>1.5049838113379684E-2</v>
      </c>
      <c r="K53" s="7">
        <f t="shared" si="24"/>
        <v>7.7091041666666671</v>
      </c>
      <c r="L53" s="7">
        <f t="shared" si="25"/>
        <v>7.7091041666666665E-2</v>
      </c>
      <c r="M53" s="1" t="s">
        <v>110</v>
      </c>
      <c r="O53" s="7">
        <f t="shared" si="39"/>
        <v>0.16427706183512136</v>
      </c>
      <c r="P53" s="7">
        <f t="shared" si="26"/>
        <v>2.4723431863602407E-3</v>
      </c>
      <c r="Q53" s="12">
        <f t="shared" si="27"/>
        <v>4.573834894766445E-4</v>
      </c>
      <c r="R53" s="7">
        <f t="shared" si="28"/>
        <v>1.4261842708333333E-2</v>
      </c>
      <c r="S53" s="13">
        <f t="shared" si="29"/>
        <v>3.2070434293135969E-2</v>
      </c>
      <c r="T53" s="2">
        <v>0.01</v>
      </c>
      <c r="U53" s="14">
        <f t="shared" si="30"/>
        <v>3.2070434293135969E-4</v>
      </c>
      <c r="V53" s="13"/>
      <c r="W53" s="2"/>
      <c r="X53" s="14"/>
      <c r="Y53" s="2">
        <v>0.02</v>
      </c>
      <c r="Z53" s="2">
        <v>0.49</v>
      </c>
      <c r="AA53" s="2">
        <f t="shared" si="31"/>
        <v>9.7999999999999997E-3</v>
      </c>
      <c r="AB53" s="2"/>
      <c r="AC53" s="2"/>
      <c r="AD53" s="2"/>
      <c r="AE53" s="13"/>
      <c r="AF53" s="2"/>
      <c r="AG53" s="14"/>
      <c r="AH53" s="13"/>
      <c r="AI53" s="2"/>
      <c r="AJ53" s="14"/>
      <c r="AK53" s="2"/>
      <c r="AL53" s="2"/>
      <c r="AM53" s="2"/>
      <c r="AN53" s="2">
        <v>0.01</v>
      </c>
      <c r="AO53" s="2">
        <v>0.5</v>
      </c>
      <c r="AP53" s="2">
        <f t="shared" si="32"/>
        <v>5.0000000000000001E-3</v>
      </c>
      <c r="AQ53" s="1">
        <f t="shared" si="33"/>
        <v>1.5120704342931361E-2</v>
      </c>
      <c r="AR53" s="7">
        <f t="shared" si="34"/>
        <v>7.7091041666666671</v>
      </c>
      <c r="AS53" s="1">
        <f t="shared" si="35"/>
        <v>0.185</v>
      </c>
      <c r="AT53" s="1">
        <f t="shared" si="36"/>
        <v>218.80288857032417</v>
      </c>
      <c r="AU53" s="1">
        <f t="shared" si="37"/>
        <v>31613.713841360797</v>
      </c>
      <c r="AV53" s="1">
        <f>SUM(AU42:AU53)</f>
        <v>508340.02146553685</v>
      </c>
    </row>
    <row r="54" spans="1:78" x14ac:dyDescent="0.15">
      <c r="C54" s="6">
        <v>12</v>
      </c>
      <c r="D54" s="8">
        <v>-4.6604611406451601</v>
      </c>
      <c r="E54" s="9">
        <f t="shared" si="38"/>
        <v>-1.1188971066</v>
      </c>
      <c r="F54" s="6" t="s">
        <v>110</v>
      </c>
    </row>
    <row r="56" spans="1:78" x14ac:dyDescent="0.15">
      <c r="S56" s="30" t="s">
        <v>80</v>
      </c>
      <c r="T56" s="30"/>
      <c r="U56" s="30"/>
      <c r="V56" s="11" t="s">
        <v>81</v>
      </c>
      <c r="W56" s="11" t="s">
        <v>82</v>
      </c>
      <c r="X56" s="11" t="s">
        <v>83</v>
      </c>
      <c r="Y56" s="11" t="s">
        <v>84</v>
      </c>
      <c r="Z56" s="11" t="s">
        <v>85</v>
      </c>
      <c r="AA56" s="11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pans="1:78" x14ac:dyDescent="0.15">
      <c r="A57" s="34" t="s">
        <v>48</v>
      </c>
      <c r="B57" s="34"/>
      <c r="C57" s="6" t="s">
        <v>88</v>
      </c>
      <c r="D57" s="6" t="s">
        <v>89</v>
      </c>
      <c r="E57" s="6" t="s">
        <v>90</v>
      </c>
      <c r="F57" s="6" t="s">
        <v>91</v>
      </c>
      <c r="G57" s="1" t="s">
        <v>88</v>
      </c>
      <c r="H57" s="1" t="s">
        <v>90</v>
      </c>
      <c r="I57" s="1" t="s">
        <v>92</v>
      </c>
      <c r="J57" s="1" t="s">
        <v>93</v>
      </c>
      <c r="K57" s="10" t="s">
        <v>94</v>
      </c>
      <c r="L57" s="10" t="s">
        <v>95</v>
      </c>
      <c r="M57" s="1" t="s">
        <v>96</v>
      </c>
      <c r="N57" s="10" t="s">
        <v>97</v>
      </c>
      <c r="O57" s="1" t="s">
        <v>98</v>
      </c>
      <c r="P57" s="1" t="s">
        <v>99</v>
      </c>
      <c r="Q57" s="10" t="s">
        <v>100</v>
      </c>
      <c r="R57" s="10" t="s">
        <v>101</v>
      </c>
      <c r="S57" s="2" t="s">
        <v>102</v>
      </c>
      <c r="T57" s="2" t="s">
        <v>103</v>
      </c>
      <c r="U57" s="2"/>
      <c r="V57" s="2" t="s">
        <v>113</v>
      </c>
      <c r="W57" s="2" t="s">
        <v>113</v>
      </c>
      <c r="X57" s="2" t="s">
        <v>113</v>
      </c>
      <c r="Y57" s="2" t="s">
        <v>113</v>
      </c>
      <c r="Z57" s="2" t="s">
        <v>113</v>
      </c>
      <c r="AA57" s="2" t="s">
        <v>113</v>
      </c>
      <c r="AB57" s="1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1" t="s">
        <v>108</v>
      </c>
      <c r="B58" s="1">
        <f>F7</f>
        <v>122.786</v>
      </c>
      <c r="C58" s="6" t="s">
        <v>109</v>
      </c>
      <c r="D58" s="6">
        <v>-7</v>
      </c>
      <c r="E58" s="6"/>
      <c r="F58" s="6"/>
      <c r="G58" s="1">
        <v>1</v>
      </c>
      <c r="H58" s="7">
        <f t="shared" ref="H58:H69" si="40">E59</f>
        <v>-7</v>
      </c>
      <c r="I58" s="7">
        <f t="shared" ref="I58:I69" si="41">H58+273.15</f>
        <v>266.14999999999998</v>
      </c>
      <c r="J58" s="7">
        <f t="shared" ref="J58:J69" si="42">EXP(($C$16*(I58-$C$14))/($C$17*I58*$C$14))</f>
        <v>6.824047601930683E-3</v>
      </c>
      <c r="K58" s="7">
        <f t="shared" ref="K58:K69" si="43">$B$58/12</f>
        <v>10.232166666666666</v>
      </c>
      <c r="L58" s="7">
        <f t="shared" ref="L58:L69" si="44">K58*$B$59/100</f>
        <v>2.7626849999999994</v>
      </c>
      <c r="M58" s="1" t="s">
        <v>110</v>
      </c>
      <c r="O58" s="7">
        <f>L58</f>
        <v>2.7626849999999994</v>
      </c>
      <c r="P58" s="7">
        <f t="shared" ref="P58:P69" si="45">O58*J58</f>
        <v>1.8852693949139864E-2</v>
      </c>
      <c r="Q58" s="12">
        <f t="shared" ref="Q58:Q69" si="46">P58*$B$60</f>
        <v>5.4672812452505604E-3</v>
      </c>
      <c r="R58" s="7">
        <f t="shared" ref="R58:R69" si="47">L58*$B$60</f>
        <v>0.80117864999999977</v>
      </c>
      <c r="S58" s="13">
        <f t="shared" ref="S58:S69" si="48">Q58/R58</f>
        <v>6.824047601930683E-3</v>
      </c>
      <c r="T58" s="2">
        <v>0.27</v>
      </c>
      <c r="U58" s="14">
        <f t="shared" ref="U58:U69" si="49">S58*T58</f>
        <v>1.8424928525212845E-3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0.22675799636124491</v>
      </c>
      <c r="AC58" s="7">
        <f t="shared" ref="AC58:AC69" si="51">$B$58/12</f>
        <v>10.232166666666666</v>
      </c>
      <c r="AD58" s="1">
        <f t="shared" ref="AD58:AD69" si="52">$B$60</f>
        <v>0.28999999999999998</v>
      </c>
      <c r="AE58" s="15">
        <f t="shared" ref="AE58:AE69" si="53">$E$7/12</f>
        <v>81.275704665910908</v>
      </c>
      <c r="AF58" s="1">
        <f t="shared" ref="AF58:AF69" si="54">AE58*10000*AC58*AB58</f>
        <v>1885779.715803101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2"/>
    </row>
    <row r="59" spans="1:78" x14ac:dyDescent="0.15">
      <c r="A59" s="1" t="s">
        <v>111</v>
      </c>
      <c r="B59" s="1">
        <v>27</v>
      </c>
      <c r="C59" s="6">
        <v>1</v>
      </c>
      <c r="D59" s="8">
        <v>-10.1930773608065</v>
      </c>
      <c r="E59" s="9">
        <f t="shared" ref="E59:E70" si="55">D58</f>
        <v>-7</v>
      </c>
      <c r="F59" s="6" t="s">
        <v>110</v>
      </c>
      <c r="G59" s="1">
        <v>2</v>
      </c>
      <c r="H59" s="7">
        <f t="shared" si="40"/>
        <v>-10.1930773608065</v>
      </c>
      <c r="I59" s="7">
        <f t="shared" si="41"/>
        <v>262.95692263919346</v>
      </c>
      <c r="J59" s="7">
        <f t="shared" si="42"/>
        <v>4.3763559410170821E-3</v>
      </c>
      <c r="K59" s="7">
        <f t="shared" si="43"/>
        <v>10.232166666666666</v>
      </c>
      <c r="L59" s="7">
        <f t="shared" si="44"/>
        <v>2.7626849999999994</v>
      </c>
      <c r="M59" s="1" t="s">
        <v>110</v>
      </c>
      <c r="O59" s="7">
        <f t="shared" ref="O59:O69" si="56">L59+O58-P58-N59</f>
        <v>5.506517306050859</v>
      </c>
      <c r="P59" s="7">
        <f t="shared" si="45"/>
        <v>2.4098479726649056E-2</v>
      </c>
      <c r="Q59" s="12">
        <f t="shared" si="46"/>
        <v>6.9885591207282261E-3</v>
      </c>
      <c r="R59" s="7">
        <f t="shared" si="47"/>
        <v>0.80117864999999977</v>
      </c>
      <c r="S59" s="13">
        <f t="shared" si="48"/>
        <v>8.7228474207696732E-3</v>
      </c>
      <c r="T59" s="2">
        <v>0.27</v>
      </c>
      <c r="U59" s="14">
        <f t="shared" si="49"/>
        <v>2.3551688036078117E-3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0.22685760929854101</v>
      </c>
      <c r="AC59" s="7">
        <f t="shared" si="51"/>
        <v>10.232166666666666</v>
      </c>
      <c r="AD59" s="1">
        <f t="shared" si="52"/>
        <v>0.28999999999999998</v>
      </c>
      <c r="AE59" s="15">
        <f t="shared" si="53"/>
        <v>81.275704665910908</v>
      </c>
      <c r="AF59" s="1">
        <f t="shared" si="54"/>
        <v>1886608.123442959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73</v>
      </c>
      <c r="B60" s="1">
        <f>H7</f>
        <v>0.28999999999999998</v>
      </c>
      <c r="C60" s="6">
        <v>2</v>
      </c>
      <c r="D60" s="8">
        <v>-6.0356280584137902</v>
      </c>
      <c r="E60" s="9">
        <f t="shared" si="55"/>
        <v>-10.1930773608065</v>
      </c>
      <c r="F60" s="6" t="s">
        <v>110</v>
      </c>
      <c r="G60" s="1">
        <v>3</v>
      </c>
      <c r="H60" s="7">
        <f t="shared" si="40"/>
        <v>-6.0356280584137902</v>
      </c>
      <c r="I60" s="7">
        <f t="shared" si="41"/>
        <v>267.11437194158617</v>
      </c>
      <c r="J60" s="7">
        <f t="shared" si="42"/>
        <v>7.787599393342076E-3</v>
      </c>
      <c r="K60" s="7">
        <f t="shared" si="43"/>
        <v>10.232166666666666</v>
      </c>
      <c r="L60" s="7">
        <f t="shared" si="44"/>
        <v>2.7626849999999994</v>
      </c>
      <c r="M60" s="1" t="s">
        <v>110</v>
      </c>
      <c r="O60" s="7">
        <f t="shared" si="56"/>
        <v>8.2451038263242076</v>
      </c>
      <c r="P60" s="7">
        <f t="shared" si="45"/>
        <v>6.420956555592483E-2</v>
      </c>
      <c r="Q60" s="12">
        <f t="shared" si="46"/>
        <v>1.86207740112182E-2</v>
      </c>
      <c r="R60" s="7">
        <f t="shared" si="47"/>
        <v>0.80117864999999977</v>
      </c>
      <c r="S60" s="13">
        <f t="shared" si="48"/>
        <v>2.324172518977909E-2</v>
      </c>
      <c r="T60" s="2">
        <v>0.27</v>
      </c>
      <c r="U60" s="14">
        <f t="shared" si="49"/>
        <v>6.2752658012403548E-3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0.22761928414518101</v>
      </c>
      <c r="AC60" s="7">
        <f t="shared" si="51"/>
        <v>10.232166666666666</v>
      </c>
      <c r="AD60" s="1">
        <f t="shared" si="52"/>
        <v>0.28999999999999998</v>
      </c>
      <c r="AE60" s="15">
        <f t="shared" si="53"/>
        <v>81.275704665910908</v>
      </c>
      <c r="AF60" s="1">
        <f t="shared" si="54"/>
        <v>1892942.4137386931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C61" s="6">
        <v>3</v>
      </c>
      <c r="D61" s="8">
        <v>2.8750121626128999</v>
      </c>
      <c r="E61" s="9">
        <f t="shared" si="55"/>
        <v>-6.0356280584137902</v>
      </c>
      <c r="F61" s="6" t="s">
        <v>110</v>
      </c>
      <c r="G61" s="1">
        <v>4</v>
      </c>
      <c r="H61" s="7">
        <f t="shared" si="40"/>
        <v>2.8750121626128999</v>
      </c>
      <c r="I61" s="7">
        <f t="shared" si="41"/>
        <v>276.02501216261288</v>
      </c>
      <c r="J61" s="7">
        <f t="shared" si="42"/>
        <v>2.5261171273639239E-2</v>
      </c>
      <c r="K61" s="7">
        <f t="shared" si="43"/>
        <v>10.232166666666666</v>
      </c>
      <c r="L61" s="7">
        <f t="shared" si="44"/>
        <v>2.7626849999999994</v>
      </c>
      <c r="M61" s="1" t="s">
        <v>110</v>
      </c>
      <c r="O61" s="7">
        <f t="shared" si="56"/>
        <v>10.943579260768281</v>
      </c>
      <c r="P61" s="7">
        <f t="shared" si="45"/>
        <v>0.27644763005291384</v>
      </c>
      <c r="Q61" s="12">
        <f t="shared" si="46"/>
        <v>8.0169812715345012E-2</v>
      </c>
      <c r="R61" s="7">
        <f t="shared" si="47"/>
        <v>0.80117864999999977</v>
      </c>
      <c r="S61" s="13">
        <f t="shared" si="48"/>
        <v>0.10006483911590135</v>
      </c>
      <c r="T61" s="2">
        <v>0.27</v>
      </c>
      <c r="U61" s="14">
        <f t="shared" si="49"/>
        <v>2.7017506561293366E-2</v>
      </c>
      <c r="V61" s="2">
        <v>180.9</v>
      </c>
      <c r="W61" s="2">
        <v>6</v>
      </c>
      <c r="X61" s="2">
        <v>3</v>
      </c>
      <c r="Y61" s="2">
        <v>0.3</v>
      </c>
      <c r="Z61" s="2">
        <v>6</v>
      </c>
      <c r="AA61" s="2">
        <v>30.2</v>
      </c>
      <c r="AB61" s="1">
        <f t="shared" si="50"/>
        <v>0.23164950152485933</v>
      </c>
      <c r="AC61" s="7">
        <f t="shared" si="51"/>
        <v>10.232166666666666</v>
      </c>
      <c r="AD61" s="1">
        <f t="shared" si="52"/>
        <v>0.28999999999999998</v>
      </c>
      <c r="AE61" s="15">
        <f t="shared" si="53"/>
        <v>81.275704665910908</v>
      </c>
      <c r="AF61" s="1">
        <f t="shared" si="54"/>
        <v>1926458.7717363483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6">
        <v>4</v>
      </c>
      <c r="D62" s="8">
        <v>9.5411822077000004</v>
      </c>
      <c r="E62" s="9">
        <f t="shared" si="55"/>
        <v>2.8750121626128999</v>
      </c>
      <c r="F62" s="6" t="s">
        <v>110</v>
      </c>
      <c r="G62" s="1">
        <v>5</v>
      </c>
      <c r="H62" s="7">
        <f t="shared" si="40"/>
        <v>9.5411822077000004</v>
      </c>
      <c r="I62" s="7">
        <f t="shared" si="41"/>
        <v>282.69118220769997</v>
      </c>
      <c r="J62" s="7">
        <f t="shared" si="42"/>
        <v>5.8037682390517396E-2</v>
      </c>
      <c r="K62" s="7">
        <f t="shared" si="43"/>
        <v>10.232166666666666</v>
      </c>
      <c r="L62" s="7">
        <f t="shared" si="44"/>
        <v>2.7626849999999994</v>
      </c>
      <c r="M62" s="1" t="s">
        <v>112</v>
      </c>
      <c r="N62" s="7">
        <f>(O61-P61)*$C$22/100</f>
        <v>10.133775049179599</v>
      </c>
      <c r="O62" s="7">
        <f t="shared" si="56"/>
        <v>3.2960415815357678</v>
      </c>
      <c r="P62" s="7">
        <f t="shared" si="45"/>
        <v>0.19129461445511153</v>
      </c>
      <c r="Q62" s="12">
        <f t="shared" si="46"/>
        <v>5.5475438191982342E-2</v>
      </c>
      <c r="R62" s="7">
        <f t="shared" si="47"/>
        <v>0.80117864999999977</v>
      </c>
      <c r="S62" s="13">
        <f t="shared" si="48"/>
        <v>6.9242282220054616E-2</v>
      </c>
      <c r="T62" s="2">
        <v>0.27</v>
      </c>
      <c r="U62" s="14">
        <f t="shared" si="49"/>
        <v>1.8695416199414748E-2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0.27883251936754627</v>
      </c>
      <c r="AC62" s="7">
        <f t="shared" si="51"/>
        <v>10.232166666666666</v>
      </c>
      <c r="AD62" s="1">
        <f t="shared" si="52"/>
        <v>0.28999999999999998</v>
      </c>
      <c r="AE62" s="15">
        <f t="shared" si="53"/>
        <v>81.275704665910908</v>
      </c>
      <c r="AF62" s="1">
        <f t="shared" si="54"/>
        <v>2318845.2780819382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6">
        <v>5</v>
      </c>
      <c r="D63" s="8">
        <v>12.430669423677401</v>
      </c>
      <c r="E63" s="9">
        <f t="shared" si="55"/>
        <v>9.5411822077000004</v>
      </c>
      <c r="F63" s="6" t="s">
        <v>112</v>
      </c>
      <c r="G63" s="1">
        <v>6</v>
      </c>
      <c r="H63" s="7">
        <f t="shared" si="40"/>
        <v>12.430669423677401</v>
      </c>
      <c r="I63" s="7">
        <f t="shared" si="41"/>
        <v>285.58066942367736</v>
      </c>
      <c r="J63" s="7">
        <f t="shared" si="42"/>
        <v>8.2235462821217256E-2</v>
      </c>
      <c r="K63" s="7">
        <f t="shared" si="43"/>
        <v>10.232166666666666</v>
      </c>
      <c r="L63" s="7">
        <f t="shared" si="44"/>
        <v>2.7626849999999994</v>
      </c>
      <c r="M63" s="1" t="s">
        <v>110</v>
      </c>
      <c r="O63" s="7">
        <f t="shared" si="56"/>
        <v>5.8674319670806554</v>
      </c>
      <c r="P63" s="7">
        <f t="shared" si="45"/>
        <v>0.48251098338488285</v>
      </c>
      <c r="Q63" s="12">
        <f t="shared" si="46"/>
        <v>0.13992818518161601</v>
      </c>
      <c r="R63" s="7">
        <f t="shared" si="47"/>
        <v>0.80117864999999977</v>
      </c>
      <c r="S63" s="13">
        <f t="shared" si="48"/>
        <v>0.17465291315690459</v>
      </c>
      <c r="T63" s="2">
        <v>0.27</v>
      </c>
      <c r="U63" s="14">
        <f t="shared" si="49"/>
        <v>4.7156286552364243E-2</v>
      </c>
      <c r="V63" s="2">
        <v>220.1</v>
      </c>
      <c r="W63" s="2">
        <v>12.1</v>
      </c>
      <c r="X63" s="2">
        <v>4.5</v>
      </c>
      <c r="Y63" s="2">
        <v>1.5</v>
      </c>
      <c r="Z63" s="2">
        <v>6.8</v>
      </c>
      <c r="AA63" s="2">
        <v>30.2</v>
      </c>
      <c r="AB63" s="1">
        <f t="shared" si="50"/>
        <v>0.28436246647712438</v>
      </c>
      <c r="AC63" s="7">
        <f t="shared" si="51"/>
        <v>10.232166666666666</v>
      </c>
      <c r="AD63" s="1">
        <f t="shared" si="52"/>
        <v>0.28999999999999998</v>
      </c>
      <c r="AE63" s="15">
        <f t="shared" si="53"/>
        <v>81.275704665910908</v>
      </c>
      <c r="AF63" s="1">
        <f t="shared" si="54"/>
        <v>2364833.7867830526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6">
        <v>6</v>
      </c>
      <c r="D64" s="8">
        <v>18.480358753000001</v>
      </c>
      <c r="E64" s="9">
        <f t="shared" si="55"/>
        <v>12.430669423677401</v>
      </c>
      <c r="F64" s="6" t="s">
        <v>110</v>
      </c>
      <c r="G64" s="1">
        <v>7</v>
      </c>
      <c r="H64" s="7">
        <f t="shared" si="40"/>
        <v>18.480358753000001</v>
      </c>
      <c r="I64" s="7">
        <f t="shared" si="41"/>
        <v>291.630358753</v>
      </c>
      <c r="J64" s="7">
        <f t="shared" si="42"/>
        <v>0.16681075835332343</v>
      </c>
      <c r="K64" s="7">
        <f t="shared" si="43"/>
        <v>10.232166666666666</v>
      </c>
      <c r="L64" s="7">
        <f t="shared" si="44"/>
        <v>2.7626849999999994</v>
      </c>
      <c r="M64" s="1" t="s">
        <v>110</v>
      </c>
      <c r="O64" s="7">
        <f t="shared" si="56"/>
        <v>8.1476059836957724</v>
      </c>
      <c r="P64" s="7">
        <f t="shared" si="45"/>
        <v>1.3591083329043676</v>
      </c>
      <c r="Q64" s="12">
        <f t="shared" si="46"/>
        <v>0.39414141654226659</v>
      </c>
      <c r="R64" s="7">
        <f t="shared" si="47"/>
        <v>0.80117864999999977</v>
      </c>
      <c r="S64" s="13">
        <f t="shared" si="48"/>
        <v>0.49195197168854499</v>
      </c>
      <c r="T64" s="2">
        <v>0.27</v>
      </c>
      <c r="U64" s="14">
        <f t="shared" si="49"/>
        <v>0.13282703235590715</v>
      </c>
      <c r="V64" s="2">
        <v>220.1</v>
      </c>
      <c r="W64" s="2">
        <v>12.1</v>
      </c>
      <c r="X64" s="2">
        <v>4.5</v>
      </c>
      <c r="Y64" s="2">
        <v>1.5</v>
      </c>
      <c r="Z64" s="2">
        <v>6.8</v>
      </c>
      <c r="AA64" s="2">
        <v>30.2</v>
      </c>
      <c r="AB64" s="1">
        <f t="shared" si="50"/>
        <v>0.30100829238675275</v>
      </c>
      <c r="AC64" s="7">
        <f t="shared" si="51"/>
        <v>10.232166666666666</v>
      </c>
      <c r="AD64" s="1">
        <f t="shared" si="52"/>
        <v>0.28999999999999998</v>
      </c>
      <c r="AE64" s="15">
        <f t="shared" si="53"/>
        <v>81.275704665910908</v>
      </c>
      <c r="AF64" s="1">
        <f t="shared" si="54"/>
        <v>2503264.8955284278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6">
        <v>7</v>
      </c>
      <c r="D65" s="8">
        <v>20.8061580367742</v>
      </c>
      <c r="E65" s="9">
        <f t="shared" si="55"/>
        <v>18.480358753000001</v>
      </c>
      <c r="F65" s="6" t="s">
        <v>110</v>
      </c>
      <c r="G65" s="1">
        <v>8</v>
      </c>
      <c r="H65" s="7">
        <f t="shared" si="40"/>
        <v>20.8061580367742</v>
      </c>
      <c r="I65" s="7">
        <f t="shared" si="41"/>
        <v>293.95615803677418</v>
      </c>
      <c r="J65" s="7">
        <f t="shared" si="42"/>
        <v>0.21724449422975362</v>
      </c>
      <c r="K65" s="7">
        <f t="shared" si="43"/>
        <v>10.232166666666666</v>
      </c>
      <c r="L65" s="7">
        <f t="shared" si="44"/>
        <v>2.7626849999999994</v>
      </c>
      <c r="M65" s="1" t="s">
        <v>110</v>
      </c>
      <c r="O65" s="7">
        <f t="shared" si="56"/>
        <v>9.5511826507914037</v>
      </c>
      <c r="P65" s="7">
        <f t="shared" si="45"/>
        <v>2.0749418442671761</v>
      </c>
      <c r="Q65" s="12">
        <f t="shared" si="46"/>
        <v>0.60173313483748103</v>
      </c>
      <c r="R65" s="7">
        <f t="shared" si="47"/>
        <v>0.80117864999999977</v>
      </c>
      <c r="S65" s="13">
        <f t="shared" si="48"/>
        <v>0.75105987264823049</v>
      </c>
      <c r="T65" s="2">
        <v>0.27</v>
      </c>
      <c r="U65" s="14">
        <f t="shared" si="49"/>
        <v>0.20278616561502225</v>
      </c>
      <c r="V65" s="2">
        <v>220.1</v>
      </c>
      <c r="W65" s="2">
        <v>12.1</v>
      </c>
      <c r="X65" s="2">
        <v>4.5</v>
      </c>
      <c r="Y65" s="2">
        <v>1.5</v>
      </c>
      <c r="Z65" s="2">
        <v>6.8</v>
      </c>
      <c r="AA65" s="2">
        <v>30.2</v>
      </c>
      <c r="AB65" s="1">
        <f t="shared" si="50"/>
        <v>0.3146013519789988</v>
      </c>
      <c r="AC65" s="7">
        <f t="shared" si="51"/>
        <v>10.232166666666666</v>
      </c>
      <c r="AD65" s="1">
        <f t="shared" si="52"/>
        <v>0.28999999999999998</v>
      </c>
      <c r="AE65" s="15">
        <f t="shared" si="53"/>
        <v>81.275704665910908</v>
      </c>
      <c r="AF65" s="1">
        <f t="shared" si="54"/>
        <v>2616308.3888830082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6">
        <v>8</v>
      </c>
      <c r="D66" s="8">
        <v>20.070376459354801</v>
      </c>
      <c r="E66" s="9">
        <f t="shared" si="55"/>
        <v>20.8061580367742</v>
      </c>
      <c r="F66" s="6" t="s">
        <v>110</v>
      </c>
      <c r="G66" s="1">
        <v>9</v>
      </c>
      <c r="H66" s="7">
        <f t="shared" si="40"/>
        <v>20.070376459354801</v>
      </c>
      <c r="I66" s="7">
        <f t="shared" si="41"/>
        <v>293.22037645935478</v>
      </c>
      <c r="J66" s="7">
        <f t="shared" si="42"/>
        <v>0.19991790023607664</v>
      </c>
      <c r="K66" s="7">
        <f t="shared" si="43"/>
        <v>10.232166666666666</v>
      </c>
      <c r="L66" s="7">
        <f t="shared" si="44"/>
        <v>2.7626849999999994</v>
      </c>
      <c r="M66" s="1" t="s">
        <v>110</v>
      </c>
      <c r="O66" s="7">
        <f t="shared" si="56"/>
        <v>10.238925806524227</v>
      </c>
      <c r="P66" s="7">
        <f t="shared" si="45"/>
        <v>2.0469445479133008</v>
      </c>
      <c r="Q66" s="12">
        <f t="shared" si="46"/>
        <v>0.59361391889485715</v>
      </c>
      <c r="R66" s="7">
        <f t="shared" si="47"/>
        <v>0.80117864999999977</v>
      </c>
      <c r="S66" s="13">
        <f t="shared" si="48"/>
        <v>0.74092578340031567</v>
      </c>
      <c r="T66" s="2">
        <v>0.27</v>
      </c>
      <c r="U66" s="14">
        <f t="shared" si="49"/>
        <v>0.20004996151808524</v>
      </c>
      <c r="V66" s="2">
        <v>180.9</v>
      </c>
      <c r="W66" s="2">
        <v>6</v>
      </c>
      <c r="X66" s="2">
        <v>3</v>
      </c>
      <c r="Y66" s="2">
        <v>0.3</v>
      </c>
      <c r="Z66" s="2">
        <v>6</v>
      </c>
      <c r="AA66" s="2">
        <v>30.2</v>
      </c>
      <c r="AB66" s="1">
        <f t="shared" si="50"/>
        <v>0.26526970752296397</v>
      </c>
      <c r="AC66" s="7">
        <f t="shared" si="51"/>
        <v>10.232166666666666</v>
      </c>
      <c r="AD66" s="1">
        <f t="shared" si="52"/>
        <v>0.28999999999999998</v>
      </c>
      <c r="AE66" s="15">
        <f t="shared" si="53"/>
        <v>81.275704665910908</v>
      </c>
      <c r="AF66" s="1">
        <f t="shared" si="54"/>
        <v>2206053.3330295491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6">
        <v>9</v>
      </c>
      <c r="D67" s="8">
        <v>14.5370466533333</v>
      </c>
      <c r="E67" s="9">
        <f t="shared" si="55"/>
        <v>20.070376459354801</v>
      </c>
      <c r="F67" s="6" t="s">
        <v>110</v>
      </c>
      <c r="G67" s="1">
        <v>10</v>
      </c>
      <c r="H67" s="7">
        <f t="shared" si="40"/>
        <v>14.5370466533333</v>
      </c>
      <c r="I67" s="7">
        <f t="shared" si="41"/>
        <v>287.68704665333325</v>
      </c>
      <c r="J67" s="7">
        <f t="shared" si="42"/>
        <v>0.10555372793281989</v>
      </c>
      <c r="K67" s="7">
        <f t="shared" si="43"/>
        <v>10.232166666666666</v>
      </c>
      <c r="L67" s="7">
        <f t="shared" si="44"/>
        <v>2.7626849999999994</v>
      </c>
      <c r="M67" s="1" t="s">
        <v>110</v>
      </c>
      <c r="O67" s="7">
        <f t="shared" si="56"/>
        <v>10.954666258610926</v>
      </c>
      <c r="P67" s="7">
        <f t="shared" si="45"/>
        <v>1.1563058618562596</v>
      </c>
      <c r="Q67" s="12">
        <f t="shared" si="46"/>
        <v>0.33532869993831527</v>
      </c>
      <c r="R67" s="7">
        <f t="shared" si="47"/>
        <v>0.80117864999999977</v>
      </c>
      <c r="S67" s="13">
        <f t="shared" si="48"/>
        <v>0.41854422847927286</v>
      </c>
      <c r="T67" s="2">
        <v>0.27</v>
      </c>
      <c r="U67" s="14">
        <f t="shared" si="49"/>
        <v>0.11300694168940369</v>
      </c>
      <c r="V67" s="2">
        <v>180.9</v>
      </c>
      <c r="W67" s="2">
        <v>6</v>
      </c>
      <c r="X67" s="2">
        <v>3</v>
      </c>
      <c r="Y67" s="2">
        <v>0.3</v>
      </c>
      <c r="Z67" s="2">
        <v>6</v>
      </c>
      <c r="AA67" s="2">
        <v>30.2</v>
      </c>
      <c r="AB67" s="1">
        <f t="shared" si="50"/>
        <v>0.24835724877025114</v>
      </c>
      <c r="AC67" s="7">
        <f t="shared" si="51"/>
        <v>10.232166666666666</v>
      </c>
      <c r="AD67" s="1">
        <f t="shared" si="52"/>
        <v>0.28999999999999998</v>
      </c>
      <c r="AE67" s="15">
        <f t="shared" si="53"/>
        <v>81.275704665910908</v>
      </c>
      <c r="AF67" s="1">
        <f t="shared" si="54"/>
        <v>2065404.8347538195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6">
        <v>10</v>
      </c>
      <c r="D68" s="8">
        <v>6.3972650826774196</v>
      </c>
      <c r="E68" s="9">
        <f t="shared" si="55"/>
        <v>14.5370466533333</v>
      </c>
      <c r="F68" s="6" t="s">
        <v>110</v>
      </c>
      <c r="G68" s="1">
        <v>11</v>
      </c>
      <c r="H68" s="7">
        <f t="shared" si="40"/>
        <v>6.3972650826774196</v>
      </c>
      <c r="I68" s="7">
        <f t="shared" si="41"/>
        <v>279.54726508267737</v>
      </c>
      <c r="J68" s="7">
        <f t="shared" si="42"/>
        <v>3.9398526536917569E-2</v>
      </c>
      <c r="K68" s="7">
        <f t="shared" si="43"/>
        <v>10.232166666666666</v>
      </c>
      <c r="L68" s="7">
        <f t="shared" si="44"/>
        <v>2.7626849999999994</v>
      </c>
      <c r="M68" s="1" t="s">
        <v>112</v>
      </c>
      <c r="N68" s="7">
        <f>(O67-P67)*$C$22/100</f>
        <v>9.3084423769169344</v>
      </c>
      <c r="O68" s="7">
        <f t="shared" si="56"/>
        <v>3.252603019837732</v>
      </c>
      <c r="P68" s="7">
        <f t="shared" si="45"/>
        <v>0.12814776639113512</v>
      </c>
      <c r="Q68" s="12">
        <f t="shared" si="46"/>
        <v>3.7162852253429184E-2</v>
      </c>
      <c r="R68" s="7">
        <f t="shared" si="47"/>
        <v>0.80117864999999977</v>
      </c>
      <c r="S68" s="13">
        <f t="shared" si="48"/>
        <v>4.6385225384412324E-2</v>
      </c>
      <c r="T68" s="2">
        <v>0.27</v>
      </c>
      <c r="U68" s="14">
        <f t="shared" si="49"/>
        <v>1.2524010853791328E-2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0.22883341530889167</v>
      </c>
      <c r="AC68" s="7">
        <f t="shared" si="51"/>
        <v>10.232166666666666</v>
      </c>
      <c r="AD68" s="1">
        <f t="shared" si="52"/>
        <v>0.28999999999999998</v>
      </c>
      <c r="AE68" s="15">
        <f t="shared" si="53"/>
        <v>81.275704665910908</v>
      </c>
      <c r="AF68" s="1">
        <f t="shared" si="54"/>
        <v>1903039.4509219043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6">
        <v>11</v>
      </c>
      <c r="D69" s="8">
        <v>-1.1188971066</v>
      </c>
      <c r="E69" s="9">
        <f t="shared" si="55"/>
        <v>6.3972650826774196</v>
      </c>
      <c r="F69" s="6" t="s">
        <v>112</v>
      </c>
      <c r="G69" s="1">
        <v>12</v>
      </c>
      <c r="H69" s="7">
        <f t="shared" si="40"/>
        <v>-1.1188971066</v>
      </c>
      <c r="I69" s="7">
        <f t="shared" si="41"/>
        <v>272.03110289339998</v>
      </c>
      <c r="J69" s="7">
        <f t="shared" si="42"/>
        <v>1.5049838113379684E-2</v>
      </c>
      <c r="K69" s="7">
        <f t="shared" si="43"/>
        <v>10.232166666666666</v>
      </c>
      <c r="L69" s="7">
        <f t="shared" si="44"/>
        <v>2.7626849999999994</v>
      </c>
      <c r="M69" s="1" t="s">
        <v>110</v>
      </c>
      <c r="O69" s="7">
        <f t="shared" si="56"/>
        <v>5.8871402534465966</v>
      </c>
      <c r="P69" s="7">
        <f t="shared" si="45"/>
        <v>8.8600507765132314E-2</v>
      </c>
      <c r="Q69" s="12">
        <f t="shared" si="46"/>
        <v>2.5694147251888368E-2</v>
      </c>
      <c r="R69" s="7">
        <f t="shared" si="47"/>
        <v>0.80117864999999977</v>
      </c>
      <c r="S69" s="13">
        <f t="shared" si="48"/>
        <v>3.2070434293135962E-2</v>
      </c>
      <c r="T69" s="2">
        <v>0.27</v>
      </c>
      <c r="U69" s="14">
        <f t="shared" si="49"/>
        <v>8.6590172591467108E-3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0.22808244705345224</v>
      </c>
      <c r="AC69" s="7">
        <f t="shared" si="51"/>
        <v>10.232166666666666</v>
      </c>
      <c r="AD69" s="1">
        <f t="shared" si="52"/>
        <v>0.28999999999999998</v>
      </c>
      <c r="AE69" s="15">
        <f t="shared" si="53"/>
        <v>81.275704665910908</v>
      </c>
      <c r="AF69" s="1">
        <f t="shared" si="54"/>
        <v>1896794.1994818463</v>
      </c>
      <c r="AG69" s="1">
        <f>SUM(AF58:AF69)</f>
        <v>25466333.192184646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6">
        <v>12</v>
      </c>
      <c r="D70" s="8">
        <v>-4.6604611406451601</v>
      </c>
      <c r="E70" s="9">
        <f t="shared" si="55"/>
        <v>-1.1188971066</v>
      </c>
      <c r="F70" s="6" t="s">
        <v>110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2" spans="1:78" x14ac:dyDescent="0.15">
      <c r="S72" s="30" t="s">
        <v>80</v>
      </c>
      <c r="T72" s="30"/>
      <c r="U72" s="30"/>
      <c r="V72" s="30" t="s">
        <v>81</v>
      </c>
      <c r="W72" s="30"/>
      <c r="X72" s="30"/>
      <c r="Y72" s="30" t="s">
        <v>82</v>
      </c>
      <c r="Z72" s="30"/>
      <c r="AA72" s="30"/>
      <c r="AB72" s="30" t="s">
        <v>83</v>
      </c>
      <c r="AC72" s="30"/>
      <c r="AD72" s="30"/>
      <c r="AE72" s="30" t="s">
        <v>84</v>
      </c>
      <c r="AF72" s="30"/>
      <c r="AG72" s="30"/>
      <c r="AH72" s="30" t="s">
        <v>85</v>
      </c>
      <c r="AI72" s="30"/>
      <c r="AJ72" s="30"/>
      <c r="AK72" s="31" t="s">
        <v>115</v>
      </c>
      <c r="AL72" s="32"/>
      <c r="AM72" s="33"/>
      <c r="AN72" s="32" t="s">
        <v>116</v>
      </c>
      <c r="AO72" s="32"/>
      <c r="AP72" s="33"/>
      <c r="AQ72" s="30" t="s">
        <v>87</v>
      </c>
      <c r="AR72" s="30"/>
      <c r="AS72" s="30"/>
    </row>
    <row r="73" spans="1:78" x14ac:dyDescent="0.15">
      <c r="A73" s="34" t="s">
        <v>49</v>
      </c>
      <c r="B73" s="34"/>
      <c r="C73" s="6" t="s">
        <v>88</v>
      </c>
      <c r="D73" s="6" t="s">
        <v>89</v>
      </c>
      <c r="E73" s="6" t="s">
        <v>90</v>
      </c>
      <c r="F73" s="6" t="s">
        <v>91</v>
      </c>
      <c r="G73" s="1" t="s">
        <v>88</v>
      </c>
      <c r="H73" s="1" t="s">
        <v>90</v>
      </c>
      <c r="I73" s="1" t="s">
        <v>92</v>
      </c>
      <c r="J73" s="1" t="s">
        <v>93</v>
      </c>
      <c r="K73" s="10" t="s">
        <v>94</v>
      </c>
      <c r="L73" s="10" t="s">
        <v>95</v>
      </c>
      <c r="M73" s="1" t="s">
        <v>96</v>
      </c>
      <c r="N73" s="10" t="s">
        <v>97</v>
      </c>
      <c r="O73" s="1" t="s">
        <v>98</v>
      </c>
      <c r="P73" s="1" t="s">
        <v>99</v>
      </c>
      <c r="Q73" s="10" t="s">
        <v>100</v>
      </c>
      <c r="R73" s="10" t="s">
        <v>101</v>
      </c>
      <c r="S73" s="2" t="s">
        <v>102</v>
      </c>
      <c r="T73" s="2" t="s">
        <v>103</v>
      </c>
      <c r="U73" s="2"/>
      <c r="V73" s="2" t="s">
        <v>102</v>
      </c>
      <c r="W73" s="2" t="s">
        <v>103</v>
      </c>
      <c r="X73" s="2"/>
      <c r="Y73" s="2" t="s">
        <v>102</v>
      </c>
      <c r="Z73" s="2" t="s">
        <v>103</v>
      </c>
      <c r="AA73" s="2"/>
      <c r="AB73" s="2" t="s">
        <v>102</v>
      </c>
      <c r="AC73" s="2" t="s">
        <v>103</v>
      </c>
      <c r="AD73" s="2"/>
      <c r="AE73" s="2" t="s">
        <v>102</v>
      </c>
      <c r="AF73" s="2" t="s">
        <v>103</v>
      </c>
      <c r="AG73" s="2"/>
      <c r="AH73" s="2" t="s">
        <v>102</v>
      </c>
      <c r="AI73" s="2" t="s">
        <v>103</v>
      </c>
      <c r="AJ73" s="2"/>
      <c r="AK73" s="2" t="s">
        <v>102</v>
      </c>
      <c r="AL73" s="2" t="s">
        <v>103</v>
      </c>
      <c r="AM73" s="2"/>
      <c r="AN73" s="2" t="s">
        <v>102</v>
      </c>
      <c r="AO73" s="2" t="s">
        <v>103</v>
      </c>
      <c r="AP73" s="2"/>
      <c r="AQ73" s="16" t="s">
        <v>102</v>
      </c>
      <c r="AR73" s="16" t="s">
        <v>103</v>
      </c>
      <c r="AS73" s="16"/>
      <c r="AT73" s="1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pans="1:78" x14ac:dyDescent="0.15">
      <c r="A74" s="1" t="s">
        <v>108</v>
      </c>
      <c r="B74" s="1">
        <f>F8</f>
        <v>625.46400000000006</v>
      </c>
      <c r="C74" s="6" t="s">
        <v>109</v>
      </c>
      <c r="D74" s="6">
        <v>-7</v>
      </c>
      <c r="E74" s="6"/>
      <c r="F74" s="6"/>
      <c r="G74" s="1">
        <v>1</v>
      </c>
      <c r="H74" s="7">
        <f t="shared" ref="H74:H85" si="57">E75</f>
        <v>-7</v>
      </c>
      <c r="I74" s="7">
        <f t="shared" ref="I74:I85" si="58">H74+273.15</f>
        <v>266.14999999999998</v>
      </c>
      <c r="J74" s="7">
        <f t="shared" ref="J74:J85" si="59">EXP(($C$16*(I74-$C$14))/($C$17*I74*$C$14))</f>
        <v>6.824047601930683E-3</v>
      </c>
      <c r="K74" s="7">
        <f t="shared" ref="K74:K85" si="60">$B$74/12</f>
        <v>52.122000000000007</v>
      </c>
      <c r="L74" s="7">
        <f t="shared" ref="L74:L85" si="61">K74*$B$75/100</f>
        <v>0.52122000000000002</v>
      </c>
      <c r="M74" s="1" t="s">
        <v>110</v>
      </c>
      <c r="O74" s="7">
        <f>L74</f>
        <v>0.52122000000000002</v>
      </c>
      <c r="P74" s="7">
        <f t="shared" ref="P74:P85" si="62">O74*J74</f>
        <v>3.5568300910783107E-3</v>
      </c>
      <c r="Q74" s="12">
        <f t="shared" ref="Q74:Q85" si="63">P74*$B$76</f>
        <v>9.2477582368036076E-4</v>
      </c>
      <c r="R74" s="7">
        <f t="shared" ref="R74:R85" si="64">L74*$B$76</f>
        <v>0.1355172</v>
      </c>
      <c r="S74" s="13">
        <f t="shared" ref="S74:S85" si="65">Q74/R74</f>
        <v>6.824047601930683E-3</v>
      </c>
      <c r="T74" s="2">
        <v>0.01</v>
      </c>
      <c r="U74" s="14">
        <f t="shared" ref="U74:U85" si="66">S74*T74</f>
        <v>6.8240476019306828E-5</v>
      </c>
      <c r="V74" s="13"/>
      <c r="W74" s="2"/>
      <c r="X74" s="2"/>
      <c r="Y74" s="2"/>
      <c r="Z74" s="2"/>
      <c r="AA74" s="2"/>
      <c r="AB74" s="2"/>
      <c r="AC74" s="2"/>
      <c r="AD74" s="2"/>
      <c r="AE74" s="13">
        <v>1E-3</v>
      </c>
      <c r="AF74" s="2">
        <v>0.49</v>
      </c>
      <c r="AG74" s="14">
        <f t="shared" ref="AG74:AG85" si="67">AF74*AE74</f>
        <v>4.8999999999999998E-4</v>
      </c>
      <c r="AH74" s="17"/>
      <c r="AI74" s="2"/>
      <c r="AJ74" s="14"/>
      <c r="AK74" s="13"/>
      <c r="AL74" s="2"/>
      <c r="AM74" s="2"/>
      <c r="AN74" s="13"/>
      <c r="AO74" s="2"/>
      <c r="AP74" s="14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5.5582404760193072E-3</v>
      </c>
      <c r="AU74" s="7">
        <f t="shared" ref="AU74:AU85" si="70">$B$74/12</f>
        <v>52.122000000000007</v>
      </c>
      <c r="AV74" s="1">
        <f t="shared" ref="AV74:AV85" si="71">$B$76</f>
        <v>0.26</v>
      </c>
      <c r="AW74" s="1">
        <f>$E$8/12</f>
        <v>0.99216666666666675</v>
      </c>
      <c r="AX74" s="1">
        <f t="shared" ref="AX74:AX85" si="72">AW74*10000*AV74*0.67*AU74*AT74</f>
        <v>500.71567494622582</v>
      </c>
    </row>
    <row r="75" spans="1:78" x14ac:dyDescent="0.15">
      <c r="A75" s="1" t="s">
        <v>111</v>
      </c>
      <c r="B75" s="1">
        <v>1</v>
      </c>
      <c r="C75" s="6">
        <v>1</v>
      </c>
      <c r="D75" s="8">
        <v>-10.1930773608065</v>
      </c>
      <c r="E75" s="9">
        <f t="shared" ref="E75:E86" si="73">D74</f>
        <v>-7</v>
      </c>
      <c r="F75" s="6" t="s">
        <v>110</v>
      </c>
      <c r="G75" s="1">
        <v>2</v>
      </c>
      <c r="H75" s="7">
        <f t="shared" si="57"/>
        <v>-10.1930773608065</v>
      </c>
      <c r="I75" s="7">
        <f t="shared" si="58"/>
        <v>262.95692263919346</v>
      </c>
      <c r="J75" s="7">
        <f t="shared" si="59"/>
        <v>4.3763559410170821E-3</v>
      </c>
      <c r="K75" s="7">
        <f t="shared" si="60"/>
        <v>52.122000000000007</v>
      </c>
      <c r="L75" s="7">
        <f t="shared" si="61"/>
        <v>0.52122000000000002</v>
      </c>
      <c r="M75" s="1" t="s">
        <v>110</v>
      </c>
      <c r="O75" s="7">
        <f t="shared" ref="O75:O85" si="74">L75+O74-P74-N75</f>
        <v>1.0388831699089218</v>
      </c>
      <c r="P75" s="7">
        <f t="shared" si="62"/>
        <v>4.5465225326535687E-3</v>
      </c>
      <c r="Q75" s="12">
        <f t="shared" si="63"/>
        <v>1.182095858489928E-3</v>
      </c>
      <c r="R75" s="7">
        <f t="shared" si="64"/>
        <v>0.1355172</v>
      </c>
      <c r="S75" s="13">
        <f t="shared" si="65"/>
        <v>8.7228474207696732E-3</v>
      </c>
      <c r="T75" s="2">
        <v>0.01</v>
      </c>
      <c r="U75" s="14">
        <f t="shared" si="66"/>
        <v>8.7228474207696737E-5</v>
      </c>
      <c r="V75" s="13"/>
      <c r="W75" s="2"/>
      <c r="X75" s="2"/>
      <c r="Y75" s="2"/>
      <c r="Z75" s="2"/>
      <c r="AA75" s="2"/>
      <c r="AB75" s="2"/>
      <c r="AC75" s="2"/>
      <c r="AD75" s="2"/>
      <c r="AE75" s="13">
        <v>1E-3</v>
      </c>
      <c r="AF75" s="2">
        <v>0.49</v>
      </c>
      <c r="AG75" s="14">
        <f t="shared" si="67"/>
        <v>4.8999999999999998E-4</v>
      </c>
      <c r="AH75" s="17"/>
      <c r="AI75" s="2"/>
      <c r="AJ75" s="14"/>
      <c r="AK75" s="13"/>
      <c r="AL75" s="2"/>
      <c r="AM75" s="2"/>
      <c r="AN75" s="13"/>
      <c r="AO75" s="2"/>
      <c r="AP75" s="14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5.5772284742076966E-3</v>
      </c>
      <c r="AU75" s="7">
        <f t="shared" si="70"/>
        <v>52.122000000000007</v>
      </c>
      <c r="AV75" s="1">
        <f t="shared" si="71"/>
        <v>0.26</v>
      </c>
      <c r="AW75" s="1">
        <f t="shared" ref="AW75:AW85" si="75">$E$8/12</f>
        <v>0.99216666666666675</v>
      </c>
      <c r="AX75" s="1">
        <f t="shared" si="72"/>
        <v>502.42621416628958</v>
      </c>
    </row>
    <row r="76" spans="1:78" x14ac:dyDescent="0.15">
      <c r="A76" s="1" t="s">
        <v>73</v>
      </c>
      <c r="B76" s="1">
        <f>H8</f>
        <v>0.26</v>
      </c>
      <c r="C76" s="6">
        <v>2</v>
      </c>
      <c r="D76" s="8">
        <v>-6.0356280584137902</v>
      </c>
      <c r="E76" s="9">
        <f t="shared" si="73"/>
        <v>-10.1930773608065</v>
      </c>
      <c r="F76" s="6" t="s">
        <v>110</v>
      </c>
      <c r="G76" s="1">
        <v>3</v>
      </c>
      <c r="H76" s="7">
        <f t="shared" si="57"/>
        <v>-6.0356280584137902</v>
      </c>
      <c r="I76" s="7">
        <f t="shared" si="58"/>
        <v>267.11437194158617</v>
      </c>
      <c r="J76" s="7">
        <f t="shared" si="59"/>
        <v>7.787599393342076E-3</v>
      </c>
      <c r="K76" s="7">
        <f t="shared" si="60"/>
        <v>52.122000000000007</v>
      </c>
      <c r="L76" s="7">
        <f t="shared" si="61"/>
        <v>0.52122000000000002</v>
      </c>
      <c r="M76" s="1" t="s">
        <v>110</v>
      </c>
      <c r="O76" s="7">
        <f t="shared" si="74"/>
        <v>1.5555566473762683</v>
      </c>
      <c r="P76" s="7">
        <f t="shared" si="62"/>
        <v>1.2114052003416661E-2</v>
      </c>
      <c r="Q76" s="12">
        <f t="shared" si="63"/>
        <v>3.1496535208883321E-3</v>
      </c>
      <c r="R76" s="7">
        <f t="shared" si="64"/>
        <v>0.1355172</v>
      </c>
      <c r="S76" s="13">
        <f t="shared" si="65"/>
        <v>2.32417251897791E-2</v>
      </c>
      <c r="T76" s="2">
        <v>0.01</v>
      </c>
      <c r="U76" s="14">
        <f t="shared" si="66"/>
        <v>2.3241725189779099E-4</v>
      </c>
      <c r="V76" s="13"/>
      <c r="W76" s="2"/>
      <c r="X76" s="2"/>
      <c r="Y76" s="2"/>
      <c r="Z76" s="2"/>
      <c r="AA76" s="2"/>
      <c r="AB76" s="2"/>
      <c r="AC76" s="2"/>
      <c r="AD76" s="2"/>
      <c r="AE76" s="13">
        <v>1E-3</v>
      </c>
      <c r="AF76" s="2">
        <v>0.49</v>
      </c>
      <c r="AG76" s="14">
        <f t="shared" si="67"/>
        <v>4.8999999999999998E-4</v>
      </c>
      <c r="AH76" s="17"/>
      <c r="AI76" s="2"/>
      <c r="AJ76" s="14"/>
      <c r="AK76" s="13"/>
      <c r="AL76" s="2"/>
      <c r="AM76" s="2"/>
      <c r="AN76" s="13"/>
      <c r="AO76" s="2"/>
      <c r="AP76" s="14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5.7224172518977913E-3</v>
      </c>
      <c r="AU76" s="7">
        <f t="shared" si="70"/>
        <v>52.122000000000007</v>
      </c>
      <c r="AV76" s="1">
        <f t="shared" si="71"/>
        <v>0.26</v>
      </c>
      <c r="AW76" s="1">
        <f t="shared" si="75"/>
        <v>0.99216666666666675</v>
      </c>
      <c r="AX76" s="1">
        <f t="shared" si="72"/>
        <v>515.50558651971073</v>
      </c>
    </row>
    <row r="77" spans="1:78" x14ac:dyDescent="0.15">
      <c r="C77" s="6">
        <v>3</v>
      </c>
      <c r="D77" s="8">
        <v>2.8750121626128999</v>
      </c>
      <c r="E77" s="9">
        <f t="shared" si="73"/>
        <v>-6.0356280584137902</v>
      </c>
      <c r="F77" s="6" t="s">
        <v>110</v>
      </c>
      <c r="G77" s="1">
        <v>4</v>
      </c>
      <c r="H77" s="7">
        <f t="shared" si="57"/>
        <v>2.8750121626128999</v>
      </c>
      <c r="I77" s="7">
        <f t="shared" si="58"/>
        <v>276.02501216261288</v>
      </c>
      <c r="J77" s="7">
        <f t="shared" si="59"/>
        <v>2.5261171273639239E-2</v>
      </c>
      <c r="K77" s="7">
        <f t="shared" si="60"/>
        <v>52.122000000000007</v>
      </c>
      <c r="L77" s="7">
        <f t="shared" si="61"/>
        <v>0.52122000000000002</v>
      </c>
      <c r="M77" s="1" t="s">
        <v>110</v>
      </c>
      <c r="O77" s="7">
        <f t="shared" si="74"/>
        <v>2.0646625953728517</v>
      </c>
      <c r="P77" s="7">
        <f t="shared" si="62"/>
        <v>5.2155795443990113E-2</v>
      </c>
      <c r="Q77" s="12">
        <f t="shared" si="63"/>
        <v>1.3560506815437429E-2</v>
      </c>
      <c r="R77" s="7">
        <f t="shared" si="64"/>
        <v>0.1355172</v>
      </c>
      <c r="S77" s="13">
        <f t="shared" si="65"/>
        <v>0.10006483911590137</v>
      </c>
      <c r="T77" s="2">
        <v>0.01</v>
      </c>
      <c r="U77" s="14">
        <f t="shared" si="66"/>
        <v>1.0006483911590138E-3</v>
      </c>
      <c r="V77" s="13"/>
      <c r="W77" s="2"/>
      <c r="X77" s="2"/>
      <c r="Y77" s="2"/>
      <c r="Z77" s="2"/>
      <c r="AA77" s="2"/>
      <c r="AB77" s="2"/>
      <c r="AC77" s="2"/>
      <c r="AD77" s="2"/>
      <c r="AE77" s="13">
        <v>1E-3</v>
      </c>
      <c r="AF77" s="2">
        <v>0.49</v>
      </c>
      <c r="AG77" s="14">
        <f t="shared" si="67"/>
        <v>4.8999999999999998E-4</v>
      </c>
      <c r="AH77" s="17"/>
      <c r="AI77" s="2"/>
      <c r="AJ77" s="14"/>
      <c r="AK77" s="13"/>
      <c r="AL77" s="2"/>
      <c r="AM77" s="2"/>
      <c r="AN77" s="13"/>
      <c r="AO77" s="2"/>
      <c r="AP77" s="14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6.4906483911590139E-3</v>
      </c>
      <c r="AU77" s="7">
        <f t="shared" si="70"/>
        <v>52.122000000000007</v>
      </c>
      <c r="AV77" s="1">
        <f t="shared" si="71"/>
        <v>0.26</v>
      </c>
      <c r="AW77" s="1">
        <f t="shared" si="75"/>
        <v>0.99216666666666675</v>
      </c>
      <c r="AX77" s="1">
        <f t="shared" si="72"/>
        <v>584.7119073094475</v>
      </c>
    </row>
    <row r="78" spans="1:78" x14ac:dyDescent="0.15">
      <c r="C78" s="6">
        <v>4</v>
      </c>
      <c r="D78" s="8">
        <v>9.5411822077000004</v>
      </c>
      <c r="E78" s="9">
        <f t="shared" si="73"/>
        <v>2.8750121626128999</v>
      </c>
      <c r="F78" s="6" t="s">
        <v>110</v>
      </c>
      <c r="G78" s="1">
        <v>5</v>
      </c>
      <c r="H78" s="7">
        <f t="shared" si="57"/>
        <v>9.5411822077000004</v>
      </c>
      <c r="I78" s="7">
        <f t="shared" si="58"/>
        <v>282.69118220769997</v>
      </c>
      <c r="J78" s="7">
        <f t="shared" si="59"/>
        <v>5.8037682390517396E-2</v>
      </c>
      <c r="K78" s="7">
        <f t="shared" si="60"/>
        <v>52.122000000000007</v>
      </c>
      <c r="L78" s="7">
        <f t="shared" si="61"/>
        <v>0.52122000000000002</v>
      </c>
      <c r="M78" s="1" t="s">
        <v>112</v>
      </c>
      <c r="N78" s="7">
        <f>(O77-P77)*$C$22/100</f>
        <v>1.9118814599324185</v>
      </c>
      <c r="O78" s="7">
        <f t="shared" si="74"/>
        <v>0.62184533999644298</v>
      </c>
      <c r="P78" s="7">
        <f t="shared" si="62"/>
        <v>3.6090462338736862E-2</v>
      </c>
      <c r="Q78" s="12">
        <f t="shared" si="63"/>
        <v>9.3835202080715836E-3</v>
      </c>
      <c r="R78" s="7">
        <f t="shared" si="64"/>
        <v>0.1355172</v>
      </c>
      <c r="S78" s="13">
        <f t="shared" si="65"/>
        <v>6.9242282220054602E-2</v>
      </c>
      <c r="T78" s="2">
        <v>0.01</v>
      </c>
      <c r="U78" s="14">
        <f t="shared" si="66"/>
        <v>6.9242282220054608E-4</v>
      </c>
      <c r="V78" s="13"/>
      <c r="W78" s="2"/>
      <c r="X78" s="2"/>
      <c r="Y78" s="2"/>
      <c r="Z78" s="2"/>
      <c r="AA78" s="2"/>
      <c r="AB78" s="2"/>
      <c r="AC78" s="2"/>
      <c r="AD78" s="2"/>
      <c r="AE78" s="13">
        <v>1E-3</v>
      </c>
      <c r="AF78" s="2">
        <v>0.49</v>
      </c>
      <c r="AG78" s="14">
        <f t="shared" si="67"/>
        <v>4.8999999999999998E-4</v>
      </c>
      <c r="AH78" s="17"/>
      <c r="AI78" s="2"/>
      <c r="AJ78" s="14"/>
      <c r="AK78" s="13"/>
      <c r="AL78" s="2"/>
      <c r="AM78" s="2"/>
      <c r="AN78" s="13"/>
      <c r="AO78" s="2"/>
      <c r="AP78" s="14"/>
      <c r="AQ78" s="2">
        <v>0.01</v>
      </c>
      <c r="AR78" s="2">
        <v>0.5</v>
      </c>
      <c r="AS78" s="2">
        <f t="shared" si="68"/>
        <v>5.0000000000000001E-3</v>
      </c>
      <c r="AT78" s="1">
        <f t="shared" si="69"/>
        <v>6.1824228222005463E-3</v>
      </c>
      <c r="AU78" s="7">
        <f t="shared" si="70"/>
        <v>52.122000000000007</v>
      </c>
      <c r="AV78" s="1">
        <f t="shared" si="71"/>
        <v>0.26</v>
      </c>
      <c r="AW78" s="1">
        <f t="shared" si="75"/>
        <v>0.99216666666666675</v>
      </c>
      <c r="AX78" s="1">
        <f t="shared" si="72"/>
        <v>556.94531922053955</v>
      </c>
    </row>
    <row r="79" spans="1:78" x14ac:dyDescent="0.15">
      <c r="C79" s="6">
        <v>5</v>
      </c>
      <c r="D79" s="8">
        <v>12.430669423677401</v>
      </c>
      <c r="E79" s="9">
        <f t="shared" si="73"/>
        <v>9.5411822077000004</v>
      </c>
      <c r="F79" s="6" t="s">
        <v>112</v>
      </c>
      <c r="G79" s="1">
        <v>6</v>
      </c>
      <c r="H79" s="7">
        <f t="shared" si="57"/>
        <v>12.430669423677401</v>
      </c>
      <c r="I79" s="7">
        <f t="shared" si="58"/>
        <v>285.58066942367736</v>
      </c>
      <c r="J79" s="7">
        <f t="shared" si="59"/>
        <v>8.2235462821217256E-2</v>
      </c>
      <c r="K79" s="7">
        <f t="shared" si="60"/>
        <v>52.122000000000007</v>
      </c>
      <c r="L79" s="7">
        <f t="shared" si="61"/>
        <v>0.52122000000000002</v>
      </c>
      <c r="M79" s="1" t="s">
        <v>110</v>
      </c>
      <c r="O79" s="7">
        <f t="shared" si="74"/>
        <v>1.1069748776577062</v>
      </c>
      <c r="P79" s="7">
        <f t="shared" si="62"/>
        <v>9.1032591395641821E-2</v>
      </c>
      <c r="Q79" s="12">
        <f t="shared" si="63"/>
        <v>2.3668473762866873E-2</v>
      </c>
      <c r="R79" s="7">
        <f t="shared" si="64"/>
        <v>0.1355172</v>
      </c>
      <c r="S79" s="13">
        <f t="shared" si="65"/>
        <v>0.17465291315690459</v>
      </c>
      <c r="T79" s="2">
        <v>0.01</v>
      </c>
      <c r="U79" s="14">
        <f t="shared" si="66"/>
        <v>1.7465291315690459E-3</v>
      </c>
      <c r="V79" s="13"/>
      <c r="W79" s="2"/>
      <c r="X79" s="2"/>
      <c r="Y79" s="2"/>
      <c r="Z79" s="2"/>
      <c r="AA79" s="2"/>
      <c r="AB79" s="2"/>
      <c r="AC79" s="2"/>
      <c r="AD79" s="2"/>
      <c r="AE79" s="13">
        <v>5.0000000000000001E-3</v>
      </c>
      <c r="AF79" s="2">
        <v>0.49</v>
      </c>
      <c r="AG79" s="14">
        <f t="shared" si="67"/>
        <v>2.4499999999999999E-3</v>
      </c>
      <c r="AH79" s="17"/>
      <c r="AI79" s="2"/>
      <c r="AJ79" s="14"/>
      <c r="AK79" s="13"/>
      <c r="AL79" s="2"/>
      <c r="AM79" s="2"/>
      <c r="AN79" s="13"/>
      <c r="AO79" s="2"/>
      <c r="AP79" s="14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1.1696529131569045E-2</v>
      </c>
      <c r="AU79" s="7">
        <f t="shared" si="70"/>
        <v>52.122000000000007</v>
      </c>
      <c r="AV79" s="1">
        <f t="shared" si="71"/>
        <v>0.26</v>
      </c>
      <c r="AW79" s="1">
        <f t="shared" si="75"/>
        <v>0.99216666666666675</v>
      </c>
      <c r="AX79" s="1">
        <f t="shared" si="72"/>
        <v>1053.6851552051205</v>
      </c>
    </row>
    <row r="80" spans="1:78" x14ac:dyDescent="0.15">
      <c r="C80" s="6">
        <v>6</v>
      </c>
      <c r="D80" s="8">
        <v>18.480358753000001</v>
      </c>
      <c r="E80" s="9">
        <f t="shared" si="73"/>
        <v>12.430669423677401</v>
      </c>
      <c r="F80" s="6" t="s">
        <v>110</v>
      </c>
      <c r="G80" s="1">
        <v>7</v>
      </c>
      <c r="H80" s="7">
        <f t="shared" si="57"/>
        <v>18.480358753000001</v>
      </c>
      <c r="I80" s="7">
        <f t="shared" si="58"/>
        <v>291.630358753</v>
      </c>
      <c r="J80" s="7">
        <f t="shared" si="59"/>
        <v>0.16681075835332343</v>
      </c>
      <c r="K80" s="7">
        <f t="shared" si="60"/>
        <v>52.122000000000007</v>
      </c>
      <c r="L80" s="7">
        <f t="shared" si="61"/>
        <v>0.52122000000000002</v>
      </c>
      <c r="M80" s="1" t="s">
        <v>110</v>
      </c>
      <c r="O80" s="7">
        <f t="shared" si="74"/>
        <v>1.5371622862620644</v>
      </c>
      <c r="P80" s="7">
        <f t="shared" si="62"/>
        <v>0.25641520668350343</v>
      </c>
      <c r="Q80" s="12">
        <f t="shared" si="63"/>
        <v>6.6667953737710894E-2</v>
      </c>
      <c r="R80" s="7">
        <f t="shared" si="64"/>
        <v>0.1355172</v>
      </c>
      <c r="S80" s="13">
        <f t="shared" si="65"/>
        <v>0.49195197168854499</v>
      </c>
      <c r="T80" s="2">
        <v>0.01</v>
      </c>
      <c r="U80" s="14">
        <f t="shared" si="66"/>
        <v>4.9195197168854501E-3</v>
      </c>
      <c r="V80" s="13"/>
      <c r="W80" s="2"/>
      <c r="X80" s="2"/>
      <c r="Y80" s="2"/>
      <c r="Z80" s="2"/>
      <c r="AA80" s="2"/>
      <c r="AB80" s="2"/>
      <c r="AC80" s="2"/>
      <c r="AD80" s="2"/>
      <c r="AE80" s="13">
        <v>5.0000000000000001E-3</v>
      </c>
      <c r="AF80" s="2">
        <v>0.49</v>
      </c>
      <c r="AG80" s="14">
        <f t="shared" si="67"/>
        <v>2.4499999999999999E-3</v>
      </c>
      <c r="AH80" s="17"/>
      <c r="AI80" s="2"/>
      <c r="AJ80" s="14"/>
      <c r="AK80" s="13"/>
      <c r="AL80" s="2"/>
      <c r="AM80" s="2"/>
      <c r="AN80" s="13"/>
      <c r="AO80" s="2"/>
      <c r="AP80" s="14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1.4869519716885451E-2</v>
      </c>
      <c r="AU80" s="7">
        <f t="shared" si="70"/>
        <v>52.122000000000007</v>
      </c>
      <c r="AV80" s="1">
        <f t="shared" si="71"/>
        <v>0.26</v>
      </c>
      <c r="AW80" s="1">
        <f t="shared" si="75"/>
        <v>0.99216666666666675</v>
      </c>
      <c r="AX80" s="1">
        <f t="shared" si="72"/>
        <v>1339.5249149958961</v>
      </c>
    </row>
    <row r="81" spans="1:53" x14ac:dyDescent="0.15">
      <c r="C81" s="6">
        <v>7</v>
      </c>
      <c r="D81" s="8">
        <v>20.8061580367742</v>
      </c>
      <c r="E81" s="9">
        <f t="shared" si="73"/>
        <v>18.480358753000001</v>
      </c>
      <c r="F81" s="6" t="s">
        <v>110</v>
      </c>
      <c r="G81" s="1">
        <v>8</v>
      </c>
      <c r="H81" s="7">
        <f t="shared" si="57"/>
        <v>20.8061580367742</v>
      </c>
      <c r="I81" s="7">
        <f t="shared" si="58"/>
        <v>293.95615803677418</v>
      </c>
      <c r="J81" s="7">
        <f t="shared" si="59"/>
        <v>0.21724449422975362</v>
      </c>
      <c r="K81" s="7">
        <f t="shared" si="60"/>
        <v>52.122000000000007</v>
      </c>
      <c r="L81" s="7">
        <f t="shared" si="61"/>
        <v>0.52122000000000002</v>
      </c>
      <c r="M81" s="1" t="s">
        <v>110</v>
      </c>
      <c r="O81" s="7">
        <f t="shared" si="74"/>
        <v>1.8019670795785612</v>
      </c>
      <c r="P81" s="7">
        <f t="shared" si="62"/>
        <v>0.39146742682171071</v>
      </c>
      <c r="Q81" s="12">
        <f t="shared" si="63"/>
        <v>0.10178153097364478</v>
      </c>
      <c r="R81" s="7">
        <f t="shared" si="64"/>
        <v>0.1355172</v>
      </c>
      <c r="S81" s="13">
        <f t="shared" si="65"/>
        <v>0.75105987264823049</v>
      </c>
      <c r="T81" s="2">
        <v>0.01</v>
      </c>
      <c r="U81" s="14">
        <f t="shared" si="66"/>
        <v>7.5105987264823051E-3</v>
      </c>
      <c r="V81" s="13"/>
      <c r="W81" s="2"/>
      <c r="X81" s="2"/>
      <c r="Y81" s="2"/>
      <c r="Z81" s="2"/>
      <c r="AA81" s="2"/>
      <c r="AB81" s="2"/>
      <c r="AC81" s="2"/>
      <c r="AD81" s="2"/>
      <c r="AE81" s="13">
        <v>5.0000000000000001E-3</v>
      </c>
      <c r="AF81" s="2">
        <v>0.49</v>
      </c>
      <c r="AG81" s="14">
        <f t="shared" si="67"/>
        <v>2.4499999999999999E-3</v>
      </c>
      <c r="AH81" s="17"/>
      <c r="AI81" s="2"/>
      <c r="AJ81" s="14"/>
      <c r="AK81" s="13"/>
      <c r="AL81" s="2"/>
      <c r="AM81" s="2"/>
      <c r="AN81" s="13"/>
      <c r="AO81" s="2"/>
      <c r="AP81" s="14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1.7460598726482306E-2</v>
      </c>
      <c r="AU81" s="7">
        <f t="shared" si="70"/>
        <v>52.122000000000007</v>
      </c>
      <c r="AV81" s="1">
        <f t="shared" si="71"/>
        <v>0.26</v>
      </c>
      <c r="AW81" s="1">
        <f t="shared" si="75"/>
        <v>0.99216666666666675</v>
      </c>
      <c r="AX81" s="1">
        <f t="shared" si="72"/>
        <v>1572.9430048980539</v>
      </c>
    </row>
    <row r="82" spans="1:53" x14ac:dyDescent="0.15">
      <c r="C82" s="6">
        <v>8</v>
      </c>
      <c r="D82" s="8">
        <v>20.070376459354801</v>
      </c>
      <c r="E82" s="9">
        <f t="shared" si="73"/>
        <v>20.8061580367742</v>
      </c>
      <c r="F82" s="6" t="s">
        <v>110</v>
      </c>
      <c r="G82" s="1">
        <v>9</v>
      </c>
      <c r="H82" s="7">
        <f t="shared" si="57"/>
        <v>20.070376459354801</v>
      </c>
      <c r="I82" s="7">
        <f t="shared" si="58"/>
        <v>293.22037645935478</v>
      </c>
      <c r="J82" s="7">
        <f t="shared" si="59"/>
        <v>0.19991790023607664</v>
      </c>
      <c r="K82" s="7">
        <f t="shared" si="60"/>
        <v>52.122000000000007</v>
      </c>
      <c r="L82" s="7">
        <f t="shared" si="61"/>
        <v>0.52122000000000002</v>
      </c>
      <c r="M82" s="1" t="s">
        <v>110</v>
      </c>
      <c r="O82" s="7">
        <f t="shared" si="74"/>
        <v>1.9317196527568508</v>
      </c>
      <c r="P82" s="7">
        <f t="shared" si="62"/>
        <v>0.38618533682391271</v>
      </c>
      <c r="Q82" s="12">
        <f t="shared" si="63"/>
        <v>0.10040818757421731</v>
      </c>
      <c r="R82" s="7">
        <f t="shared" si="64"/>
        <v>0.1355172</v>
      </c>
      <c r="S82" s="13">
        <f t="shared" si="65"/>
        <v>0.74092578340031601</v>
      </c>
      <c r="T82" s="2">
        <v>0.01</v>
      </c>
      <c r="U82" s="14">
        <f t="shared" si="66"/>
        <v>7.4092578340031606E-3</v>
      </c>
      <c r="V82" s="13"/>
      <c r="W82" s="2"/>
      <c r="X82" s="2"/>
      <c r="Y82" s="2"/>
      <c r="Z82" s="2"/>
      <c r="AA82" s="2"/>
      <c r="AB82" s="2"/>
      <c r="AC82" s="2"/>
      <c r="AD82" s="2"/>
      <c r="AE82" s="13">
        <v>1E-3</v>
      </c>
      <c r="AF82" s="2">
        <v>0.49</v>
      </c>
      <c r="AG82" s="14">
        <f t="shared" si="67"/>
        <v>4.8999999999999998E-4</v>
      </c>
      <c r="AH82" s="17"/>
      <c r="AI82" s="2"/>
      <c r="AJ82" s="14"/>
      <c r="AK82" s="13"/>
      <c r="AL82" s="2"/>
      <c r="AM82" s="2"/>
      <c r="AN82" s="13"/>
      <c r="AO82" s="2"/>
      <c r="AP82" s="14"/>
      <c r="AQ82" s="2">
        <v>0.01</v>
      </c>
      <c r="AR82" s="2">
        <v>0.5</v>
      </c>
      <c r="AS82" s="2">
        <f t="shared" si="68"/>
        <v>5.0000000000000001E-3</v>
      </c>
      <c r="AT82" s="1">
        <f t="shared" si="69"/>
        <v>1.2899257834003162E-2</v>
      </c>
      <c r="AU82" s="7">
        <f t="shared" si="70"/>
        <v>52.122000000000007</v>
      </c>
      <c r="AV82" s="1">
        <f t="shared" si="71"/>
        <v>0.26</v>
      </c>
      <c r="AW82" s="1">
        <f t="shared" si="75"/>
        <v>0.99216666666666675</v>
      </c>
      <c r="AX82" s="1">
        <f t="shared" si="72"/>
        <v>1162.033312614783</v>
      </c>
    </row>
    <row r="83" spans="1:53" x14ac:dyDescent="0.15">
      <c r="C83" s="6">
        <v>9</v>
      </c>
      <c r="D83" s="8">
        <v>14.5370466533333</v>
      </c>
      <c r="E83" s="9">
        <f t="shared" si="73"/>
        <v>20.070376459354801</v>
      </c>
      <c r="F83" s="6" t="s">
        <v>110</v>
      </c>
      <c r="G83" s="1">
        <v>10</v>
      </c>
      <c r="H83" s="7">
        <f t="shared" si="57"/>
        <v>14.5370466533333</v>
      </c>
      <c r="I83" s="7">
        <f t="shared" si="58"/>
        <v>287.68704665333325</v>
      </c>
      <c r="J83" s="7">
        <f t="shared" si="59"/>
        <v>0.10555372793281989</v>
      </c>
      <c r="K83" s="7">
        <f t="shared" si="60"/>
        <v>52.122000000000007</v>
      </c>
      <c r="L83" s="7">
        <f t="shared" si="61"/>
        <v>0.52122000000000002</v>
      </c>
      <c r="M83" s="1" t="s">
        <v>110</v>
      </c>
      <c r="O83" s="7">
        <f t="shared" si="74"/>
        <v>2.0667543159329385</v>
      </c>
      <c r="P83" s="7">
        <f t="shared" si="62"/>
        <v>0.21815362276796668</v>
      </c>
      <c r="Q83" s="12">
        <f t="shared" si="63"/>
        <v>5.6719941919671342E-2</v>
      </c>
      <c r="R83" s="7">
        <f t="shared" si="64"/>
        <v>0.1355172</v>
      </c>
      <c r="S83" s="13">
        <f t="shared" si="65"/>
        <v>0.41854422847927303</v>
      </c>
      <c r="T83" s="2">
        <v>0.01</v>
      </c>
      <c r="U83" s="14">
        <f t="shared" si="66"/>
        <v>4.1854422847927304E-3</v>
      </c>
      <c r="V83" s="13"/>
      <c r="W83" s="2"/>
      <c r="X83" s="2"/>
      <c r="Y83" s="2"/>
      <c r="Z83" s="2"/>
      <c r="AA83" s="2"/>
      <c r="AB83" s="2"/>
      <c r="AC83" s="2"/>
      <c r="AD83" s="2"/>
      <c r="AE83" s="13">
        <v>1E-3</v>
      </c>
      <c r="AF83" s="2">
        <v>0.49</v>
      </c>
      <c r="AG83" s="14">
        <f t="shared" si="67"/>
        <v>4.8999999999999998E-4</v>
      </c>
      <c r="AH83" s="17"/>
      <c r="AI83" s="2"/>
      <c r="AJ83" s="14"/>
      <c r="AK83" s="13"/>
      <c r="AL83" s="2"/>
      <c r="AM83" s="2"/>
      <c r="AN83" s="13"/>
      <c r="AO83" s="2"/>
      <c r="AP83" s="14"/>
      <c r="AQ83" s="2">
        <v>0.01</v>
      </c>
      <c r="AR83" s="2">
        <v>0.5</v>
      </c>
      <c r="AS83" s="2">
        <f t="shared" si="68"/>
        <v>5.0000000000000001E-3</v>
      </c>
      <c r="AT83" s="1">
        <f t="shared" si="69"/>
        <v>9.6754422847927304E-3</v>
      </c>
      <c r="AU83" s="7">
        <f t="shared" si="70"/>
        <v>52.122000000000007</v>
      </c>
      <c r="AV83" s="1">
        <f t="shared" si="71"/>
        <v>0.26</v>
      </c>
      <c r="AW83" s="1">
        <f t="shared" si="75"/>
        <v>0.99216666666666675</v>
      </c>
      <c r="AX83" s="1">
        <f t="shared" si="72"/>
        <v>871.61497148876083</v>
      </c>
    </row>
    <row r="84" spans="1:53" x14ac:dyDescent="0.15">
      <c r="C84" s="6">
        <v>10</v>
      </c>
      <c r="D84" s="8">
        <v>6.3972650826774196</v>
      </c>
      <c r="E84" s="9">
        <f t="shared" si="73"/>
        <v>14.5370466533333</v>
      </c>
      <c r="F84" s="6" t="s">
        <v>110</v>
      </c>
      <c r="G84" s="1">
        <v>11</v>
      </c>
      <c r="H84" s="7">
        <f t="shared" si="57"/>
        <v>6.3972650826774196</v>
      </c>
      <c r="I84" s="7">
        <f t="shared" si="58"/>
        <v>279.54726508267737</v>
      </c>
      <c r="J84" s="7">
        <f t="shared" si="59"/>
        <v>3.9398526536917569E-2</v>
      </c>
      <c r="K84" s="7">
        <f t="shared" si="60"/>
        <v>52.122000000000007</v>
      </c>
      <c r="L84" s="7">
        <f t="shared" si="61"/>
        <v>0.52122000000000002</v>
      </c>
      <c r="M84" s="1" t="s">
        <v>112</v>
      </c>
      <c r="N84" s="7">
        <f>(O83-P83)*$C$22/100</f>
        <v>1.7561706585067234</v>
      </c>
      <c r="O84" s="7">
        <f t="shared" si="74"/>
        <v>0.61365003465824852</v>
      </c>
      <c r="P84" s="7">
        <f t="shared" si="62"/>
        <v>2.4176907174863392E-2</v>
      </c>
      <c r="Q84" s="12">
        <f t="shared" si="63"/>
        <v>6.2859958654644821E-3</v>
      </c>
      <c r="R84" s="7">
        <f t="shared" si="64"/>
        <v>0.1355172</v>
      </c>
      <c r="S84" s="13">
        <f t="shared" si="65"/>
        <v>4.6385225384412324E-2</v>
      </c>
      <c r="T84" s="2">
        <v>0.01</v>
      </c>
      <c r="U84" s="14">
        <f t="shared" si="66"/>
        <v>4.6385225384412324E-4</v>
      </c>
      <c r="V84" s="13"/>
      <c r="W84" s="2"/>
      <c r="X84" s="2"/>
      <c r="Y84" s="2"/>
      <c r="Z84" s="2"/>
      <c r="AA84" s="2"/>
      <c r="AB84" s="2"/>
      <c r="AC84" s="2"/>
      <c r="AD84" s="2"/>
      <c r="AE84" s="13">
        <v>1E-3</v>
      </c>
      <c r="AF84" s="2">
        <v>0.49</v>
      </c>
      <c r="AG84" s="14">
        <f t="shared" si="67"/>
        <v>4.8999999999999998E-4</v>
      </c>
      <c r="AH84" s="17"/>
      <c r="AI84" s="2"/>
      <c r="AJ84" s="14"/>
      <c r="AK84" s="13"/>
      <c r="AL84" s="2"/>
      <c r="AM84" s="2"/>
      <c r="AN84" s="13"/>
      <c r="AO84" s="2"/>
      <c r="AP84" s="14"/>
      <c r="AQ84" s="2">
        <v>0.01</v>
      </c>
      <c r="AR84" s="2">
        <v>0.5</v>
      </c>
      <c r="AS84" s="2">
        <f t="shared" si="68"/>
        <v>5.0000000000000001E-3</v>
      </c>
      <c r="AT84" s="1">
        <f t="shared" si="69"/>
        <v>5.9538522538441236E-3</v>
      </c>
      <c r="AU84" s="7">
        <f t="shared" si="70"/>
        <v>52.122000000000007</v>
      </c>
      <c r="AV84" s="1">
        <f t="shared" si="71"/>
        <v>0.26</v>
      </c>
      <c r="AW84" s="1">
        <f t="shared" si="75"/>
        <v>0.99216666666666675</v>
      </c>
      <c r="AX84" s="1">
        <f t="shared" si="72"/>
        <v>536.35447452765311</v>
      </c>
    </row>
    <row r="85" spans="1:53" x14ac:dyDescent="0.15">
      <c r="C85" s="6">
        <v>11</v>
      </c>
      <c r="D85" s="8">
        <v>-1.1188971066</v>
      </c>
      <c r="E85" s="9">
        <f t="shared" si="73"/>
        <v>6.3972650826774196</v>
      </c>
      <c r="F85" s="6" t="s">
        <v>112</v>
      </c>
      <c r="G85" s="1">
        <v>12</v>
      </c>
      <c r="H85" s="7">
        <f t="shared" si="57"/>
        <v>-1.1188971066</v>
      </c>
      <c r="I85" s="7">
        <f t="shared" si="58"/>
        <v>272.03110289339998</v>
      </c>
      <c r="J85" s="7">
        <f t="shared" si="59"/>
        <v>1.5049838113379684E-2</v>
      </c>
      <c r="K85" s="7">
        <f t="shared" si="60"/>
        <v>52.122000000000007</v>
      </c>
      <c r="L85" s="7">
        <f t="shared" si="61"/>
        <v>0.52122000000000002</v>
      </c>
      <c r="M85" s="1" t="s">
        <v>110</v>
      </c>
      <c r="O85" s="7">
        <f t="shared" si="74"/>
        <v>1.1106931274833851</v>
      </c>
      <c r="P85" s="7">
        <f t="shared" si="62"/>
        <v>1.6715751762268329E-2</v>
      </c>
      <c r="Q85" s="12">
        <f t="shared" si="63"/>
        <v>4.346095458189766E-3</v>
      </c>
      <c r="R85" s="7">
        <f t="shared" si="64"/>
        <v>0.1355172</v>
      </c>
      <c r="S85" s="13">
        <f t="shared" si="65"/>
        <v>3.2070434293135969E-2</v>
      </c>
      <c r="T85" s="2">
        <v>0.01</v>
      </c>
      <c r="U85" s="14">
        <f t="shared" si="66"/>
        <v>3.2070434293135969E-4</v>
      </c>
      <c r="V85" s="13"/>
      <c r="W85" s="2"/>
      <c r="X85" s="2"/>
      <c r="Y85" s="2"/>
      <c r="Z85" s="2"/>
      <c r="AA85" s="2"/>
      <c r="AB85" s="2"/>
      <c r="AC85" s="2"/>
      <c r="AD85" s="2"/>
      <c r="AE85" s="13">
        <v>1E-3</v>
      </c>
      <c r="AF85" s="2">
        <v>0.49</v>
      </c>
      <c r="AG85" s="14">
        <f t="shared" si="67"/>
        <v>4.8999999999999998E-4</v>
      </c>
      <c r="AH85" s="17"/>
      <c r="AI85" s="2"/>
      <c r="AJ85" s="14"/>
      <c r="AK85" s="13"/>
      <c r="AL85" s="2"/>
      <c r="AM85" s="2"/>
      <c r="AN85" s="13"/>
      <c r="AO85" s="2"/>
      <c r="AP85" s="14"/>
      <c r="AQ85" s="2">
        <v>0.01</v>
      </c>
      <c r="AR85" s="2">
        <v>0.5</v>
      </c>
      <c r="AS85" s="2">
        <f t="shared" si="68"/>
        <v>5.0000000000000001E-3</v>
      </c>
      <c r="AT85" s="1">
        <f t="shared" si="69"/>
        <v>5.8107043429313594E-3</v>
      </c>
      <c r="AU85" s="7">
        <f t="shared" si="70"/>
        <v>52.122000000000007</v>
      </c>
      <c r="AV85" s="1">
        <f t="shared" si="71"/>
        <v>0.26</v>
      </c>
      <c r="AW85" s="1">
        <f t="shared" si="75"/>
        <v>0.99216666666666675</v>
      </c>
      <c r="AX85" s="1">
        <f t="shared" si="72"/>
        <v>523.45895423862089</v>
      </c>
      <c r="AY85" s="1">
        <f>SUM(AX74:AX85)</f>
        <v>9719.9194901311021</v>
      </c>
    </row>
    <row r="86" spans="1:53" x14ac:dyDescent="0.15">
      <c r="C86" s="6">
        <v>12</v>
      </c>
      <c r="D86" s="8">
        <v>-4.6604611406451601</v>
      </c>
      <c r="E86" s="9">
        <f t="shared" si="73"/>
        <v>-1.1188971066</v>
      </c>
      <c r="F86" s="6" t="s">
        <v>110</v>
      </c>
    </row>
    <row r="88" spans="1:53" x14ac:dyDescent="0.15">
      <c r="S88" s="30" t="s">
        <v>80</v>
      </c>
      <c r="T88" s="30"/>
      <c r="U88" s="30"/>
      <c r="V88" s="30" t="s">
        <v>81</v>
      </c>
      <c r="W88" s="30"/>
      <c r="X88" s="30"/>
      <c r="Y88" s="30" t="s">
        <v>82</v>
      </c>
      <c r="Z88" s="30"/>
      <c r="AA88" s="30"/>
      <c r="AB88" s="30" t="s">
        <v>83</v>
      </c>
      <c r="AC88" s="30"/>
      <c r="AD88" s="30"/>
      <c r="AE88" s="30" t="s">
        <v>84</v>
      </c>
      <c r="AF88" s="30"/>
      <c r="AG88" s="30"/>
      <c r="AH88" s="30" t="s">
        <v>85</v>
      </c>
      <c r="AI88" s="30"/>
      <c r="AJ88" s="30"/>
      <c r="AK88" s="31" t="s">
        <v>115</v>
      </c>
      <c r="AL88" s="32"/>
      <c r="AM88" s="33"/>
      <c r="AN88" s="32" t="s">
        <v>116</v>
      </c>
      <c r="AO88" s="32"/>
      <c r="AP88" s="33"/>
      <c r="AQ88" s="30" t="s">
        <v>87</v>
      </c>
      <c r="AR88" s="30"/>
      <c r="AS88" s="30"/>
    </row>
    <row r="89" spans="1:53" x14ac:dyDescent="0.15">
      <c r="A89" s="34" t="s">
        <v>117</v>
      </c>
      <c r="B89" s="34"/>
      <c r="C89" s="6" t="s">
        <v>88</v>
      </c>
      <c r="D89" s="6" t="s">
        <v>89</v>
      </c>
      <c r="E89" s="6" t="s">
        <v>90</v>
      </c>
      <c r="F89" s="6" t="s">
        <v>91</v>
      </c>
      <c r="G89" s="1" t="s">
        <v>88</v>
      </c>
      <c r="H89" s="1" t="s">
        <v>90</v>
      </c>
      <c r="I89" s="1" t="s">
        <v>92</v>
      </c>
      <c r="J89" s="1" t="s">
        <v>93</v>
      </c>
      <c r="K89" s="10" t="s">
        <v>94</v>
      </c>
      <c r="L89" s="10" t="s">
        <v>95</v>
      </c>
      <c r="M89" s="1" t="s">
        <v>96</v>
      </c>
      <c r="N89" s="10" t="s">
        <v>97</v>
      </c>
      <c r="O89" s="1" t="s">
        <v>98</v>
      </c>
      <c r="P89" s="1" t="s">
        <v>99</v>
      </c>
      <c r="Q89" s="10" t="s">
        <v>100</v>
      </c>
      <c r="R89" s="10" t="s">
        <v>101</v>
      </c>
      <c r="S89" s="2" t="s">
        <v>102</v>
      </c>
      <c r="T89" s="2" t="s">
        <v>103</v>
      </c>
      <c r="U89" s="2"/>
      <c r="V89" s="2" t="s">
        <v>102</v>
      </c>
      <c r="W89" s="2" t="s">
        <v>103</v>
      </c>
      <c r="X89" s="2"/>
      <c r="Y89" s="2" t="s">
        <v>102</v>
      </c>
      <c r="Z89" s="2" t="s">
        <v>103</v>
      </c>
      <c r="AA89" s="2"/>
      <c r="AB89" s="2" t="s">
        <v>102</v>
      </c>
      <c r="AC89" s="2" t="s">
        <v>103</v>
      </c>
      <c r="AD89" s="2"/>
      <c r="AE89" s="2" t="s">
        <v>102</v>
      </c>
      <c r="AF89" s="2" t="s">
        <v>103</v>
      </c>
      <c r="AG89" s="2"/>
      <c r="AH89" s="2" t="s">
        <v>102</v>
      </c>
      <c r="AI89" s="2" t="s">
        <v>103</v>
      </c>
      <c r="AJ89" s="2"/>
      <c r="AK89" s="2" t="s">
        <v>102</v>
      </c>
      <c r="AL89" s="2" t="s">
        <v>103</v>
      </c>
      <c r="AM89" s="2"/>
      <c r="AN89" s="2" t="s">
        <v>102</v>
      </c>
      <c r="AO89" s="2" t="s">
        <v>103</v>
      </c>
      <c r="AP89" s="2"/>
      <c r="AQ89" s="16" t="s">
        <v>102</v>
      </c>
      <c r="AR89" s="16" t="s">
        <v>103</v>
      </c>
      <c r="AS89" s="16"/>
      <c r="AT89" s="1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pans="1:53" x14ac:dyDescent="0.15">
      <c r="A90" s="1" t="s">
        <v>108</v>
      </c>
      <c r="B90" s="1">
        <f>F9</f>
        <v>341.64</v>
      </c>
      <c r="C90" s="6" t="s">
        <v>109</v>
      </c>
      <c r="D90" s="6">
        <v>-7</v>
      </c>
      <c r="E90" s="6"/>
      <c r="F90" s="6"/>
      <c r="G90" s="1">
        <v>1</v>
      </c>
      <c r="H90" s="7">
        <f t="shared" ref="H90:H101" si="76">E91</f>
        <v>-7</v>
      </c>
      <c r="I90" s="7">
        <f t="shared" ref="I90:I101" si="77">H90+273.15</f>
        <v>266.14999999999998</v>
      </c>
      <c r="J90" s="7">
        <f t="shared" ref="J90:J101" si="78">EXP(($C$16*(I90-$C$14))/($C$17*I90*$C$14))</f>
        <v>6.824047601930683E-3</v>
      </c>
      <c r="K90" s="7">
        <f t="shared" ref="K90:K101" si="79">$B$90/12</f>
        <v>28.47</v>
      </c>
      <c r="L90" s="7">
        <f t="shared" ref="L90:L101" si="80">K90*$B$75/100</f>
        <v>0.28470000000000001</v>
      </c>
      <c r="M90" s="1" t="s">
        <v>110</v>
      </c>
      <c r="O90" s="7">
        <f>L90</f>
        <v>0.28470000000000001</v>
      </c>
      <c r="P90" s="7">
        <f t="shared" ref="P90:P101" si="81">O90*J90</f>
        <v>1.9428063522696655E-3</v>
      </c>
      <c r="Q90" s="12">
        <f t="shared" ref="Q90:Q101" si="82">P90*$B$76</f>
        <v>5.0512965159011302E-4</v>
      </c>
      <c r="R90" s="7">
        <f t="shared" ref="R90:R101" si="83">L90*$B$76</f>
        <v>7.4022000000000004E-2</v>
      </c>
      <c r="S90" s="13">
        <f t="shared" ref="S90:S101" si="84">Q90/R90</f>
        <v>6.824047601930683E-3</v>
      </c>
      <c r="T90" s="2">
        <v>0.01</v>
      </c>
      <c r="U90" s="14">
        <f t="shared" ref="U90:U101" si="85">S90*T90</f>
        <v>6.8240476019306828E-5</v>
      </c>
      <c r="V90" s="13"/>
      <c r="W90" s="2"/>
      <c r="X90" s="2"/>
      <c r="Y90" s="2"/>
      <c r="Z90" s="2"/>
      <c r="AA90" s="2"/>
      <c r="AB90" s="2"/>
      <c r="AC90" s="2"/>
      <c r="AD90" s="2"/>
      <c r="AE90" s="13">
        <v>1E-3</v>
      </c>
      <c r="AF90" s="2">
        <v>0.49</v>
      </c>
      <c r="AG90" s="14">
        <f t="shared" ref="AG90:AG101" si="86">AF90*AE90</f>
        <v>4.8999999999999998E-4</v>
      </c>
      <c r="AH90" s="17"/>
      <c r="AI90" s="2"/>
      <c r="AJ90" s="14"/>
      <c r="AK90" s="13"/>
      <c r="AL90" s="2"/>
      <c r="AM90" s="2"/>
      <c r="AN90" s="13"/>
      <c r="AO90" s="2"/>
      <c r="AP90" s="14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5.5582404760193072E-3</v>
      </c>
      <c r="AU90" s="7">
        <f t="shared" ref="AU90:AU101" si="89">$B$90/12</f>
        <v>28.47</v>
      </c>
      <c r="AV90" s="1">
        <f t="shared" ref="AV90:AV101" si="90">$B$76</f>
        <v>0.26</v>
      </c>
      <c r="AW90" s="1">
        <f>$E$9/12</f>
        <v>3.1795000000000004</v>
      </c>
      <c r="AX90" s="1">
        <f t="shared" ref="AX90:AX101" si="91">AW90*10000*AV90*0.67*AU90*AT90</f>
        <v>876.45935247914645</v>
      </c>
      <c r="AZ90" s="1">
        <f>$E$10/12</f>
        <v>1.3512724958459001</v>
      </c>
      <c r="BA90" s="1">
        <f t="shared" ref="BA90:BA101" si="92">AZ90*10000*AV90*0.67*AU90*AT90</f>
        <v>372.49108876615105</v>
      </c>
    </row>
    <row r="91" spans="1:53" x14ac:dyDescent="0.15">
      <c r="A91" s="1" t="s">
        <v>111</v>
      </c>
      <c r="B91" s="1">
        <v>1</v>
      </c>
      <c r="C91" s="6">
        <v>1</v>
      </c>
      <c r="D91" s="8">
        <v>-10.1930773608065</v>
      </c>
      <c r="E91" s="9">
        <f t="shared" ref="E91:E102" si="93">D90</f>
        <v>-7</v>
      </c>
      <c r="F91" s="6" t="s">
        <v>110</v>
      </c>
      <c r="G91" s="1">
        <v>2</v>
      </c>
      <c r="H91" s="7">
        <f t="shared" si="76"/>
        <v>-10.1930773608065</v>
      </c>
      <c r="I91" s="7">
        <f t="shared" si="77"/>
        <v>262.95692263919346</v>
      </c>
      <c r="J91" s="7">
        <f t="shared" si="78"/>
        <v>4.3763559410170821E-3</v>
      </c>
      <c r="K91" s="7">
        <f t="shared" si="79"/>
        <v>28.47</v>
      </c>
      <c r="L91" s="7">
        <f t="shared" si="80"/>
        <v>0.28470000000000001</v>
      </c>
      <c r="M91" s="1" t="s">
        <v>110</v>
      </c>
      <c r="O91" s="7">
        <f t="shared" ref="O91:O101" si="94">L91+O90-P90-N91</f>
        <v>0.5674571936477304</v>
      </c>
      <c r="P91" s="7">
        <f t="shared" si="81"/>
        <v>2.483394660693126E-3</v>
      </c>
      <c r="Q91" s="12">
        <f t="shared" si="82"/>
        <v>6.4568261178021282E-4</v>
      </c>
      <c r="R91" s="7">
        <f t="shared" si="83"/>
        <v>7.4022000000000004E-2</v>
      </c>
      <c r="S91" s="13">
        <f t="shared" si="84"/>
        <v>8.7228474207696732E-3</v>
      </c>
      <c r="T91" s="2">
        <v>0.01</v>
      </c>
      <c r="U91" s="14">
        <f t="shared" si="85"/>
        <v>8.7228474207696737E-5</v>
      </c>
      <c r="V91" s="13"/>
      <c r="W91" s="2"/>
      <c r="X91" s="2"/>
      <c r="Y91" s="2"/>
      <c r="Z91" s="2"/>
      <c r="AA91" s="2"/>
      <c r="AB91" s="2"/>
      <c r="AC91" s="2"/>
      <c r="AD91" s="2"/>
      <c r="AE91" s="13">
        <v>1E-3</v>
      </c>
      <c r="AF91" s="2">
        <v>0.49</v>
      </c>
      <c r="AG91" s="14">
        <f t="shared" si="86"/>
        <v>4.8999999999999998E-4</v>
      </c>
      <c r="AH91" s="17"/>
      <c r="AI91" s="2"/>
      <c r="AJ91" s="14"/>
      <c r="AK91" s="13"/>
      <c r="AL91" s="2"/>
      <c r="AM91" s="2"/>
      <c r="AN91" s="13"/>
      <c r="AO91" s="2"/>
      <c r="AP91" s="14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5.5772284742076966E-3</v>
      </c>
      <c r="AU91" s="7">
        <f t="shared" si="89"/>
        <v>28.47</v>
      </c>
      <c r="AV91" s="1">
        <f t="shared" si="90"/>
        <v>0.26</v>
      </c>
      <c r="AW91" s="1">
        <f t="shared" ref="AW91:AW101" si="95">$E$9/12</f>
        <v>3.1795000000000004</v>
      </c>
      <c r="AX91" s="1">
        <f t="shared" si="91"/>
        <v>879.4535029965399</v>
      </c>
      <c r="AZ91" s="1">
        <f t="shared" ref="AZ91:AZ101" si="96">$E$10/12</f>
        <v>1.3512724958459001</v>
      </c>
      <c r="BA91" s="1">
        <f t="shared" si="92"/>
        <v>373.76358860655887</v>
      </c>
    </row>
    <row r="92" spans="1:53" x14ac:dyDescent="0.15">
      <c r="A92" s="1" t="s">
        <v>73</v>
      </c>
      <c r="B92" s="1">
        <f>H9</f>
        <v>0.33</v>
      </c>
      <c r="C92" s="6">
        <v>2</v>
      </c>
      <c r="D92" s="8">
        <v>-6.0356280584137902</v>
      </c>
      <c r="E92" s="9">
        <f t="shared" si="93"/>
        <v>-10.1930773608065</v>
      </c>
      <c r="F92" s="6" t="s">
        <v>110</v>
      </c>
      <c r="G92" s="1">
        <v>3</v>
      </c>
      <c r="H92" s="7">
        <f t="shared" si="76"/>
        <v>-6.0356280584137902</v>
      </c>
      <c r="I92" s="7">
        <f t="shared" si="77"/>
        <v>267.11437194158617</v>
      </c>
      <c r="J92" s="7">
        <f t="shared" si="78"/>
        <v>7.787599393342076E-3</v>
      </c>
      <c r="K92" s="7">
        <f t="shared" si="79"/>
        <v>28.47</v>
      </c>
      <c r="L92" s="7">
        <f t="shared" si="80"/>
        <v>0.28470000000000001</v>
      </c>
      <c r="M92" s="1" t="s">
        <v>110</v>
      </c>
      <c r="O92" s="7">
        <f t="shared" si="94"/>
        <v>0.84967379898703721</v>
      </c>
      <c r="P92" s="7">
        <f t="shared" si="81"/>
        <v>6.6169191615301076E-3</v>
      </c>
      <c r="Q92" s="12">
        <f t="shared" si="82"/>
        <v>1.720398981997828E-3</v>
      </c>
      <c r="R92" s="7">
        <f t="shared" si="83"/>
        <v>7.4022000000000004E-2</v>
      </c>
      <c r="S92" s="13">
        <f t="shared" si="84"/>
        <v>2.3241725189779093E-2</v>
      </c>
      <c r="T92" s="2">
        <v>0.01</v>
      </c>
      <c r="U92" s="14">
        <f t="shared" si="85"/>
        <v>2.3241725189779094E-4</v>
      </c>
      <c r="V92" s="13"/>
      <c r="W92" s="2"/>
      <c r="X92" s="2"/>
      <c r="Y92" s="2"/>
      <c r="Z92" s="2"/>
      <c r="AA92" s="2"/>
      <c r="AB92" s="2"/>
      <c r="AC92" s="2"/>
      <c r="AD92" s="2"/>
      <c r="AE92" s="13">
        <v>1E-3</v>
      </c>
      <c r="AF92" s="2">
        <v>0.49</v>
      </c>
      <c r="AG92" s="14">
        <f t="shared" si="86"/>
        <v>4.8999999999999998E-4</v>
      </c>
      <c r="AH92" s="17"/>
      <c r="AI92" s="2"/>
      <c r="AJ92" s="14"/>
      <c r="AK92" s="13"/>
      <c r="AL92" s="2"/>
      <c r="AM92" s="2"/>
      <c r="AN92" s="13"/>
      <c r="AO92" s="2"/>
      <c r="AP92" s="14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5.7224172518977913E-3</v>
      </c>
      <c r="AU92" s="7">
        <f t="shared" si="89"/>
        <v>28.47</v>
      </c>
      <c r="AV92" s="1">
        <f t="shared" si="90"/>
        <v>0.26</v>
      </c>
      <c r="AW92" s="1">
        <f t="shared" si="95"/>
        <v>3.1795000000000004</v>
      </c>
      <c r="AX92" s="1">
        <f t="shared" si="91"/>
        <v>902.34780968055634</v>
      </c>
      <c r="AZ92" s="1">
        <f t="shared" si="96"/>
        <v>1.3512724958459001</v>
      </c>
      <c r="BA92" s="1">
        <f t="shared" si="92"/>
        <v>383.49356090835857</v>
      </c>
    </row>
    <row r="93" spans="1:53" x14ac:dyDescent="0.15">
      <c r="C93" s="6">
        <v>3</v>
      </c>
      <c r="D93" s="8">
        <v>2.8750121626128999</v>
      </c>
      <c r="E93" s="9">
        <f t="shared" si="93"/>
        <v>-6.0356280584137902</v>
      </c>
      <c r="F93" s="6" t="s">
        <v>110</v>
      </c>
      <c r="G93" s="1">
        <v>4</v>
      </c>
      <c r="H93" s="7">
        <f t="shared" si="76"/>
        <v>2.8750121626128999</v>
      </c>
      <c r="I93" s="7">
        <f t="shared" si="77"/>
        <v>276.02501216261288</v>
      </c>
      <c r="J93" s="7">
        <f t="shared" si="78"/>
        <v>2.5261171273639239E-2</v>
      </c>
      <c r="K93" s="7">
        <f t="shared" si="79"/>
        <v>28.47</v>
      </c>
      <c r="L93" s="7">
        <f t="shared" si="80"/>
        <v>0.28470000000000001</v>
      </c>
      <c r="M93" s="1" t="s">
        <v>110</v>
      </c>
      <c r="O93" s="7">
        <f t="shared" si="94"/>
        <v>1.1277568798255071</v>
      </c>
      <c r="P93" s="7">
        <f t="shared" si="81"/>
        <v>2.8488459696297118E-2</v>
      </c>
      <c r="Q93" s="12">
        <f t="shared" si="82"/>
        <v>7.4069995210372507E-3</v>
      </c>
      <c r="R93" s="7">
        <f t="shared" si="83"/>
        <v>7.4022000000000004E-2</v>
      </c>
      <c r="S93" s="13">
        <f t="shared" si="84"/>
        <v>0.10006483911590136</v>
      </c>
      <c r="T93" s="2">
        <v>0.01</v>
      </c>
      <c r="U93" s="14">
        <f t="shared" si="85"/>
        <v>1.0006483911590136E-3</v>
      </c>
      <c r="V93" s="13"/>
      <c r="W93" s="2"/>
      <c r="X93" s="2"/>
      <c r="Y93" s="2"/>
      <c r="Z93" s="2"/>
      <c r="AA93" s="2"/>
      <c r="AB93" s="2"/>
      <c r="AC93" s="2"/>
      <c r="AD93" s="2"/>
      <c r="AE93" s="13">
        <v>1E-3</v>
      </c>
      <c r="AF93" s="2">
        <v>0.49</v>
      </c>
      <c r="AG93" s="14">
        <f t="shared" si="86"/>
        <v>4.8999999999999998E-4</v>
      </c>
      <c r="AH93" s="17"/>
      <c r="AI93" s="2"/>
      <c r="AJ93" s="14"/>
      <c r="AK93" s="13"/>
      <c r="AL93" s="2"/>
      <c r="AM93" s="2"/>
      <c r="AN93" s="13"/>
      <c r="AO93" s="2"/>
      <c r="AP93" s="14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6.4906483911590139E-3</v>
      </c>
      <c r="AU93" s="7">
        <f t="shared" si="89"/>
        <v>28.47</v>
      </c>
      <c r="AV93" s="1">
        <f t="shared" si="90"/>
        <v>0.26</v>
      </c>
      <c r="AW93" s="1">
        <f t="shared" si="95"/>
        <v>3.1795000000000004</v>
      </c>
      <c r="AX93" s="1">
        <f t="shared" si="91"/>
        <v>1023.4874706535245</v>
      </c>
      <c r="AZ93" s="1">
        <f t="shared" si="96"/>
        <v>1.3512724958459001</v>
      </c>
      <c r="BA93" s="1">
        <f t="shared" si="92"/>
        <v>434.97734516024377</v>
      </c>
    </row>
    <row r="94" spans="1:53" x14ac:dyDescent="0.15">
      <c r="C94" s="6">
        <v>4</v>
      </c>
      <c r="D94" s="8">
        <v>9.5411822077000004</v>
      </c>
      <c r="E94" s="9">
        <f t="shared" si="93"/>
        <v>2.8750121626128999</v>
      </c>
      <c r="F94" s="6" t="s">
        <v>110</v>
      </c>
      <c r="G94" s="1">
        <v>5</v>
      </c>
      <c r="H94" s="7">
        <f t="shared" si="76"/>
        <v>9.5411822077000004</v>
      </c>
      <c r="I94" s="7">
        <f t="shared" si="77"/>
        <v>282.69118220769997</v>
      </c>
      <c r="J94" s="7">
        <f t="shared" si="78"/>
        <v>5.8037682390517396E-2</v>
      </c>
      <c r="K94" s="7">
        <f t="shared" si="79"/>
        <v>28.47</v>
      </c>
      <c r="L94" s="7">
        <f t="shared" si="80"/>
        <v>0.28470000000000001</v>
      </c>
      <c r="M94" s="1" t="s">
        <v>112</v>
      </c>
      <c r="N94" s="7">
        <f>(O93-P93)*$C$22/100</f>
        <v>1.0443049991227495</v>
      </c>
      <c r="O94" s="7">
        <f t="shared" si="94"/>
        <v>0.33966342100646041</v>
      </c>
      <c r="P94" s="7">
        <f t="shared" si="81"/>
        <v>1.9713277748049544E-2</v>
      </c>
      <c r="Q94" s="12">
        <f t="shared" si="82"/>
        <v>5.1254522144928817E-3</v>
      </c>
      <c r="R94" s="7">
        <f t="shared" si="83"/>
        <v>7.4022000000000004E-2</v>
      </c>
      <c r="S94" s="13">
        <f t="shared" si="84"/>
        <v>6.9242282220054602E-2</v>
      </c>
      <c r="T94" s="2">
        <v>0.01</v>
      </c>
      <c r="U94" s="14">
        <f t="shared" si="85"/>
        <v>6.9242282220054608E-4</v>
      </c>
      <c r="V94" s="13"/>
      <c r="W94" s="2"/>
      <c r="X94" s="2"/>
      <c r="Y94" s="2"/>
      <c r="Z94" s="2"/>
      <c r="AA94" s="2"/>
      <c r="AB94" s="2"/>
      <c r="AC94" s="2"/>
      <c r="AD94" s="2"/>
      <c r="AE94" s="13">
        <v>1E-3</v>
      </c>
      <c r="AF94" s="2">
        <v>0.49</v>
      </c>
      <c r="AG94" s="14">
        <f t="shared" si="86"/>
        <v>4.8999999999999998E-4</v>
      </c>
      <c r="AH94" s="17"/>
      <c r="AI94" s="2"/>
      <c r="AJ94" s="14"/>
      <c r="AK94" s="13"/>
      <c r="AL94" s="2"/>
      <c r="AM94" s="2"/>
      <c r="AN94" s="13"/>
      <c r="AO94" s="2"/>
      <c r="AP94" s="14"/>
      <c r="AQ94" s="2">
        <v>0.01</v>
      </c>
      <c r="AR94" s="2">
        <v>0.5</v>
      </c>
      <c r="AS94" s="2">
        <f t="shared" si="87"/>
        <v>5.0000000000000001E-3</v>
      </c>
      <c r="AT94" s="1">
        <f t="shared" si="88"/>
        <v>6.1824228222005463E-3</v>
      </c>
      <c r="AU94" s="7">
        <f t="shared" si="89"/>
        <v>28.47</v>
      </c>
      <c r="AV94" s="1">
        <f t="shared" si="90"/>
        <v>0.26</v>
      </c>
      <c r="AW94" s="1">
        <f t="shared" si="95"/>
        <v>3.1795000000000004</v>
      </c>
      <c r="AX94" s="1">
        <f t="shared" si="91"/>
        <v>974.88446692376704</v>
      </c>
      <c r="AZ94" s="1">
        <f t="shared" si="96"/>
        <v>1.3512724958459001</v>
      </c>
      <c r="BA94" s="1">
        <f t="shared" si="92"/>
        <v>414.32129793410223</v>
      </c>
    </row>
    <row r="95" spans="1:53" x14ac:dyDescent="0.15">
      <c r="C95" s="6">
        <v>5</v>
      </c>
      <c r="D95" s="8">
        <v>12.430669423677401</v>
      </c>
      <c r="E95" s="9">
        <f t="shared" si="93"/>
        <v>9.5411822077000004</v>
      </c>
      <c r="F95" s="6" t="s">
        <v>112</v>
      </c>
      <c r="G95" s="1">
        <v>6</v>
      </c>
      <c r="H95" s="7">
        <f t="shared" si="76"/>
        <v>12.430669423677401</v>
      </c>
      <c r="I95" s="7">
        <f t="shared" si="77"/>
        <v>285.58066942367736</v>
      </c>
      <c r="J95" s="7">
        <f t="shared" si="78"/>
        <v>8.2235462821217256E-2</v>
      </c>
      <c r="K95" s="7">
        <f t="shared" si="79"/>
        <v>28.47</v>
      </c>
      <c r="L95" s="7">
        <f t="shared" si="80"/>
        <v>0.28470000000000001</v>
      </c>
      <c r="M95" s="1" t="s">
        <v>110</v>
      </c>
      <c r="O95" s="7">
        <f t="shared" si="94"/>
        <v>0.60465014325841082</v>
      </c>
      <c r="P95" s="7">
        <f t="shared" si="81"/>
        <v>4.9723684375770731E-2</v>
      </c>
      <c r="Q95" s="12">
        <f t="shared" si="82"/>
        <v>1.292815793770039E-2</v>
      </c>
      <c r="R95" s="7">
        <f t="shared" si="83"/>
        <v>7.4022000000000004E-2</v>
      </c>
      <c r="S95" s="13">
        <f t="shared" si="84"/>
        <v>0.17465291315690457</v>
      </c>
      <c r="T95" s="2">
        <v>0.01</v>
      </c>
      <c r="U95" s="14">
        <f t="shared" si="85"/>
        <v>1.7465291315690457E-3</v>
      </c>
      <c r="V95" s="13"/>
      <c r="W95" s="2"/>
      <c r="X95" s="2"/>
      <c r="Y95" s="2"/>
      <c r="Z95" s="2"/>
      <c r="AA95" s="2"/>
      <c r="AB95" s="2"/>
      <c r="AC95" s="2"/>
      <c r="AD95" s="2"/>
      <c r="AE95" s="13">
        <v>5.0000000000000001E-3</v>
      </c>
      <c r="AF95" s="2">
        <v>0.49</v>
      </c>
      <c r="AG95" s="14">
        <f t="shared" si="86"/>
        <v>2.4499999999999999E-3</v>
      </c>
      <c r="AH95" s="17"/>
      <c r="AI95" s="2"/>
      <c r="AJ95" s="14"/>
      <c r="AK95" s="13"/>
      <c r="AL95" s="2"/>
      <c r="AM95" s="2"/>
      <c r="AN95" s="13"/>
      <c r="AO95" s="2"/>
      <c r="AP95" s="14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1.1696529131569045E-2</v>
      </c>
      <c r="AU95" s="7">
        <f t="shared" si="89"/>
        <v>28.47</v>
      </c>
      <c r="AV95" s="1">
        <f t="shared" si="90"/>
        <v>0.26</v>
      </c>
      <c r="AW95" s="1">
        <f t="shared" si="95"/>
        <v>3.1795000000000004</v>
      </c>
      <c r="AX95" s="1">
        <f t="shared" si="91"/>
        <v>1844.3844582000536</v>
      </c>
      <c r="AZ95" s="1">
        <f t="shared" si="96"/>
        <v>1.3512724958459001</v>
      </c>
      <c r="BA95" s="1">
        <f t="shared" si="92"/>
        <v>783.85469103046819</v>
      </c>
    </row>
    <row r="96" spans="1:53" x14ac:dyDescent="0.15">
      <c r="C96" s="6">
        <v>6</v>
      </c>
      <c r="D96" s="8">
        <v>18.480358753000001</v>
      </c>
      <c r="E96" s="9">
        <f t="shared" si="93"/>
        <v>12.430669423677401</v>
      </c>
      <c r="F96" s="6" t="s">
        <v>110</v>
      </c>
      <c r="G96" s="1">
        <v>7</v>
      </c>
      <c r="H96" s="7">
        <f t="shared" si="76"/>
        <v>18.480358753000001</v>
      </c>
      <c r="I96" s="7">
        <f t="shared" si="77"/>
        <v>291.630358753</v>
      </c>
      <c r="J96" s="7">
        <f t="shared" si="78"/>
        <v>0.16681075835332343</v>
      </c>
      <c r="K96" s="7">
        <f t="shared" si="79"/>
        <v>28.47</v>
      </c>
      <c r="L96" s="7">
        <f t="shared" si="80"/>
        <v>0.28470000000000001</v>
      </c>
      <c r="M96" s="1" t="s">
        <v>110</v>
      </c>
      <c r="O96" s="7">
        <f t="shared" si="94"/>
        <v>0.83962645888264009</v>
      </c>
      <c r="P96" s="7">
        <f t="shared" si="81"/>
        <v>0.14005872633972874</v>
      </c>
      <c r="Q96" s="12">
        <f t="shared" si="82"/>
        <v>3.6415268848329477E-2</v>
      </c>
      <c r="R96" s="7">
        <f t="shared" si="83"/>
        <v>7.4022000000000004E-2</v>
      </c>
      <c r="S96" s="13">
        <f t="shared" si="84"/>
        <v>0.49195197168854493</v>
      </c>
      <c r="T96" s="2">
        <v>0.01</v>
      </c>
      <c r="U96" s="14">
        <f t="shared" si="85"/>
        <v>4.9195197168854492E-3</v>
      </c>
      <c r="V96" s="13"/>
      <c r="W96" s="2"/>
      <c r="X96" s="2"/>
      <c r="Y96" s="2"/>
      <c r="Z96" s="2"/>
      <c r="AA96" s="2"/>
      <c r="AB96" s="2"/>
      <c r="AC96" s="2"/>
      <c r="AD96" s="2"/>
      <c r="AE96" s="13">
        <v>5.0000000000000001E-3</v>
      </c>
      <c r="AF96" s="2">
        <v>0.49</v>
      </c>
      <c r="AG96" s="14">
        <f t="shared" si="86"/>
        <v>2.4499999999999999E-3</v>
      </c>
      <c r="AH96" s="17"/>
      <c r="AI96" s="2"/>
      <c r="AJ96" s="14"/>
      <c r="AK96" s="13"/>
      <c r="AL96" s="2"/>
      <c r="AM96" s="2"/>
      <c r="AN96" s="13"/>
      <c r="AO96" s="2"/>
      <c r="AP96" s="14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1.4869519716885448E-2</v>
      </c>
      <c r="AU96" s="7">
        <f t="shared" si="89"/>
        <v>28.47</v>
      </c>
      <c r="AV96" s="1">
        <f t="shared" si="90"/>
        <v>0.26</v>
      </c>
      <c r="AW96" s="1">
        <f t="shared" si="95"/>
        <v>3.1795000000000004</v>
      </c>
      <c r="AX96" s="1">
        <f t="shared" si="91"/>
        <v>2344.7221614403661</v>
      </c>
      <c r="AZ96" s="1">
        <f t="shared" si="96"/>
        <v>1.3512724958459001</v>
      </c>
      <c r="BA96" s="1">
        <f t="shared" si="92"/>
        <v>996.4958537992502</v>
      </c>
    </row>
    <row r="97" spans="1:54" x14ac:dyDescent="0.15">
      <c r="C97" s="6">
        <v>7</v>
      </c>
      <c r="D97" s="8">
        <v>20.8061580367742</v>
      </c>
      <c r="E97" s="9">
        <f t="shared" si="93"/>
        <v>18.480358753000001</v>
      </c>
      <c r="F97" s="6" t="s">
        <v>110</v>
      </c>
      <c r="G97" s="1">
        <v>8</v>
      </c>
      <c r="H97" s="7">
        <f t="shared" si="76"/>
        <v>20.8061580367742</v>
      </c>
      <c r="I97" s="7">
        <f t="shared" si="77"/>
        <v>293.95615803677418</v>
      </c>
      <c r="J97" s="7">
        <f t="shared" si="78"/>
        <v>0.21724449422975362</v>
      </c>
      <c r="K97" s="7">
        <f t="shared" si="79"/>
        <v>28.47</v>
      </c>
      <c r="L97" s="7">
        <f t="shared" si="80"/>
        <v>0.28470000000000001</v>
      </c>
      <c r="M97" s="1" t="s">
        <v>110</v>
      </c>
      <c r="O97" s="7">
        <f t="shared" si="94"/>
        <v>0.98426773254291133</v>
      </c>
      <c r="P97" s="7">
        <f t="shared" si="81"/>
        <v>0.21382674574295119</v>
      </c>
      <c r="Q97" s="12">
        <f t="shared" si="82"/>
        <v>5.5594953893167313E-2</v>
      </c>
      <c r="R97" s="7">
        <f t="shared" si="83"/>
        <v>7.4022000000000004E-2</v>
      </c>
      <c r="S97" s="13">
        <f t="shared" si="84"/>
        <v>0.75105987264823038</v>
      </c>
      <c r="T97" s="2">
        <v>0.01</v>
      </c>
      <c r="U97" s="14">
        <f t="shared" si="85"/>
        <v>7.5105987264823043E-3</v>
      </c>
      <c r="V97" s="13"/>
      <c r="W97" s="2"/>
      <c r="X97" s="2"/>
      <c r="Y97" s="2"/>
      <c r="Z97" s="2"/>
      <c r="AA97" s="2"/>
      <c r="AB97" s="2"/>
      <c r="AC97" s="2"/>
      <c r="AD97" s="2"/>
      <c r="AE97" s="13">
        <v>5.0000000000000001E-3</v>
      </c>
      <c r="AF97" s="2">
        <v>0.49</v>
      </c>
      <c r="AG97" s="14">
        <f t="shared" si="86"/>
        <v>2.4499999999999999E-3</v>
      </c>
      <c r="AH97" s="17"/>
      <c r="AI97" s="2"/>
      <c r="AJ97" s="14"/>
      <c r="AK97" s="13"/>
      <c r="AL97" s="2"/>
      <c r="AM97" s="2"/>
      <c r="AN97" s="13"/>
      <c r="AO97" s="2"/>
      <c r="AP97" s="14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1.7460598726482306E-2</v>
      </c>
      <c r="AU97" s="7">
        <f t="shared" si="89"/>
        <v>28.47</v>
      </c>
      <c r="AV97" s="1">
        <f t="shared" si="90"/>
        <v>0.26</v>
      </c>
      <c r="AW97" s="1">
        <f t="shared" si="95"/>
        <v>3.1795000000000004</v>
      </c>
      <c r="AX97" s="1">
        <f t="shared" si="91"/>
        <v>2753.3002790607816</v>
      </c>
      <c r="AZ97" s="1">
        <f t="shared" si="96"/>
        <v>1.3512724958459001</v>
      </c>
      <c r="BA97" s="1">
        <f t="shared" si="92"/>
        <v>1170.1396256957617</v>
      </c>
    </row>
    <row r="98" spans="1:54" x14ac:dyDescent="0.15">
      <c r="C98" s="6">
        <v>8</v>
      </c>
      <c r="D98" s="8">
        <v>20.070376459354801</v>
      </c>
      <c r="E98" s="9">
        <f t="shared" si="93"/>
        <v>20.8061580367742</v>
      </c>
      <c r="F98" s="6" t="s">
        <v>110</v>
      </c>
      <c r="G98" s="1">
        <v>9</v>
      </c>
      <c r="H98" s="7">
        <f t="shared" si="76"/>
        <v>20.070376459354801</v>
      </c>
      <c r="I98" s="7">
        <f t="shared" si="77"/>
        <v>293.22037645935478</v>
      </c>
      <c r="J98" s="7">
        <f t="shared" si="78"/>
        <v>0.19991790023607664</v>
      </c>
      <c r="K98" s="7">
        <f t="shared" si="79"/>
        <v>28.47</v>
      </c>
      <c r="L98" s="7">
        <f t="shared" si="80"/>
        <v>0.28470000000000001</v>
      </c>
      <c r="M98" s="1" t="s">
        <v>110</v>
      </c>
      <c r="O98" s="7">
        <f t="shared" si="94"/>
        <v>1.0551409867999602</v>
      </c>
      <c r="P98" s="7">
        <f t="shared" si="81"/>
        <v>0.21094157053406989</v>
      </c>
      <c r="Q98" s="12">
        <f t="shared" si="82"/>
        <v>5.4844808338858173E-2</v>
      </c>
      <c r="R98" s="7">
        <f t="shared" si="83"/>
        <v>7.4022000000000004E-2</v>
      </c>
      <c r="S98" s="13">
        <f t="shared" si="84"/>
        <v>0.74092578340031567</v>
      </c>
      <c r="T98" s="2">
        <v>0.01</v>
      </c>
      <c r="U98" s="14">
        <f t="shared" si="85"/>
        <v>7.4092578340031572E-3</v>
      </c>
      <c r="V98" s="13"/>
      <c r="W98" s="2"/>
      <c r="X98" s="2"/>
      <c r="Y98" s="2"/>
      <c r="Z98" s="2"/>
      <c r="AA98" s="2"/>
      <c r="AB98" s="2"/>
      <c r="AC98" s="2"/>
      <c r="AD98" s="2"/>
      <c r="AE98" s="13">
        <v>1E-3</v>
      </c>
      <c r="AF98" s="2">
        <v>0.49</v>
      </c>
      <c r="AG98" s="14">
        <f t="shared" si="86"/>
        <v>4.8999999999999998E-4</v>
      </c>
      <c r="AH98" s="17"/>
      <c r="AI98" s="2"/>
      <c r="AJ98" s="14"/>
      <c r="AK98" s="13"/>
      <c r="AL98" s="2"/>
      <c r="AM98" s="2"/>
      <c r="AN98" s="13"/>
      <c r="AO98" s="2"/>
      <c r="AP98" s="14"/>
      <c r="AQ98" s="2">
        <v>0.01</v>
      </c>
      <c r="AR98" s="2">
        <v>0.5</v>
      </c>
      <c r="AS98" s="2">
        <f t="shared" si="87"/>
        <v>5.0000000000000001E-3</v>
      </c>
      <c r="AT98" s="1">
        <f t="shared" si="88"/>
        <v>1.2899257834003159E-2</v>
      </c>
      <c r="AU98" s="7">
        <f t="shared" si="89"/>
        <v>28.47</v>
      </c>
      <c r="AV98" s="1">
        <f t="shared" si="90"/>
        <v>0.26</v>
      </c>
      <c r="AW98" s="1">
        <f t="shared" si="95"/>
        <v>3.1795000000000004</v>
      </c>
      <c r="AX98" s="1">
        <f t="shared" si="91"/>
        <v>2034.0385086664778</v>
      </c>
      <c r="AZ98" s="1">
        <f t="shared" si="96"/>
        <v>1.3512724958459001</v>
      </c>
      <c r="BA98" s="1">
        <f t="shared" si="92"/>
        <v>864.45676749565121</v>
      </c>
    </row>
    <row r="99" spans="1:54" x14ac:dyDescent="0.15">
      <c r="C99" s="6">
        <v>9</v>
      </c>
      <c r="D99" s="8">
        <v>14.5370466533333</v>
      </c>
      <c r="E99" s="9">
        <f t="shared" si="93"/>
        <v>20.070376459354801</v>
      </c>
      <c r="F99" s="6" t="s">
        <v>110</v>
      </c>
      <c r="G99" s="1">
        <v>10</v>
      </c>
      <c r="H99" s="7">
        <f t="shared" si="76"/>
        <v>14.5370466533333</v>
      </c>
      <c r="I99" s="7">
        <f t="shared" si="77"/>
        <v>287.68704665333325</v>
      </c>
      <c r="J99" s="7">
        <f t="shared" si="78"/>
        <v>0.10555372793281989</v>
      </c>
      <c r="K99" s="7">
        <f t="shared" si="79"/>
        <v>28.47</v>
      </c>
      <c r="L99" s="7">
        <f t="shared" si="80"/>
        <v>0.28470000000000001</v>
      </c>
      <c r="M99" s="1" t="s">
        <v>110</v>
      </c>
      <c r="O99" s="7">
        <f t="shared" si="94"/>
        <v>1.1288994162658903</v>
      </c>
      <c r="P99" s="7">
        <f t="shared" si="81"/>
        <v>0.11915954184804897</v>
      </c>
      <c r="Q99" s="12">
        <f t="shared" si="82"/>
        <v>3.0981480880492733E-2</v>
      </c>
      <c r="R99" s="7">
        <f t="shared" si="83"/>
        <v>7.4022000000000004E-2</v>
      </c>
      <c r="S99" s="13">
        <f t="shared" si="84"/>
        <v>0.41854422847927281</v>
      </c>
      <c r="T99" s="2">
        <v>0.01</v>
      </c>
      <c r="U99" s="14">
        <f t="shared" si="85"/>
        <v>4.1854422847927278E-3</v>
      </c>
      <c r="V99" s="13"/>
      <c r="W99" s="2"/>
      <c r="X99" s="2"/>
      <c r="Y99" s="2"/>
      <c r="Z99" s="2"/>
      <c r="AA99" s="2"/>
      <c r="AB99" s="2"/>
      <c r="AC99" s="2"/>
      <c r="AD99" s="2"/>
      <c r="AE99" s="13">
        <v>1E-3</v>
      </c>
      <c r="AF99" s="2">
        <v>0.49</v>
      </c>
      <c r="AG99" s="14">
        <f t="shared" si="86"/>
        <v>4.8999999999999998E-4</v>
      </c>
      <c r="AH99" s="17"/>
      <c r="AI99" s="2"/>
      <c r="AJ99" s="14"/>
      <c r="AK99" s="13"/>
      <c r="AL99" s="2"/>
      <c r="AM99" s="2"/>
      <c r="AN99" s="13"/>
      <c r="AO99" s="2"/>
      <c r="AP99" s="14"/>
      <c r="AQ99" s="2">
        <v>0.01</v>
      </c>
      <c r="AR99" s="2">
        <v>0.5</v>
      </c>
      <c r="AS99" s="2">
        <f t="shared" si="87"/>
        <v>5.0000000000000001E-3</v>
      </c>
      <c r="AT99" s="1">
        <f t="shared" si="88"/>
        <v>9.675442284792727E-3</v>
      </c>
      <c r="AU99" s="7">
        <f t="shared" si="89"/>
        <v>28.47</v>
      </c>
      <c r="AV99" s="1">
        <f t="shared" si="90"/>
        <v>0.26</v>
      </c>
      <c r="AW99" s="1">
        <f t="shared" si="95"/>
        <v>3.1795000000000004</v>
      </c>
      <c r="AX99" s="1">
        <f t="shared" si="91"/>
        <v>1525.6863959855286</v>
      </c>
      <c r="AZ99" s="1">
        <f t="shared" si="96"/>
        <v>1.3512724958459001</v>
      </c>
      <c r="BA99" s="1">
        <f t="shared" si="92"/>
        <v>648.40951853483284</v>
      </c>
    </row>
    <row r="100" spans="1:54" x14ac:dyDescent="0.15">
      <c r="C100" s="6">
        <v>10</v>
      </c>
      <c r="D100" s="8">
        <v>6.3972650826774196</v>
      </c>
      <c r="E100" s="9">
        <f t="shared" si="93"/>
        <v>14.5370466533333</v>
      </c>
      <c r="F100" s="6" t="s">
        <v>110</v>
      </c>
      <c r="G100" s="1">
        <v>11</v>
      </c>
      <c r="H100" s="7">
        <f t="shared" si="76"/>
        <v>6.3972650826774196</v>
      </c>
      <c r="I100" s="7">
        <f t="shared" si="77"/>
        <v>279.54726508267737</v>
      </c>
      <c r="J100" s="7">
        <f t="shared" si="78"/>
        <v>3.9398526536917569E-2</v>
      </c>
      <c r="K100" s="7">
        <f t="shared" si="79"/>
        <v>28.47</v>
      </c>
      <c r="L100" s="7">
        <f t="shared" si="80"/>
        <v>0.28470000000000001</v>
      </c>
      <c r="M100" s="1" t="s">
        <v>112</v>
      </c>
      <c r="N100" s="7">
        <f>(O99-P99)*$C$22/100</f>
        <v>0.95925288069694925</v>
      </c>
      <c r="O100" s="7">
        <f t="shared" si="94"/>
        <v>0.33518699372089211</v>
      </c>
      <c r="P100" s="7">
        <f t="shared" si="81"/>
        <v>1.3205873666942191E-2</v>
      </c>
      <c r="Q100" s="12">
        <f t="shared" si="82"/>
        <v>3.4335271534049697E-3</v>
      </c>
      <c r="R100" s="7">
        <f t="shared" si="83"/>
        <v>7.4022000000000004E-2</v>
      </c>
      <c r="S100" s="13">
        <f t="shared" si="84"/>
        <v>4.6385225384412331E-2</v>
      </c>
      <c r="T100" s="2">
        <v>0.01</v>
      </c>
      <c r="U100" s="14">
        <f t="shared" si="85"/>
        <v>4.638522538441233E-4</v>
      </c>
      <c r="V100" s="13"/>
      <c r="W100" s="2"/>
      <c r="X100" s="2"/>
      <c r="Y100" s="2"/>
      <c r="Z100" s="2"/>
      <c r="AA100" s="2"/>
      <c r="AB100" s="2"/>
      <c r="AC100" s="2"/>
      <c r="AD100" s="2"/>
      <c r="AE100" s="13">
        <v>1E-3</v>
      </c>
      <c r="AF100" s="2">
        <v>0.49</v>
      </c>
      <c r="AG100" s="14">
        <f t="shared" si="86"/>
        <v>4.8999999999999998E-4</v>
      </c>
      <c r="AH100" s="17"/>
      <c r="AI100" s="2"/>
      <c r="AJ100" s="14"/>
      <c r="AK100" s="13"/>
      <c r="AL100" s="2"/>
      <c r="AM100" s="2"/>
      <c r="AN100" s="13"/>
      <c r="AO100" s="2"/>
      <c r="AP100" s="14"/>
      <c r="AQ100" s="2">
        <v>0.01</v>
      </c>
      <c r="AR100" s="2">
        <v>0.5</v>
      </c>
      <c r="AS100" s="2">
        <f t="shared" si="87"/>
        <v>5.0000000000000001E-3</v>
      </c>
      <c r="AT100" s="1">
        <f t="shared" si="88"/>
        <v>5.9538522538441236E-3</v>
      </c>
      <c r="AU100" s="7">
        <f t="shared" si="89"/>
        <v>28.47</v>
      </c>
      <c r="AV100" s="1">
        <f t="shared" si="90"/>
        <v>0.26</v>
      </c>
      <c r="AW100" s="1">
        <f t="shared" si="95"/>
        <v>3.1795000000000004</v>
      </c>
      <c r="AX100" s="1">
        <f t="shared" si="91"/>
        <v>938.84197952118268</v>
      </c>
      <c r="AZ100" s="1">
        <f t="shared" si="96"/>
        <v>1.3512724958459001</v>
      </c>
      <c r="BA100" s="1">
        <f t="shared" si="92"/>
        <v>399.00341087356298</v>
      </c>
    </row>
    <row r="101" spans="1:54" x14ac:dyDescent="0.15">
      <c r="C101" s="6">
        <v>11</v>
      </c>
      <c r="D101" s="8">
        <v>-1.1188971066</v>
      </c>
      <c r="E101" s="9">
        <f t="shared" si="93"/>
        <v>6.3972650826774196</v>
      </c>
      <c r="F101" s="6" t="s">
        <v>112</v>
      </c>
      <c r="G101" s="1">
        <v>12</v>
      </c>
      <c r="H101" s="7">
        <f t="shared" si="76"/>
        <v>-1.1188971066</v>
      </c>
      <c r="I101" s="7">
        <f t="shared" si="77"/>
        <v>272.03110289339998</v>
      </c>
      <c r="J101" s="7">
        <f t="shared" si="78"/>
        <v>1.5049838113379684E-2</v>
      </c>
      <c r="K101" s="7">
        <f t="shared" si="79"/>
        <v>28.47</v>
      </c>
      <c r="L101" s="7">
        <f t="shared" si="80"/>
        <v>0.28470000000000001</v>
      </c>
      <c r="M101" s="1" t="s">
        <v>110</v>
      </c>
      <c r="O101" s="7">
        <f t="shared" si="94"/>
        <v>0.60668112005395003</v>
      </c>
      <c r="P101" s="7">
        <f t="shared" si="81"/>
        <v>9.1304526432558122E-3</v>
      </c>
      <c r="Q101" s="12">
        <f t="shared" si="82"/>
        <v>2.3739176872465111E-3</v>
      </c>
      <c r="R101" s="7">
        <f t="shared" si="83"/>
        <v>7.4022000000000004E-2</v>
      </c>
      <c r="S101" s="13">
        <f t="shared" si="84"/>
        <v>3.2070434293135976E-2</v>
      </c>
      <c r="T101" s="2">
        <v>0.01</v>
      </c>
      <c r="U101" s="14">
        <f t="shared" si="85"/>
        <v>3.2070434293135974E-4</v>
      </c>
      <c r="V101" s="13"/>
      <c r="W101" s="2"/>
      <c r="X101" s="2"/>
      <c r="Y101" s="2"/>
      <c r="Z101" s="2"/>
      <c r="AA101" s="2"/>
      <c r="AB101" s="2"/>
      <c r="AC101" s="2"/>
      <c r="AD101" s="2"/>
      <c r="AE101" s="13">
        <v>1E-3</v>
      </c>
      <c r="AF101" s="2">
        <v>0.49</v>
      </c>
      <c r="AG101" s="14">
        <f t="shared" si="86"/>
        <v>4.8999999999999998E-4</v>
      </c>
      <c r="AH101" s="17"/>
      <c r="AI101" s="2"/>
      <c r="AJ101" s="14"/>
      <c r="AK101" s="13"/>
      <c r="AL101" s="2"/>
      <c r="AM101" s="2"/>
      <c r="AN101" s="13"/>
      <c r="AO101" s="2"/>
      <c r="AP101" s="14"/>
      <c r="AQ101" s="2">
        <v>0.01</v>
      </c>
      <c r="AR101" s="2">
        <v>0.5</v>
      </c>
      <c r="AS101" s="2">
        <f t="shared" si="87"/>
        <v>5.0000000000000001E-3</v>
      </c>
      <c r="AT101" s="1">
        <f t="shared" si="88"/>
        <v>5.8107043429313594E-3</v>
      </c>
      <c r="AU101" s="7">
        <f t="shared" si="89"/>
        <v>28.47</v>
      </c>
      <c r="AV101" s="1">
        <f t="shared" si="90"/>
        <v>0.26</v>
      </c>
      <c r="AW101" s="1">
        <f t="shared" si="95"/>
        <v>3.1795000000000004</v>
      </c>
      <c r="AX101" s="1">
        <f t="shared" si="91"/>
        <v>916.26948992692212</v>
      </c>
      <c r="AY101" s="1">
        <f>SUM(AX90:AX101)</f>
        <v>17013.87587553485</v>
      </c>
      <c r="AZ101" s="1">
        <f t="shared" si="96"/>
        <v>1.3512724958459001</v>
      </c>
      <c r="BA101" s="1">
        <f t="shared" si="92"/>
        <v>389.41020931624513</v>
      </c>
      <c r="BB101" s="1">
        <f>SUM(BA90:BA101)</f>
        <v>7230.8169581211869</v>
      </c>
    </row>
    <row r="102" spans="1:54" x14ac:dyDescent="0.15">
      <c r="C102" s="6">
        <v>12</v>
      </c>
      <c r="D102" s="8">
        <v>-4.6604611406451601</v>
      </c>
      <c r="E102" s="9">
        <f t="shared" si="93"/>
        <v>-1.1188971066</v>
      </c>
      <c r="F102" s="6" t="s">
        <v>110</v>
      </c>
    </row>
    <row r="103" spans="1:54" x14ac:dyDescent="0.15">
      <c r="S103" s="30" t="s">
        <v>80</v>
      </c>
      <c r="T103" s="30"/>
      <c r="U103" s="30"/>
      <c r="V103" s="30" t="s">
        <v>81</v>
      </c>
      <c r="W103" s="30"/>
      <c r="X103" s="30"/>
      <c r="Y103" s="30" t="s">
        <v>82</v>
      </c>
      <c r="Z103" s="30"/>
      <c r="AA103" s="30"/>
      <c r="AB103" s="30" t="s">
        <v>83</v>
      </c>
      <c r="AC103" s="30"/>
      <c r="AD103" s="30"/>
      <c r="AE103" s="30" t="s">
        <v>84</v>
      </c>
      <c r="AF103" s="30"/>
      <c r="AG103" s="30"/>
      <c r="AH103" s="30" t="s">
        <v>85</v>
      </c>
      <c r="AI103" s="30"/>
      <c r="AJ103" s="30"/>
      <c r="AK103" s="31" t="s">
        <v>115</v>
      </c>
      <c r="AL103" s="32"/>
      <c r="AM103" s="33"/>
      <c r="AN103" s="32" t="s">
        <v>116</v>
      </c>
      <c r="AO103" s="32"/>
      <c r="AP103" s="33"/>
      <c r="AQ103" s="30" t="s">
        <v>87</v>
      </c>
      <c r="AR103" s="30"/>
      <c r="AS103" s="30"/>
    </row>
    <row r="104" spans="1:54" x14ac:dyDescent="0.15">
      <c r="A104" s="34" t="s">
        <v>52</v>
      </c>
      <c r="B104" s="34"/>
      <c r="C104" s="6" t="s">
        <v>88</v>
      </c>
      <c r="D104" s="6" t="s">
        <v>89</v>
      </c>
      <c r="E104" s="6" t="s">
        <v>90</v>
      </c>
      <c r="F104" s="6" t="s">
        <v>91</v>
      </c>
      <c r="G104" s="1" t="s">
        <v>88</v>
      </c>
      <c r="H104" s="1" t="s">
        <v>90</v>
      </c>
      <c r="I104" s="1" t="s">
        <v>92</v>
      </c>
      <c r="J104" s="1" t="s">
        <v>93</v>
      </c>
      <c r="K104" s="10" t="s">
        <v>94</v>
      </c>
      <c r="L104" s="10" t="s">
        <v>95</v>
      </c>
      <c r="M104" s="1" t="s">
        <v>96</v>
      </c>
      <c r="N104" s="10" t="s">
        <v>97</v>
      </c>
      <c r="O104" s="1" t="s">
        <v>98</v>
      </c>
      <c r="P104" s="1" t="s">
        <v>99</v>
      </c>
      <c r="Q104" s="10" t="s">
        <v>100</v>
      </c>
      <c r="R104" s="10" t="s">
        <v>101</v>
      </c>
      <c r="S104" s="2" t="s">
        <v>102</v>
      </c>
      <c r="T104" s="2" t="s">
        <v>103</v>
      </c>
      <c r="U104" s="2"/>
      <c r="V104" s="2" t="s">
        <v>102</v>
      </c>
      <c r="W104" s="2" t="s">
        <v>103</v>
      </c>
      <c r="X104" s="2"/>
      <c r="Y104" s="2" t="s">
        <v>102</v>
      </c>
      <c r="Z104" s="2" t="s">
        <v>103</v>
      </c>
      <c r="AA104" s="2"/>
      <c r="AB104" s="2" t="s">
        <v>102</v>
      </c>
      <c r="AC104" s="2" t="s">
        <v>103</v>
      </c>
      <c r="AD104" s="2"/>
      <c r="AE104" s="2" t="s">
        <v>102</v>
      </c>
      <c r="AF104" s="2" t="s">
        <v>103</v>
      </c>
      <c r="AG104" s="2"/>
      <c r="AH104" s="2" t="s">
        <v>102</v>
      </c>
      <c r="AI104" s="2" t="s">
        <v>103</v>
      </c>
      <c r="AJ104" s="2"/>
      <c r="AK104" s="2" t="s">
        <v>102</v>
      </c>
      <c r="AL104" s="2" t="s">
        <v>103</v>
      </c>
      <c r="AM104" s="2"/>
      <c r="AN104" s="2" t="s">
        <v>102</v>
      </c>
      <c r="AO104" s="2" t="s">
        <v>103</v>
      </c>
      <c r="AP104" s="2"/>
      <c r="AQ104" s="16" t="s">
        <v>102</v>
      </c>
      <c r="AR104" s="16" t="s">
        <v>103</v>
      </c>
      <c r="AS104" s="16"/>
      <c r="AT104" s="1" t="s">
        <v>104</v>
      </c>
      <c r="AU104" s="1" t="s">
        <v>105</v>
      </c>
      <c r="AV104" s="1" t="s">
        <v>73</v>
      </c>
      <c r="AW104" s="1" t="s">
        <v>106</v>
      </c>
      <c r="AX104" s="1" t="s">
        <v>107</v>
      </c>
    </row>
    <row r="105" spans="1:54" x14ac:dyDescent="0.15">
      <c r="A105" s="1" t="s">
        <v>108</v>
      </c>
      <c r="B105" s="1">
        <f>F11</f>
        <v>910.85749999999996</v>
      </c>
      <c r="C105" s="6" t="s">
        <v>109</v>
      </c>
      <c r="D105" s="6">
        <v>-7</v>
      </c>
      <c r="E105" s="6"/>
      <c r="F105" s="6"/>
      <c r="G105" s="1">
        <v>1</v>
      </c>
      <c r="H105" s="7">
        <f t="shared" ref="H105:H116" si="97">E106</f>
        <v>-7</v>
      </c>
      <c r="I105" s="7">
        <f t="shared" ref="I105:I116" si="98">H105+273.15</f>
        <v>266.14999999999998</v>
      </c>
      <c r="J105" s="7">
        <f t="shared" ref="J105:J116" si="99">EXP(($C$16*(I105-$C$14))/($C$17*I105*$C$14))</f>
        <v>6.824047601930683E-3</v>
      </c>
      <c r="K105" s="7">
        <f t="shared" ref="K105:K116" si="100">$B$105/12</f>
        <v>75.904791666666668</v>
      </c>
      <c r="L105" s="7">
        <f t="shared" ref="L105:L116" si="101">K105*$B$106/100</f>
        <v>0.75904791666666671</v>
      </c>
      <c r="M105" s="1" t="s">
        <v>110</v>
      </c>
      <c r="O105" s="7">
        <f>L105</f>
        <v>0.75904791666666671</v>
      </c>
      <c r="P105" s="7">
        <f t="shared" ref="P105:P116" si="102">O105*J105</f>
        <v>5.1797791154796482E-3</v>
      </c>
      <c r="Q105" s="12">
        <f t="shared" ref="Q105:Q116" si="103">P105*$B$107</f>
        <v>1.0877536142507261E-3</v>
      </c>
      <c r="R105" s="7">
        <f t="shared" ref="R105:R116" si="104">L105*$B$107</f>
        <v>0.15940006249999999</v>
      </c>
      <c r="S105" s="13">
        <f t="shared" ref="S105:S116" si="105">Q105/R105</f>
        <v>6.8240476019306839E-3</v>
      </c>
      <c r="T105" s="2">
        <v>0.01</v>
      </c>
      <c r="U105" s="14">
        <f t="shared" ref="U105:U116" si="106">S105*T105</f>
        <v>6.8240476019306841E-5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07">AF105*AE105</f>
        <v>4.8999999999999998E-4</v>
      </c>
      <c r="AH105" s="17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08">AR105*AQ105</f>
        <v>5.0000000000000001E-3</v>
      </c>
      <c r="AT105" s="1">
        <f t="shared" ref="AT105:AT116" si="109">(AS105+AM105+AD105+AA105+U105+X105+AG105+AJ105+AP105)</f>
        <v>5.5582404760193072E-3</v>
      </c>
      <c r="AU105" s="7">
        <f t="shared" ref="AU105:AU116" si="110">$B$105/12</f>
        <v>75.904791666666668</v>
      </c>
      <c r="AV105" s="1">
        <f t="shared" ref="AV105:AV116" si="111">$B$107</f>
        <v>0.21</v>
      </c>
      <c r="AW105" s="1">
        <f t="shared" ref="AW105:AW116" si="112">$E$11/12</f>
        <v>0.21809999999999999</v>
      </c>
      <c r="AX105" s="1">
        <f t="shared" ref="AX105:AX116" si="113">AW105*10000*AV105*0.67*AU105*AT105</f>
        <v>129.46616632572307</v>
      </c>
    </row>
    <row r="106" spans="1:54" x14ac:dyDescent="0.15">
      <c r="A106" s="1" t="s">
        <v>111</v>
      </c>
      <c r="B106" s="1">
        <v>1</v>
      </c>
      <c r="C106" s="6">
        <v>1</v>
      </c>
      <c r="D106" s="8">
        <v>-10.1930773608065</v>
      </c>
      <c r="E106" s="9">
        <f t="shared" ref="E106:E117" si="114">D105</f>
        <v>-7</v>
      </c>
      <c r="F106" s="6" t="s">
        <v>110</v>
      </c>
      <c r="G106" s="1">
        <v>2</v>
      </c>
      <c r="H106" s="7">
        <f t="shared" si="97"/>
        <v>-10.1930773608065</v>
      </c>
      <c r="I106" s="7">
        <f t="shared" si="98"/>
        <v>262.95692263919346</v>
      </c>
      <c r="J106" s="7">
        <f t="shared" si="99"/>
        <v>4.3763559410170821E-3</v>
      </c>
      <c r="K106" s="7">
        <f t="shared" si="100"/>
        <v>75.904791666666668</v>
      </c>
      <c r="L106" s="7">
        <f t="shared" si="101"/>
        <v>0.75904791666666671</v>
      </c>
      <c r="M106" s="1" t="s">
        <v>110</v>
      </c>
      <c r="O106" s="7">
        <f t="shared" ref="O106:O116" si="115">L106+O105-P105-N106</f>
        <v>1.5129160542178537</v>
      </c>
      <c r="P106" s="7">
        <f t="shared" si="102"/>
        <v>6.6210591621364261E-3</v>
      </c>
      <c r="Q106" s="12">
        <f t="shared" si="103"/>
        <v>1.3904224240486494E-3</v>
      </c>
      <c r="R106" s="7">
        <f t="shared" si="104"/>
        <v>0.15940006249999999</v>
      </c>
      <c r="S106" s="13">
        <f t="shared" si="105"/>
        <v>8.7228474207696714E-3</v>
      </c>
      <c r="T106" s="2">
        <v>0.01</v>
      </c>
      <c r="U106" s="14">
        <f t="shared" si="106"/>
        <v>8.7228474207696709E-5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07"/>
        <v>4.8999999999999998E-4</v>
      </c>
      <c r="AH106" s="17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08"/>
        <v>5.0000000000000001E-3</v>
      </c>
      <c r="AT106" s="1">
        <f t="shared" si="109"/>
        <v>5.5772284742076966E-3</v>
      </c>
      <c r="AU106" s="7">
        <f t="shared" si="110"/>
        <v>75.904791666666668</v>
      </c>
      <c r="AV106" s="1">
        <f t="shared" si="111"/>
        <v>0.21</v>
      </c>
      <c r="AW106" s="1">
        <f t="shared" si="112"/>
        <v>0.21809999999999999</v>
      </c>
      <c r="AX106" s="1">
        <f t="shared" si="113"/>
        <v>129.90844717741646</v>
      </c>
    </row>
    <row r="107" spans="1:54" x14ac:dyDescent="0.15">
      <c r="A107" s="1" t="s">
        <v>73</v>
      </c>
      <c r="B107" s="1">
        <f>H11</f>
        <v>0.21</v>
      </c>
      <c r="C107" s="6">
        <v>2</v>
      </c>
      <c r="D107" s="8">
        <v>-6.0356280584137902</v>
      </c>
      <c r="E107" s="9">
        <f t="shared" si="114"/>
        <v>-10.1930773608065</v>
      </c>
      <c r="F107" s="6" t="s">
        <v>110</v>
      </c>
      <c r="G107" s="1">
        <v>3</v>
      </c>
      <c r="H107" s="7">
        <f t="shared" si="97"/>
        <v>-6.0356280584137902</v>
      </c>
      <c r="I107" s="7">
        <f t="shared" si="98"/>
        <v>267.11437194158617</v>
      </c>
      <c r="J107" s="7">
        <f t="shared" si="99"/>
        <v>7.787599393342076E-3</v>
      </c>
      <c r="K107" s="7">
        <f t="shared" si="100"/>
        <v>75.904791666666668</v>
      </c>
      <c r="L107" s="7">
        <f t="shared" si="101"/>
        <v>0.75904791666666671</v>
      </c>
      <c r="M107" s="1" t="s">
        <v>110</v>
      </c>
      <c r="O107" s="7">
        <f t="shared" si="115"/>
        <v>2.2653429117223838</v>
      </c>
      <c r="P107" s="7">
        <f t="shared" si="102"/>
        <v>1.7641583085041008E-2</v>
      </c>
      <c r="Q107" s="12">
        <f t="shared" si="103"/>
        <v>3.7047324478586114E-3</v>
      </c>
      <c r="R107" s="7">
        <f t="shared" si="104"/>
        <v>0.15940006249999999</v>
      </c>
      <c r="S107" s="13">
        <f t="shared" si="105"/>
        <v>2.324172518977909E-2</v>
      </c>
      <c r="T107" s="2">
        <v>0.01</v>
      </c>
      <c r="U107" s="14">
        <f t="shared" si="106"/>
        <v>2.3241725189779091E-4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07"/>
        <v>4.8999999999999998E-4</v>
      </c>
      <c r="AH107" s="17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08"/>
        <v>5.0000000000000001E-3</v>
      </c>
      <c r="AT107" s="1">
        <f t="shared" si="109"/>
        <v>5.7224172518977913E-3</v>
      </c>
      <c r="AU107" s="7">
        <f t="shared" si="110"/>
        <v>75.904791666666668</v>
      </c>
      <c r="AV107" s="1">
        <f t="shared" si="111"/>
        <v>0.21</v>
      </c>
      <c r="AW107" s="1">
        <f t="shared" si="112"/>
        <v>0.21809999999999999</v>
      </c>
      <c r="AX107" s="1">
        <f t="shared" si="113"/>
        <v>133.29027898590925</v>
      </c>
    </row>
    <row r="108" spans="1:54" x14ac:dyDescent="0.15">
      <c r="C108" s="6">
        <v>3</v>
      </c>
      <c r="D108" s="8">
        <v>2.8750121626128999</v>
      </c>
      <c r="E108" s="9">
        <f t="shared" si="114"/>
        <v>-6.0356280584137902</v>
      </c>
      <c r="F108" s="6" t="s">
        <v>110</v>
      </c>
      <c r="G108" s="1">
        <v>4</v>
      </c>
      <c r="H108" s="7">
        <f t="shared" si="97"/>
        <v>2.8750121626128999</v>
      </c>
      <c r="I108" s="7">
        <f t="shared" si="98"/>
        <v>276.02501216261288</v>
      </c>
      <c r="J108" s="7">
        <f t="shared" si="99"/>
        <v>2.5261171273639239E-2</v>
      </c>
      <c r="K108" s="7">
        <f t="shared" si="100"/>
        <v>75.904791666666668</v>
      </c>
      <c r="L108" s="7">
        <f t="shared" si="101"/>
        <v>0.75904791666666671</v>
      </c>
      <c r="M108" s="1" t="s">
        <v>110</v>
      </c>
      <c r="O108" s="7">
        <f t="shared" si="115"/>
        <v>3.0067492453040097</v>
      </c>
      <c r="P108" s="7">
        <f t="shared" si="102"/>
        <v>7.5954007662510106E-2</v>
      </c>
      <c r="Q108" s="12">
        <f t="shared" si="103"/>
        <v>1.595034160912712E-2</v>
      </c>
      <c r="R108" s="7">
        <f t="shared" si="104"/>
        <v>0.15940006249999999</v>
      </c>
      <c r="S108" s="13">
        <f t="shared" si="105"/>
        <v>0.10006483911590136</v>
      </c>
      <c r="T108" s="2">
        <v>0.01</v>
      </c>
      <c r="U108" s="14">
        <f t="shared" si="106"/>
        <v>1.0006483911590136E-3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07"/>
        <v>4.8999999999999998E-4</v>
      </c>
      <c r="AH108" s="17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08"/>
        <v>5.0000000000000001E-3</v>
      </c>
      <c r="AT108" s="1">
        <f t="shared" si="109"/>
        <v>6.4906483911590139E-3</v>
      </c>
      <c r="AU108" s="7">
        <f t="shared" si="110"/>
        <v>75.904791666666668</v>
      </c>
      <c r="AV108" s="1">
        <f t="shared" si="111"/>
        <v>0.21</v>
      </c>
      <c r="AW108" s="1">
        <f t="shared" si="112"/>
        <v>0.21809999999999999</v>
      </c>
      <c r="AX108" s="1">
        <f t="shared" si="113"/>
        <v>151.18442028499609</v>
      </c>
    </row>
    <row r="109" spans="1:54" x14ac:dyDescent="0.15">
      <c r="C109" s="6">
        <v>4</v>
      </c>
      <c r="D109" s="8">
        <v>9.5411822077000004</v>
      </c>
      <c r="E109" s="9">
        <f t="shared" si="114"/>
        <v>2.8750121626128999</v>
      </c>
      <c r="F109" s="6" t="s">
        <v>110</v>
      </c>
      <c r="G109" s="1">
        <v>5</v>
      </c>
      <c r="H109" s="7">
        <f t="shared" si="97"/>
        <v>9.5411822077000004</v>
      </c>
      <c r="I109" s="7">
        <f t="shared" si="98"/>
        <v>282.69118220769997</v>
      </c>
      <c r="J109" s="7">
        <f t="shared" si="99"/>
        <v>5.8037682390517396E-2</v>
      </c>
      <c r="K109" s="7">
        <f t="shared" si="100"/>
        <v>75.904791666666668</v>
      </c>
      <c r="L109" s="7">
        <f t="shared" si="101"/>
        <v>0.75904791666666671</v>
      </c>
      <c r="M109" s="1" t="s">
        <v>112</v>
      </c>
      <c r="N109" s="7">
        <f>(O108-P108)*$C$22/100</f>
        <v>2.7842554757594247</v>
      </c>
      <c r="O109" s="7">
        <f t="shared" si="115"/>
        <v>0.90558767854874178</v>
      </c>
      <c r="P109" s="7">
        <f t="shared" si="102"/>
        <v>5.2558210064377837E-2</v>
      </c>
      <c r="Q109" s="12">
        <f t="shared" si="103"/>
        <v>1.1037224113519345E-2</v>
      </c>
      <c r="R109" s="7">
        <f t="shared" si="104"/>
        <v>0.15940006249999999</v>
      </c>
      <c r="S109" s="13">
        <f t="shared" si="105"/>
        <v>6.9242282220054616E-2</v>
      </c>
      <c r="T109" s="2">
        <v>0.01</v>
      </c>
      <c r="U109" s="14">
        <f t="shared" si="106"/>
        <v>6.9242282220054619E-4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07"/>
        <v>4.8999999999999998E-4</v>
      </c>
      <c r="AH109" s="17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08"/>
        <v>5.0000000000000001E-3</v>
      </c>
      <c r="AT109" s="1">
        <f t="shared" si="109"/>
        <v>6.1824228222005463E-3</v>
      </c>
      <c r="AU109" s="7">
        <f t="shared" si="110"/>
        <v>75.904791666666668</v>
      </c>
      <c r="AV109" s="1">
        <f t="shared" si="111"/>
        <v>0.21</v>
      </c>
      <c r="AW109" s="1">
        <f t="shared" si="112"/>
        <v>0.21809999999999999</v>
      </c>
      <c r="AX109" s="1">
        <f t="shared" si="113"/>
        <v>144.00502908218931</v>
      </c>
    </row>
    <row r="110" spans="1:54" x14ac:dyDescent="0.15">
      <c r="C110" s="6">
        <v>5</v>
      </c>
      <c r="D110" s="8">
        <v>12.430669423677401</v>
      </c>
      <c r="E110" s="9">
        <f t="shared" si="114"/>
        <v>9.5411822077000004</v>
      </c>
      <c r="F110" s="6" t="s">
        <v>112</v>
      </c>
      <c r="G110" s="1">
        <v>6</v>
      </c>
      <c r="H110" s="7">
        <f t="shared" si="97"/>
        <v>12.430669423677401</v>
      </c>
      <c r="I110" s="7">
        <f t="shared" si="98"/>
        <v>285.58066942367736</v>
      </c>
      <c r="J110" s="7">
        <f t="shared" si="99"/>
        <v>8.2235462821217256E-2</v>
      </c>
      <c r="K110" s="7">
        <f t="shared" si="100"/>
        <v>75.904791666666668</v>
      </c>
      <c r="L110" s="7">
        <f t="shared" si="101"/>
        <v>0.75904791666666671</v>
      </c>
      <c r="M110" s="1" t="s">
        <v>110</v>
      </c>
      <c r="O110" s="7">
        <f t="shared" si="115"/>
        <v>1.6120773851510308</v>
      </c>
      <c r="P110" s="7">
        <f t="shared" si="102"/>
        <v>0.13256992987151273</v>
      </c>
      <c r="Q110" s="12">
        <f t="shared" si="103"/>
        <v>2.783968527301767E-2</v>
      </c>
      <c r="R110" s="7">
        <f t="shared" si="104"/>
        <v>0.15940006249999999</v>
      </c>
      <c r="S110" s="13">
        <f t="shared" si="105"/>
        <v>0.17465291315690465</v>
      </c>
      <c r="T110" s="2">
        <v>0.01</v>
      </c>
      <c r="U110" s="14">
        <f t="shared" si="106"/>
        <v>1.7465291315690466E-3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5.0000000000000001E-3</v>
      </c>
      <c r="AF110" s="2">
        <v>0.49</v>
      </c>
      <c r="AG110" s="14">
        <f t="shared" si="107"/>
        <v>2.4499999999999999E-3</v>
      </c>
      <c r="AH110" s="17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08"/>
        <v>7.4999999999999997E-3</v>
      </c>
      <c r="AT110" s="1">
        <f t="shared" si="109"/>
        <v>1.1696529131569048E-2</v>
      </c>
      <c r="AU110" s="7">
        <f t="shared" si="110"/>
        <v>75.904791666666668</v>
      </c>
      <c r="AV110" s="1">
        <f t="shared" si="111"/>
        <v>0.21</v>
      </c>
      <c r="AW110" s="1">
        <f t="shared" si="112"/>
        <v>0.21809999999999999</v>
      </c>
      <c r="AX110" s="1">
        <f t="shared" si="113"/>
        <v>272.44319358163074</v>
      </c>
    </row>
    <row r="111" spans="1:54" x14ac:dyDescent="0.15">
      <c r="C111" s="6">
        <v>6</v>
      </c>
      <c r="D111" s="8">
        <v>18.480358753000001</v>
      </c>
      <c r="E111" s="9">
        <f t="shared" si="114"/>
        <v>12.430669423677401</v>
      </c>
      <c r="F111" s="6" t="s">
        <v>110</v>
      </c>
      <c r="G111" s="1">
        <v>7</v>
      </c>
      <c r="H111" s="7">
        <f t="shared" si="97"/>
        <v>18.480358753000001</v>
      </c>
      <c r="I111" s="7">
        <f t="shared" si="98"/>
        <v>291.630358753</v>
      </c>
      <c r="J111" s="7">
        <f t="shared" si="99"/>
        <v>0.16681075835332343</v>
      </c>
      <c r="K111" s="7">
        <f t="shared" si="100"/>
        <v>75.904791666666668</v>
      </c>
      <c r="L111" s="7">
        <f t="shared" si="101"/>
        <v>0.75904791666666671</v>
      </c>
      <c r="M111" s="1" t="s">
        <v>110</v>
      </c>
      <c r="O111" s="7">
        <f t="shared" si="115"/>
        <v>2.2385553719461848</v>
      </c>
      <c r="P111" s="7">
        <f t="shared" si="102"/>
        <v>0.37341511921024906</v>
      </c>
      <c r="Q111" s="12">
        <f t="shared" si="103"/>
        <v>7.8417175034152298E-2</v>
      </c>
      <c r="R111" s="7">
        <f t="shared" si="104"/>
        <v>0.15940006249999999</v>
      </c>
      <c r="S111" s="13">
        <f t="shared" si="105"/>
        <v>0.49195197168854499</v>
      </c>
      <c r="T111" s="2">
        <v>0.01</v>
      </c>
      <c r="U111" s="14">
        <f t="shared" si="106"/>
        <v>4.9195197168854501E-3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07"/>
        <v>2.4499999999999999E-3</v>
      </c>
      <c r="AH111" s="17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08"/>
        <v>7.4999999999999997E-3</v>
      </c>
      <c r="AT111" s="1">
        <f t="shared" si="109"/>
        <v>1.4869519716885451E-2</v>
      </c>
      <c r="AU111" s="7">
        <f t="shared" si="110"/>
        <v>75.904791666666668</v>
      </c>
      <c r="AV111" s="1">
        <f t="shared" si="111"/>
        <v>0.21</v>
      </c>
      <c r="AW111" s="1">
        <f t="shared" si="112"/>
        <v>0.21809999999999999</v>
      </c>
      <c r="AX111" s="1">
        <f t="shared" si="113"/>
        <v>346.35056204488399</v>
      </c>
    </row>
    <row r="112" spans="1:54" x14ac:dyDescent="0.15">
      <c r="C112" s="6">
        <v>7</v>
      </c>
      <c r="D112" s="8">
        <v>20.8061580367742</v>
      </c>
      <c r="E112" s="9">
        <f t="shared" si="114"/>
        <v>18.480358753000001</v>
      </c>
      <c r="F112" s="6" t="s">
        <v>110</v>
      </c>
      <c r="G112" s="1">
        <v>8</v>
      </c>
      <c r="H112" s="7">
        <f t="shared" si="97"/>
        <v>20.8061580367742</v>
      </c>
      <c r="I112" s="7">
        <f t="shared" si="98"/>
        <v>293.95615803677418</v>
      </c>
      <c r="J112" s="7">
        <f t="shared" si="99"/>
        <v>0.21724449422975362</v>
      </c>
      <c r="K112" s="7">
        <f t="shared" si="100"/>
        <v>75.904791666666668</v>
      </c>
      <c r="L112" s="7">
        <f t="shared" si="101"/>
        <v>0.75904791666666671</v>
      </c>
      <c r="M112" s="1" t="s">
        <v>110</v>
      </c>
      <c r="O112" s="7">
        <f t="shared" si="115"/>
        <v>2.6241881694026024</v>
      </c>
      <c r="P112" s="7">
        <f t="shared" si="102"/>
        <v>0.57009043162557138</v>
      </c>
      <c r="Q112" s="12">
        <f t="shared" si="103"/>
        <v>0.11971899064136998</v>
      </c>
      <c r="R112" s="7">
        <f t="shared" si="104"/>
        <v>0.15940006249999999</v>
      </c>
      <c r="S112" s="13">
        <f t="shared" si="105"/>
        <v>0.75105987264823049</v>
      </c>
      <c r="T112" s="2">
        <v>0.01</v>
      </c>
      <c r="U112" s="14">
        <f t="shared" si="106"/>
        <v>7.5105987264823051E-3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07"/>
        <v>2.4499999999999999E-3</v>
      </c>
      <c r="AH112" s="17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08"/>
        <v>7.4999999999999997E-3</v>
      </c>
      <c r="AT112" s="1">
        <f t="shared" si="109"/>
        <v>1.7460598726482306E-2</v>
      </c>
      <c r="AU112" s="7">
        <f t="shared" si="110"/>
        <v>75.904791666666668</v>
      </c>
      <c r="AV112" s="1">
        <f t="shared" si="111"/>
        <v>0.21</v>
      </c>
      <c r="AW112" s="1">
        <f t="shared" si="112"/>
        <v>0.21809999999999999</v>
      </c>
      <c r="AX112" s="1">
        <f t="shared" si="113"/>
        <v>406.70366613724292</v>
      </c>
    </row>
    <row r="113" spans="3:51" x14ac:dyDescent="0.15">
      <c r="C113" s="6">
        <v>8</v>
      </c>
      <c r="D113" s="8">
        <v>20.070376459354801</v>
      </c>
      <c r="E113" s="9">
        <f t="shared" si="114"/>
        <v>20.8061580367742</v>
      </c>
      <c r="F113" s="6" t="s">
        <v>110</v>
      </c>
      <c r="G113" s="1">
        <v>9</v>
      </c>
      <c r="H113" s="7">
        <f t="shared" si="97"/>
        <v>20.070376459354801</v>
      </c>
      <c r="I113" s="7">
        <f t="shared" si="98"/>
        <v>293.22037645935478</v>
      </c>
      <c r="J113" s="7">
        <f t="shared" si="99"/>
        <v>0.19991790023607664</v>
      </c>
      <c r="K113" s="7">
        <f t="shared" si="100"/>
        <v>75.904791666666668</v>
      </c>
      <c r="L113" s="7">
        <f t="shared" si="101"/>
        <v>0.75904791666666671</v>
      </c>
      <c r="M113" s="1" t="s">
        <v>110</v>
      </c>
      <c r="O113" s="7">
        <f t="shared" si="115"/>
        <v>2.8131456544436979</v>
      </c>
      <c r="P113" s="7">
        <f t="shared" si="102"/>
        <v>0.56239817229462774</v>
      </c>
      <c r="Q113" s="12">
        <f t="shared" si="103"/>
        <v>0.11810361618187182</v>
      </c>
      <c r="R113" s="7">
        <f t="shared" si="104"/>
        <v>0.15940006249999999</v>
      </c>
      <c r="S113" s="13">
        <f t="shared" si="105"/>
        <v>0.7409257834003159</v>
      </c>
      <c r="T113" s="2">
        <v>0.01</v>
      </c>
      <c r="U113" s="14">
        <f t="shared" si="106"/>
        <v>7.4092578340031589E-3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1E-3</v>
      </c>
      <c r="AF113" s="2">
        <v>0.49</v>
      </c>
      <c r="AG113" s="14">
        <f t="shared" si="107"/>
        <v>4.8999999999999998E-4</v>
      </c>
      <c r="AH113" s="17"/>
      <c r="AI113" s="2"/>
      <c r="AJ113" s="14"/>
      <c r="AK113" s="13"/>
      <c r="AL113" s="2"/>
      <c r="AM113" s="2"/>
      <c r="AN113" s="13"/>
      <c r="AO113" s="2"/>
      <c r="AP113" s="14"/>
      <c r="AQ113" s="2">
        <v>0.01</v>
      </c>
      <c r="AR113" s="2">
        <v>0.5</v>
      </c>
      <c r="AS113" s="2">
        <f t="shared" si="108"/>
        <v>5.0000000000000001E-3</v>
      </c>
      <c r="AT113" s="1">
        <f t="shared" si="109"/>
        <v>1.2899257834003159E-2</v>
      </c>
      <c r="AU113" s="7">
        <f t="shared" si="110"/>
        <v>75.904791666666668</v>
      </c>
      <c r="AV113" s="1">
        <f t="shared" si="111"/>
        <v>0.21</v>
      </c>
      <c r="AW113" s="1">
        <f t="shared" si="112"/>
        <v>0.21809999999999999</v>
      </c>
      <c r="AX113" s="1">
        <f t="shared" si="113"/>
        <v>300.45793581991074</v>
      </c>
    </row>
    <row r="114" spans="3:51" x14ac:dyDescent="0.15">
      <c r="C114" s="6">
        <v>9</v>
      </c>
      <c r="D114" s="8">
        <v>14.5370466533333</v>
      </c>
      <c r="E114" s="9">
        <f t="shared" si="114"/>
        <v>20.070376459354801</v>
      </c>
      <c r="F114" s="6" t="s">
        <v>110</v>
      </c>
      <c r="G114" s="1">
        <v>10</v>
      </c>
      <c r="H114" s="7">
        <f t="shared" si="97"/>
        <v>14.5370466533333</v>
      </c>
      <c r="I114" s="7">
        <f t="shared" si="98"/>
        <v>287.68704665333325</v>
      </c>
      <c r="J114" s="7">
        <f t="shared" si="99"/>
        <v>0.10555372793281989</v>
      </c>
      <c r="K114" s="7">
        <f t="shared" si="100"/>
        <v>75.904791666666668</v>
      </c>
      <c r="L114" s="7">
        <f t="shared" si="101"/>
        <v>0.75904791666666671</v>
      </c>
      <c r="M114" s="1" t="s">
        <v>110</v>
      </c>
      <c r="O114" s="7">
        <f t="shared" si="115"/>
        <v>3.0097953988157369</v>
      </c>
      <c r="P114" s="7">
        <f t="shared" si="102"/>
        <v>0.31769512466004945</v>
      </c>
      <c r="Q114" s="12">
        <f t="shared" si="103"/>
        <v>6.6715976178610387E-2</v>
      </c>
      <c r="R114" s="7">
        <f t="shared" si="104"/>
        <v>0.15940006249999999</v>
      </c>
      <c r="S114" s="13">
        <f t="shared" si="105"/>
        <v>0.41854422847927297</v>
      </c>
      <c r="T114" s="2">
        <v>0.01</v>
      </c>
      <c r="U114" s="14">
        <f t="shared" si="106"/>
        <v>4.1854422847927295E-3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 t="shared" si="107"/>
        <v>4.8999999999999998E-4</v>
      </c>
      <c r="AH114" s="17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 t="shared" si="108"/>
        <v>5.0000000000000001E-3</v>
      </c>
      <c r="AT114" s="1">
        <f t="shared" si="109"/>
        <v>9.6754422847927304E-3</v>
      </c>
      <c r="AU114" s="7">
        <f t="shared" si="110"/>
        <v>75.904791666666668</v>
      </c>
      <c r="AV114" s="1">
        <f t="shared" si="111"/>
        <v>0.21</v>
      </c>
      <c r="AW114" s="1">
        <f t="shared" si="112"/>
        <v>0.21809999999999999</v>
      </c>
      <c r="AX114" s="1">
        <f t="shared" si="113"/>
        <v>225.36671911234495</v>
      </c>
    </row>
    <row r="115" spans="3:51" x14ac:dyDescent="0.15">
      <c r="C115" s="6">
        <v>10</v>
      </c>
      <c r="D115" s="8">
        <v>6.3972650826774196</v>
      </c>
      <c r="E115" s="9">
        <f t="shared" si="114"/>
        <v>14.5370466533333</v>
      </c>
      <c r="F115" s="6" t="s">
        <v>110</v>
      </c>
      <c r="G115" s="1">
        <v>11</v>
      </c>
      <c r="H115" s="7">
        <f t="shared" si="97"/>
        <v>6.3972650826774196</v>
      </c>
      <c r="I115" s="7">
        <f t="shared" si="98"/>
        <v>279.54726508267737</v>
      </c>
      <c r="J115" s="7">
        <f t="shared" si="99"/>
        <v>3.9398526536917569E-2</v>
      </c>
      <c r="K115" s="7">
        <f t="shared" si="100"/>
        <v>75.904791666666668</v>
      </c>
      <c r="L115" s="7">
        <f t="shared" si="101"/>
        <v>0.75904791666666671</v>
      </c>
      <c r="M115" s="1" t="s">
        <v>112</v>
      </c>
      <c r="N115" s="7">
        <f>(O114-P114)*$C$22/100</f>
        <v>2.5574952604479031</v>
      </c>
      <c r="O115" s="7">
        <f t="shared" si="115"/>
        <v>0.89365293037445115</v>
      </c>
      <c r="P115" s="7">
        <f t="shared" si="102"/>
        <v>3.5208608692151963E-2</v>
      </c>
      <c r="Q115" s="12">
        <f t="shared" si="103"/>
        <v>7.3938078253519123E-3</v>
      </c>
      <c r="R115" s="7">
        <f t="shared" si="104"/>
        <v>0.15940006249999999</v>
      </c>
      <c r="S115" s="13">
        <f t="shared" si="105"/>
        <v>4.6385225384412331E-2</v>
      </c>
      <c r="T115" s="2">
        <v>0.01</v>
      </c>
      <c r="U115" s="14">
        <f t="shared" si="106"/>
        <v>4.638522538441233E-4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07"/>
        <v>4.8999999999999998E-4</v>
      </c>
      <c r="AH115" s="17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08"/>
        <v>5.0000000000000001E-3</v>
      </c>
      <c r="AT115" s="1">
        <f t="shared" si="109"/>
        <v>5.9538522538441236E-3</v>
      </c>
      <c r="AU115" s="7">
        <f t="shared" si="110"/>
        <v>75.904791666666668</v>
      </c>
      <c r="AV115" s="1">
        <f t="shared" si="111"/>
        <v>0.21</v>
      </c>
      <c r="AW115" s="1">
        <f t="shared" si="112"/>
        <v>0.21809999999999999</v>
      </c>
      <c r="AX115" s="1">
        <f t="shared" si="113"/>
        <v>138.68101416277889</v>
      </c>
    </row>
    <row r="116" spans="3:51" x14ac:dyDescent="0.15">
      <c r="C116" s="6">
        <v>11</v>
      </c>
      <c r="D116" s="8">
        <v>-1.1188971066</v>
      </c>
      <c r="E116" s="9">
        <f t="shared" si="114"/>
        <v>6.3972650826774196</v>
      </c>
      <c r="F116" s="6" t="s">
        <v>112</v>
      </c>
      <c r="G116" s="1">
        <v>12</v>
      </c>
      <c r="H116" s="7">
        <f t="shared" si="97"/>
        <v>-1.1188971066</v>
      </c>
      <c r="I116" s="7">
        <f t="shared" si="98"/>
        <v>272.03110289339998</v>
      </c>
      <c r="J116" s="7">
        <f t="shared" si="99"/>
        <v>1.5049838113379684E-2</v>
      </c>
      <c r="K116" s="7">
        <f t="shared" si="100"/>
        <v>75.904791666666668</v>
      </c>
      <c r="L116" s="7">
        <f t="shared" si="101"/>
        <v>0.75904791666666671</v>
      </c>
      <c r="M116" s="1" t="s">
        <v>110</v>
      </c>
      <c r="O116" s="7">
        <f t="shared" si="115"/>
        <v>1.617492238348966</v>
      </c>
      <c r="P116" s="7">
        <f t="shared" si="102"/>
        <v>2.4342996336800083E-2</v>
      </c>
      <c r="Q116" s="12">
        <f t="shared" si="103"/>
        <v>5.1120292307280171E-3</v>
      </c>
      <c r="R116" s="7">
        <f t="shared" si="104"/>
        <v>0.15940006249999999</v>
      </c>
      <c r="S116" s="13">
        <f t="shared" si="105"/>
        <v>3.2070434293135976E-2</v>
      </c>
      <c r="T116" s="2">
        <v>0.01</v>
      </c>
      <c r="U116" s="14">
        <f t="shared" si="106"/>
        <v>3.2070434293135974E-4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07"/>
        <v>4.8999999999999998E-4</v>
      </c>
      <c r="AH116" s="17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08"/>
        <v>5.0000000000000001E-3</v>
      </c>
      <c r="AT116" s="1">
        <f t="shared" si="109"/>
        <v>5.8107043429313594E-3</v>
      </c>
      <c r="AU116" s="7">
        <f t="shared" si="110"/>
        <v>75.904791666666668</v>
      </c>
      <c r="AV116" s="1">
        <f t="shared" si="111"/>
        <v>0.21</v>
      </c>
      <c r="AW116" s="1">
        <f t="shared" si="112"/>
        <v>0.21809999999999999</v>
      </c>
      <c r="AX116" s="1">
        <f t="shared" si="113"/>
        <v>135.34671955581283</v>
      </c>
      <c r="AY116" s="1">
        <f>SUM(AX105:AX116)</f>
        <v>2513.2041522708391</v>
      </c>
    </row>
    <row r="117" spans="3:51" x14ac:dyDescent="0.15">
      <c r="C117" s="6">
        <v>12</v>
      </c>
      <c r="D117" s="8">
        <v>-4.6604611406451601</v>
      </c>
      <c r="E117" s="9">
        <f t="shared" si="114"/>
        <v>-1.1188971066</v>
      </c>
      <c r="F117" s="6" t="s">
        <v>110</v>
      </c>
    </row>
  </sheetData>
  <mergeCells count="64">
    <mergeCell ref="G2:G4"/>
    <mergeCell ref="G5:G6"/>
    <mergeCell ref="G14:G15"/>
    <mergeCell ref="I2:I4"/>
    <mergeCell ref="I5:I6"/>
    <mergeCell ref="A104:B104"/>
    <mergeCell ref="A2:A4"/>
    <mergeCell ref="A5:A6"/>
    <mergeCell ref="E2:E4"/>
    <mergeCell ref="E5:E6"/>
    <mergeCell ref="AE103:AG103"/>
    <mergeCell ref="AH103:AJ103"/>
    <mergeCell ref="AK103:AM103"/>
    <mergeCell ref="AN103:AP103"/>
    <mergeCell ref="AQ103:AS103"/>
    <mergeCell ref="A89:B89"/>
    <mergeCell ref="S103:U103"/>
    <mergeCell ref="V103:X103"/>
    <mergeCell ref="Y103:AA103"/>
    <mergeCell ref="AB103:AD103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  <pageSetup paperSize="9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Z117"/>
  <sheetViews>
    <sheetView tabSelected="1" workbookViewId="0">
      <selection activeCell="E2" sqref="E2:E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 customWidth="1"/>
    <col min="29" max="29" width="8.875" style="1"/>
    <col min="30" max="30" width="10.25" style="1" customWidth="1"/>
    <col min="31" max="31" width="8.875" style="1"/>
    <col min="32" max="32" width="23.125" style="1" customWidth="1"/>
    <col min="33" max="33" width="15.625" style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11.5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5.625" style="1"/>
    <col min="55" max="16384" width="8.875" style="1"/>
  </cols>
  <sheetData>
    <row r="1" spans="1:44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73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</row>
    <row r="2" spans="1:44" x14ac:dyDescent="0.15">
      <c r="A2" s="28" t="s">
        <v>41</v>
      </c>
      <c r="B2" s="3" t="s">
        <v>42</v>
      </c>
      <c r="C2" s="2"/>
      <c r="D2" s="2"/>
      <c r="E2" s="35">
        <v>620.55999999999995</v>
      </c>
      <c r="F2" s="2">
        <v>734.67200000000003</v>
      </c>
      <c r="G2" s="39">
        <f>(F2+F3+F4)/3</f>
        <v>1194.134</v>
      </c>
      <c r="H2" s="2">
        <v>0.18</v>
      </c>
      <c r="I2" s="28">
        <f>(H2+H3+H4)/3</f>
        <v>0.13666666666666669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</row>
    <row r="3" spans="1:44" x14ac:dyDescent="0.15">
      <c r="A3" s="28"/>
      <c r="B3" s="3" t="s">
        <v>43</v>
      </c>
      <c r="C3" s="2"/>
      <c r="D3" s="2"/>
      <c r="E3" s="36"/>
      <c r="F3" s="2">
        <v>1192.0899999999999</v>
      </c>
      <c r="G3" s="40"/>
      <c r="H3" s="2">
        <v>0.13</v>
      </c>
      <c r="I3" s="28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</row>
    <row r="4" spans="1:44" x14ac:dyDescent="0.15">
      <c r="A4" s="28"/>
      <c r="B4" s="3" t="s">
        <v>44</v>
      </c>
      <c r="C4" s="2"/>
      <c r="D4" s="2"/>
      <c r="E4" s="37"/>
      <c r="F4" s="2">
        <v>1655.64</v>
      </c>
      <c r="G4" s="41"/>
      <c r="H4" s="2">
        <v>0.1</v>
      </c>
      <c r="I4" s="28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</row>
    <row r="5" spans="1:44" x14ac:dyDescent="0.15">
      <c r="A5" s="28" t="s">
        <v>45</v>
      </c>
      <c r="B5" s="3" t="s">
        <v>46</v>
      </c>
      <c r="C5" s="2"/>
      <c r="D5" s="2"/>
      <c r="E5" s="35">
        <v>1688.2744109589</v>
      </c>
      <c r="F5" s="2">
        <v>91.103999999999999</v>
      </c>
      <c r="G5" s="39">
        <f>(F5+F6)/2</f>
        <v>92.509250000000009</v>
      </c>
      <c r="H5" s="2">
        <v>0.13</v>
      </c>
      <c r="I5" s="28">
        <f>(H5+H6)/2</f>
        <v>0.16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</row>
    <row r="6" spans="1:44" x14ac:dyDescent="0.15">
      <c r="A6" s="28"/>
      <c r="B6" s="3" t="s">
        <v>47</v>
      </c>
      <c r="C6" s="2"/>
      <c r="D6" s="2"/>
      <c r="E6" s="37"/>
      <c r="F6" s="2">
        <v>93.914500000000004</v>
      </c>
      <c r="G6" s="41"/>
      <c r="H6" s="2">
        <v>0.19</v>
      </c>
      <c r="I6" s="28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</row>
    <row r="7" spans="1:44" x14ac:dyDescent="0.15">
      <c r="A7" s="28" t="s">
        <v>48</v>
      </c>
      <c r="B7" s="29"/>
      <c r="C7" s="2"/>
      <c r="D7" s="2"/>
      <c r="E7" s="4">
        <v>170.44488618051699</v>
      </c>
      <c r="F7" s="2">
        <v>134.75800000000001</v>
      </c>
      <c r="G7" s="2"/>
      <c r="H7" s="2">
        <v>0.28999999999999998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</row>
    <row r="8" spans="1:44" x14ac:dyDescent="0.15">
      <c r="A8" s="28" t="s">
        <v>49</v>
      </c>
      <c r="B8" s="29"/>
      <c r="C8" s="2"/>
      <c r="D8" s="2"/>
      <c r="E8" s="4">
        <v>10.732078418749101</v>
      </c>
      <c r="F8" s="2">
        <v>625.46400000000006</v>
      </c>
      <c r="G8" s="2"/>
      <c r="H8" s="2">
        <v>0.26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</row>
    <row r="9" spans="1:44" x14ac:dyDescent="0.15">
      <c r="A9" s="28" t="s">
        <v>50</v>
      </c>
      <c r="B9" s="29"/>
      <c r="C9" s="2"/>
      <c r="D9" s="2"/>
      <c r="E9" s="4">
        <v>0.433</v>
      </c>
      <c r="F9" s="2">
        <v>341.64</v>
      </c>
      <c r="G9" s="2"/>
      <c r="H9" s="2">
        <v>0.26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</row>
    <row r="10" spans="1:44" x14ac:dyDescent="0.15">
      <c r="A10" s="28" t="s">
        <v>51</v>
      </c>
      <c r="B10" s="29"/>
      <c r="C10" s="2"/>
      <c r="D10" s="2"/>
      <c r="E10" s="4">
        <v>0.198528475009776</v>
      </c>
      <c r="F10" s="2">
        <v>341.64</v>
      </c>
      <c r="G10" s="2"/>
      <c r="H10" s="2">
        <v>0.26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</row>
    <row r="11" spans="1:44" x14ac:dyDescent="0.15">
      <c r="A11" s="28" t="s">
        <v>52</v>
      </c>
      <c r="B11" s="29"/>
      <c r="C11" s="2"/>
      <c r="D11" s="2"/>
      <c r="E11" s="4">
        <v>1.25</v>
      </c>
      <c r="F11" s="2">
        <v>910.85749999999996</v>
      </c>
      <c r="G11" s="2"/>
      <c r="H11" s="2">
        <v>0.21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</row>
    <row r="12" spans="1:44" x14ac:dyDescent="0.15"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</row>
    <row r="14" spans="1:44" x14ac:dyDescent="0.15">
      <c r="A14" s="1" t="s">
        <v>55</v>
      </c>
      <c r="B14" s="1" t="s">
        <v>56</v>
      </c>
      <c r="C14" s="1">
        <v>308.16000000000003</v>
      </c>
      <c r="G14" s="38" t="s">
        <v>57</v>
      </c>
      <c r="H14" s="5" t="s">
        <v>58</v>
      </c>
      <c r="I14" s="5">
        <f>AV38+AV53+BB69+AY85+AY101+BB101+AY116+AG69</f>
        <v>5942051.5128017114</v>
      </c>
      <c r="J14" s="5" t="s">
        <v>35</v>
      </c>
      <c r="K14" s="5">
        <f>I14/(10000*1000)</f>
        <v>0.59420515128017115</v>
      </c>
      <c r="L14" s="5" t="s">
        <v>59</v>
      </c>
    </row>
    <row r="15" spans="1:44" x14ac:dyDescent="0.15">
      <c r="A15" s="1" t="s">
        <v>60</v>
      </c>
      <c r="B15" s="1" t="s">
        <v>56</v>
      </c>
      <c r="G15" s="38"/>
      <c r="H15" s="5" t="s">
        <v>61</v>
      </c>
      <c r="I15" s="5">
        <v>12423502.7736146</v>
      </c>
      <c r="J15" s="5" t="s">
        <v>35</v>
      </c>
      <c r="K15" s="5">
        <f>I15/(10000*1000)</f>
        <v>1.2423502773614601</v>
      </c>
      <c r="L15" s="5" t="s">
        <v>59</v>
      </c>
    </row>
    <row r="16" spans="1:44" x14ac:dyDescent="0.15">
      <c r="A16" s="1" t="s">
        <v>62</v>
      </c>
      <c r="B16" s="1" t="s">
        <v>63</v>
      </c>
      <c r="C16" s="1">
        <v>19347</v>
      </c>
      <c r="K16" s="1">
        <v>0.61832668339826524</v>
      </c>
    </row>
    <row r="17" spans="1:47" x14ac:dyDescent="0.15">
      <c r="A17" s="1" t="s">
        <v>64</v>
      </c>
      <c r="B17" s="1" t="s">
        <v>65</v>
      </c>
      <c r="C17" s="1">
        <v>1.9870000000000001</v>
      </c>
      <c r="AF17" s="1" t="s">
        <v>122</v>
      </c>
    </row>
    <row r="18" spans="1:47" x14ac:dyDescent="0.15">
      <c r="A18" s="1" t="s">
        <v>67</v>
      </c>
      <c r="B18" s="1" t="s">
        <v>68</v>
      </c>
      <c r="C18" s="1">
        <v>1</v>
      </c>
    </row>
    <row r="19" spans="1:47" x14ac:dyDescent="0.15">
      <c r="A19" s="1" t="s">
        <v>70</v>
      </c>
      <c r="B19" s="1" t="s">
        <v>68</v>
      </c>
      <c r="C19" s="1">
        <v>3</v>
      </c>
    </row>
    <row r="20" spans="1:47" x14ac:dyDescent="0.15">
      <c r="A20" s="1" t="s">
        <v>73</v>
      </c>
      <c r="B20" s="1" t="s">
        <v>74</v>
      </c>
      <c r="C20" s="1">
        <v>0.13</v>
      </c>
    </row>
    <row r="21" spans="1:47" x14ac:dyDescent="0.15">
      <c r="A21" s="1" t="s">
        <v>75</v>
      </c>
      <c r="B21" s="1" t="s">
        <v>76</v>
      </c>
      <c r="C21" s="1">
        <v>1</v>
      </c>
    </row>
    <row r="22" spans="1:47" x14ac:dyDescent="0.15">
      <c r="A22" s="1" t="s">
        <v>77</v>
      </c>
      <c r="B22" s="1" t="s">
        <v>72</v>
      </c>
      <c r="C22" s="1">
        <v>95</v>
      </c>
    </row>
    <row r="23" spans="1:47" x14ac:dyDescent="0.15">
      <c r="A23" s="1" t="s">
        <v>78</v>
      </c>
      <c r="B23" s="1" t="s">
        <v>79</v>
      </c>
      <c r="C23" s="1">
        <v>0.66200000000000003</v>
      </c>
    </row>
    <row r="25" spans="1:47" x14ac:dyDescent="0.15">
      <c r="S25" s="30" t="s">
        <v>80</v>
      </c>
      <c r="T25" s="30"/>
      <c r="U25" s="30"/>
      <c r="V25" s="30" t="s">
        <v>81</v>
      </c>
      <c r="W25" s="30"/>
      <c r="X25" s="30"/>
      <c r="Y25" s="30" t="s">
        <v>82</v>
      </c>
      <c r="Z25" s="30"/>
      <c r="AA25" s="30"/>
      <c r="AB25" s="30" t="s">
        <v>83</v>
      </c>
      <c r="AC25" s="30"/>
      <c r="AD25" s="30"/>
      <c r="AE25" s="30" t="s">
        <v>84</v>
      </c>
      <c r="AF25" s="30"/>
      <c r="AG25" s="30"/>
      <c r="AH25" s="30" t="s">
        <v>85</v>
      </c>
      <c r="AI25" s="30"/>
      <c r="AJ25" s="30"/>
      <c r="AK25" s="31" t="s">
        <v>86</v>
      </c>
      <c r="AL25" s="32"/>
      <c r="AM25" s="33"/>
      <c r="AN25" s="30" t="s">
        <v>87</v>
      </c>
      <c r="AO25" s="30"/>
      <c r="AP25" s="30"/>
    </row>
    <row r="26" spans="1:47" x14ac:dyDescent="0.15">
      <c r="A26" s="34" t="s">
        <v>41</v>
      </c>
      <c r="B26" s="34"/>
      <c r="C26" s="6" t="s">
        <v>88</v>
      </c>
      <c r="D26" s="6" t="s">
        <v>89</v>
      </c>
      <c r="E26" s="6" t="s">
        <v>90</v>
      </c>
      <c r="F26" s="6" t="s">
        <v>91</v>
      </c>
      <c r="G26" s="1" t="s">
        <v>88</v>
      </c>
      <c r="H26" s="1" t="s">
        <v>90</v>
      </c>
      <c r="I26" s="1" t="s">
        <v>92</v>
      </c>
      <c r="J26" s="1" t="s">
        <v>93</v>
      </c>
      <c r="K26" s="10" t="s">
        <v>94</v>
      </c>
      <c r="L26" s="10" t="s">
        <v>95</v>
      </c>
      <c r="M26" s="1" t="s">
        <v>96</v>
      </c>
      <c r="N26" s="10" t="s">
        <v>97</v>
      </c>
      <c r="O26" s="1" t="s">
        <v>98</v>
      </c>
      <c r="P26" s="1" t="s">
        <v>99</v>
      </c>
      <c r="Q26" s="10" t="s">
        <v>100</v>
      </c>
      <c r="R26" s="10" t="s">
        <v>101</v>
      </c>
      <c r="S26" s="2" t="s">
        <v>102</v>
      </c>
      <c r="T26" s="2" t="s">
        <v>103</v>
      </c>
      <c r="U26" s="2"/>
      <c r="V26" s="2" t="s">
        <v>102</v>
      </c>
      <c r="W26" s="2" t="s">
        <v>103</v>
      </c>
      <c r="X26" s="2"/>
      <c r="Y26" s="2" t="s">
        <v>102</v>
      </c>
      <c r="Z26" s="2" t="s">
        <v>103</v>
      </c>
      <c r="AA26" s="2"/>
      <c r="AB26" s="2" t="s">
        <v>102</v>
      </c>
      <c r="AC26" s="2" t="s">
        <v>103</v>
      </c>
      <c r="AD26" s="2"/>
      <c r="AE26" s="2" t="s">
        <v>102</v>
      </c>
      <c r="AF26" s="2" t="s">
        <v>103</v>
      </c>
      <c r="AG26" s="2"/>
      <c r="AH26" s="2" t="s">
        <v>102</v>
      </c>
      <c r="AI26" s="2" t="s">
        <v>103</v>
      </c>
      <c r="AJ26" s="2"/>
      <c r="AK26" s="2" t="s">
        <v>102</v>
      </c>
      <c r="AL26" s="2" t="s">
        <v>103</v>
      </c>
      <c r="AM26" s="2"/>
      <c r="AN26" s="16" t="s">
        <v>102</v>
      </c>
      <c r="AO26" s="16" t="s">
        <v>103</v>
      </c>
      <c r="AP26" s="16"/>
      <c r="AQ26" s="1" t="s">
        <v>104</v>
      </c>
      <c r="AR26" s="1" t="s">
        <v>105</v>
      </c>
      <c r="AS26" s="1" t="s">
        <v>73</v>
      </c>
      <c r="AT26" s="1" t="s">
        <v>106</v>
      </c>
      <c r="AU26" s="1" t="s">
        <v>107</v>
      </c>
    </row>
    <row r="27" spans="1:47" x14ac:dyDescent="0.15">
      <c r="A27" s="1" t="s">
        <v>108</v>
      </c>
      <c r="B27" s="1">
        <f>G2</f>
        <v>1194.134</v>
      </c>
      <c r="C27" s="6" t="s">
        <v>109</v>
      </c>
      <c r="D27" s="6">
        <v>-14</v>
      </c>
      <c r="E27" s="6"/>
      <c r="F27" s="6"/>
      <c r="G27" s="1">
        <v>1</v>
      </c>
      <c r="H27" s="7">
        <f t="shared" ref="H27:H38" si="0">E28</f>
        <v>-14</v>
      </c>
      <c r="I27" s="7">
        <f t="shared" ref="I27:I38" si="1">H27+273.15</f>
        <v>259.14999999999998</v>
      </c>
      <c r="J27" s="7">
        <f t="shared" ref="J27:J38" si="2">EXP(($C$16*(I27-$C$14))/($C$17*I27*$C$14))</f>
        <v>2.5402757724984461E-3</v>
      </c>
      <c r="K27" s="7">
        <f t="shared" ref="K27:K38" si="3">$B$27/12</f>
        <v>99.511166666666668</v>
      </c>
      <c r="L27" s="7">
        <f t="shared" ref="L27:L38" si="4">K27*$B$28/100</f>
        <v>0.99511166666666673</v>
      </c>
      <c r="M27" s="1" t="s">
        <v>110</v>
      </c>
      <c r="O27" s="7">
        <f>L27</f>
        <v>0.99511166666666673</v>
      </c>
      <c r="P27" s="7">
        <f t="shared" ref="P27:P38" si="5">O27*J27</f>
        <v>2.5278580577638831E-3</v>
      </c>
      <c r="Q27" s="12">
        <f t="shared" ref="Q27:Q38" si="6">P27*$B$29</f>
        <v>3.4547393456106407E-4</v>
      </c>
      <c r="R27" s="7">
        <f t="shared" ref="R27:R38" si="7">L27*$B$29</f>
        <v>0.13599859444444448</v>
      </c>
      <c r="S27" s="13">
        <f t="shared" ref="S27:S38" si="8">Q27/R27</f>
        <v>2.5402757724984461E-3</v>
      </c>
      <c r="T27" s="2">
        <v>0.01</v>
      </c>
      <c r="U27" s="14">
        <f t="shared" ref="U27:U38" si="9">S27*T27</f>
        <v>2.540275772498446E-5</v>
      </c>
      <c r="V27" s="13"/>
      <c r="W27" s="2"/>
      <c r="X27" s="14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3"/>
      <c r="AF27" s="2"/>
      <c r="AG27" s="14"/>
      <c r="AH27" s="13"/>
      <c r="AI27" s="2"/>
      <c r="AJ27" s="14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2.1925402757724984E-2</v>
      </c>
      <c r="AR27" s="7">
        <f t="shared" ref="AR27:AR38" si="15">$B$27/12</f>
        <v>99.511166666666668</v>
      </c>
      <c r="AS27" s="1">
        <f t="shared" ref="AS27:AS38" si="16">$B$29</f>
        <v>0.13666666666666669</v>
      </c>
      <c r="AT27" s="1">
        <f>$E$2/12</f>
        <v>51.713333333333331</v>
      </c>
      <c r="AU27" s="1">
        <f t="shared" ref="AU27:AU38" si="17">AT27*10000*AS27*0.67*AR27*AQ27</f>
        <v>103314.03769739621</v>
      </c>
    </row>
    <row r="28" spans="1:47" x14ac:dyDescent="0.15">
      <c r="A28" s="1" t="s">
        <v>111</v>
      </c>
      <c r="B28" s="1">
        <v>1</v>
      </c>
      <c r="C28" s="6">
        <v>1</v>
      </c>
      <c r="D28" s="18">
        <v>-15.467434440645199</v>
      </c>
      <c r="E28" s="9">
        <f t="shared" ref="E28:E39" si="18">D27</f>
        <v>-14</v>
      </c>
      <c r="F28" s="6" t="s">
        <v>110</v>
      </c>
      <c r="G28" s="1">
        <v>2</v>
      </c>
      <c r="H28" s="7">
        <f t="shared" si="0"/>
        <v>-15.467434440645199</v>
      </c>
      <c r="I28" s="7">
        <f t="shared" si="1"/>
        <v>257.68256555935477</v>
      </c>
      <c r="J28" s="7">
        <f t="shared" si="2"/>
        <v>2.0509638866756286E-3</v>
      </c>
      <c r="K28" s="7">
        <f t="shared" si="3"/>
        <v>99.511166666666668</v>
      </c>
      <c r="L28" s="7">
        <f t="shared" si="4"/>
        <v>0.99511166666666673</v>
      </c>
      <c r="M28" s="1" t="s">
        <v>110</v>
      </c>
      <c r="O28" s="7">
        <f t="shared" ref="O28:O38" si="19">L28+O27-P27-N28</f>
        <v>1.9876954752755696</v>
      </c>
      <c r="P28" s="7">
        <f t="shared" si="5"/>
        <v>4.0766916374987425E-3</v>
      </c>
      <c r="Q28" s="12">
        <f t="shared" si="6"/>
        <v>5.5714785712482817E-4</v>
      </c>
      <c r="R28" s="7">
        <f t="shared" si="7"/>
        <v>0.13599859444444448</v>
      </c>
      <c r="S28" s="13">
        <f t="shared" si="8"/>
        <v>4.0967177594796646E-3</v>
      </c>
      <c r="T28" s="2">
        <v>0.01</v>
      </c>
      <c r="U28" s="14">
        <f t="shared" si="9"/>
        <v>4.0967177594796646E-5</v>
      </c>
      <c r="V28" s="13"/>
      <c r="W28" s="2"/>
      <c r="X28" s="14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3"/>
      <c r="AF28" s="2"/>
      <c r="AG28" s="14"/>
      <c r="AH28" s="13"/>
      <c r="AI28" s="2"/>
      <c r="AJ28" s="14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2.1940967177594795E-2</v>
      </c>
      <c r="AR28" s="7">
        <f t="shared" si="15"/>
        <v>99.511166666666668</v>
      </c>
      <c r="AS28" s="1">
        <f t="shared" si="16"/>
        <v>0.13666666666666669</v>
      </c>
      <c r="AT28" s="1">
        <f t="shared" ref="AT28:AT38" si="20">$E$2/12</f>
        <v>51.713333333333331</v>
      </c>
      <c r="AU28" s="1">
        <f t="shared" si="17"/>
        <v>103387.37833697016</v>
      </c>
    </row>
    <row r="29" spans="1:47" x14ac:dyDescent="0.15">
      <c r="A29" s="1" t="s">
        <v>73</v>
      </c>
      <c r="B29" s="1">
        <f>I2</f>
        <v>0.13666666666666669</v>
      </c>
      <c r="C29" s="6">
        <v>2</v>
      </c>
      <c r="D29" s="18">
        <v>-12.2530079889655</v>
      </c>
      <c r="E29" s="9">
        <f t="shared" si="18"/>
        <v>-15.467434440645199</v>
      </c>
      <c r="F29" s="6" t="s">
        <v>110</v>
      </c>
      <c r="G29" s="1">
        <v>3</v>
      </c>
      <c r="H29" s="7">
        <f t="shared" si="0"/>
        <v>-12.2530079889655</v>
      </c>
      <c r="I29" s="7">
        <f t="shared" si="1"/>
        <v>260.89699201103446</v>
      </c>
      <c r="J29" s="7">
        <f t="shared" si="2"/>
        <v>3.2669558066581441E-3</v>
      </c>
      <c r="K29" s="7">
        <f t="shared" si="3"/>
        <v>99.511166666666668</v>
      </c>
      <c r="L29" s="7">
        <f t="shared" si="4"/>
        <v>0.99511166666666673</v>
      </c>
      <c r="M29" s="1" t="s">
        <v>110</v>
      </c>
      <c r="O29" s="7">
        <f t="shared" si="19"/>
        <v>2.9787304503047376</v>
      </c>
      <c r="P29" s="7">
        <f t="shared" si="5"/>
        <v>9.7313807410924907E-3</v>
      </c>
      <c r="Q29" s="12">
        <f t="shared" si="6"/>
        <v>1.3299553679493072E-3</v>
      </c>
      <c r="R29" s="7">
        <f t="shared" si="7"/>
        <v>0.13599859444444448</v>
      </c>
      <c r="S29" s="13">
        <f t="shared" si="8"/>
        <v>9.7791846554163824E-3</v>
      </c>
      <c r="T29" s="2">
        <v>0.01</v>
      </c>
      <c r="U29" s="14">
        <f t="shared" si="9"/>
        <v>9.7791846554163832E-5</v>
      </c>
      <c r="V29" s="13"/>
      <c r="W29" s="2"/>
      <c r="X29" s="14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3"/>
      <c r="AF29" s="2"/>
      <c r="AG29" s="14"/>
      <c r="AH29" s="13"/>
      <c r="AI29" s="2"/>
      <c r="AJ29" s="14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2.1997791846554163E-2</v>
      </c>
      <c r="AR29" s="7">
        <f t="shared" si="15"/>
        <v>99.511166666666668</v>
      </c>
      <c r="AS29" s="1">
        <f t="shared" si="16"/>
        <v>0.13666666666666669</v>
      </c>
      <c r="AT29" s="1">
        <f t="shared" si="20"/>
        <v>51.713333333333331</v>
      </c>
      <c r="AU29" s="1">
        <f t="shared" si="17"/>
        <v>103655.14016811561</v>
      </c>
    </row>
    <row r="30" spans="1:47" x14ac:dyDescent="0.15">
      <c r="C30" s="6">
        <v>3</v>
      </c>
      <c r="D30" s="18">
        <v>-5.8383866653870999</v>
      </c>
      <c r="E30" s="9">
        <f t="shared" si="18"/>
        <v>-12.2530079889655</v>
      </c>
      <c r="F30" s="6" t="s">
        <v>110</v>
      </c>
      <c r="G30" s="1">
        <v>4</v>
      </c>
      <c r="H30" s="7">
        <f t="shared" si="0"/>
        <v>-5.8383866653870999</v>
      </c>
      <c r="I30" s="7">
        <f t="shared" si="1"/>
        <v>267.3116133346129</v>
      </c>
      <c r="J30" s="7">
        <f t="shared" si="2"/>
        <v>7.9999023180904027E-3</v>
      </c>
      <c r="K30" s="7">
        <f t="shared" si="3"/>
        <v>99.511166666666668</v>
      </c>
      <c r="L30" s="7">
        <f t="shared" si="4"/>
        <v>0.99511166666666673</v>
      </c>
      <c r="M30" s="1" t="s">
        <v>110</v>
      </c>
      <c r="O30" s="7">
        <f t="shared" si="19"/>
        <v>3.9641107362303121</v>
      </c>
      <c r="P30" s="7">
        <f t="shared" si="5"/>
        <v>3.1712498667935927E-2</v>
      </c>
      <c r="Q30" s="12">
        <f t="shared" si="6"/>
        <v>4.3340414846179103E-3</v>
      </c>
      <c r="R30" s="7">
        <f t="shared" si="7"/>
        <v>0.13599859444444448</v>
      </c>
      <c r="S30" s="13">
        <f t="shared" si="8"/>
        <v>3.1868281450426084E-2</v>
      </c>
      <c r="T30" s="2">
        <v>0.01</v>
      </c>
      <c r="U30" s="14">
        <f t="shared" si="9"/>
        <v>3.1868281450426084E-4</v>
      </c>
      <c r="V30" s="13"/>
      <c r="W30" s="2"/>
      <c r="X30" s="14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3"/>
      <c r="AF30" s="2"/>
      <c r="AG30" s="14"/>
      <c r="AH30" s="13"/>
      <c r="AI30" s="2"/>
      <c r="AJ30" s="14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2.2218682814504259E-2</v>
      </c>
      <c r="AR30" s="7">
        <f t="shared" si="15"/>
        <v>99.511166666666668</v>
      </c>
      <c r="AS30" s="1">
        <f t="shared" si="16"/>
        <v>0.13666666666666669</v>
      </c>
      <c r="AT30" s="1">
        <f t="shared" si="20"/>
        <v>51.713333333333331</v>
      </c>
      <c r="AU30" s="1">
        <f t="shared" si="17"/>
        <v>104695.99392309487</v>
      </c>
    </row>
    <row r="31" spans="1:47" x14ac:dyDescent="0.15">
      <c r="C31" s="6">
        <v>4</v>
      </c>
      <c r="D31" s="18">
        <v>-1.8441640189999999</v>
      </c>
      <c r="E31" s="9">
        <f t="shared" si="18"/>
        <v>-5.8383866653870999</v>
      </c>
      <c r="F31" s="6" t="s">
        <v>110</v>
      </c>
      <c r="G31" s="1">
        <v>5</v>
      </c>
      <c r="H31" s="7">
        <f t="shared" si="0"/>
        <v>-1.8441640189999999</v>
      </c>
      <c r="I31" s="7">
        <f t="shared" si="1"/>
        <v>271.30583598099997</v>
      </c>
      <c r="J31" s="7">
        <f t="shared" si="2"/>
        <v>1.3676567701232486E-2</v>
      </c>
      <c r="K31" s="7">
        <f t="shared" si="3"/>
        <v>99.511166666666668</v>
      </c>
      <c r="L31" s="7">
        <f t="shared" si="4"/>
        <v>0.99511166666666673</v>
      </c>
      <c r="M31" s="1" t="s">
        <v>112</v>
      </c>
      <c r="N31" s="7">
        <f>(O30-P30)*C22/100</f>
        <v>3.7357783256842572</v>
      </c>
      <c r="O31" s="7">
        <f t="shared" si="19"/>
        <v>1.1917315785447853</v>
      </c>
      <c r="P31" s="7">
        <f t="shared" si="5"/>
        <v>1.6298797615664416E-2</v>
      </c>
      <c r="Q31" s="12">
        <f t="shared" si="6"/>
        <v>2.2275023408074705E-3</v>
      </c>
      <c r="R31" s="7">
        <f t="shared" si="7"/>
        <v>0.13599859444444448</v>
      </c>
      <c r="S31" s="13">
        <f t="shared" si="8"/>
        <v>1.6378862957421275E-2</v>
      </c>
      <c r="T31" s="2">
        <v>0.01</v>
      </c>
      <c r="U31" s="14">
        <f t="shared" si="9"/>
        <v>1.6378862957421275E-4</v>
      </c>
      <c r="V31" s="13"/>
      <c r="W31" s="2"/>
      <c r="X31" s="14"/>
      <c r="Y31" s="2">
        <v>0.02</v>
      </c>
      <c r="Z31" s="2">
        <v>0.21</v>
      </c>
      <c r="AA31" s="2">
        <f t="shared" si="10"/>
        <v>4.1999999999999997E-3</v>
      </c>
      <c r="AB31" s="2">
        <v>0.01</v>
      </c>
      <c r="AC31" s="2">
        <v>0.28999999999999998</v>
      </c>
      <c r="AD31" s="2">
        <f t="shared" si="11"/>
        <v>2.8999999999999998E-3</v>
      </c>
      <c r="AE31" s="13"/>
      <c r="AF31" s="2"/>
      <c r="AG31" s="14"/>
      <c r="AH31" s="13"/>
      <c r="AI31" s="2"/>
      <c r="AJ31" s="14"/>
      <c r="AK31" s="1">
        <v>0.1</v>
      </c>
      <c r="AL31" s="2">
        <v>0.11</v>
      </c>
      <c r="AM31" s="2">
        <f t="shared" si="12"/>
        <v>1.1000000000000001E-2</v>
      </c>
      <c r="AN31" s="2">
        <v>0.01</v>
      </c>
      <c r="AO31" s="2">
        <v>0.38</v>
      </c>
      <c r="AP31" s="2">
        <f t="shared" si="13"/>
        <v>3.8E-3</v>
      </c>
      <c r="AQ31" s="1">
        <f t="shared" si="14"/>
        <v>2.2063788629574213E-2</v>
      </c>
      <c r="AR31" s="7">
        <f t="shared" si="15"/>
        <v>99.511166666666668</v>
      </c>
      <c r="AS31" s="1">
        <f t="shared" si="16"/>
        <v>0.13666666666666669</v>
      </c>
      <c r="AT31" s="1">
        <f t="shared" si="20"/>
        <v>51.713333333333331</v>
      </c>
      <c r="AU31" s="1">
        <f t="shared" si="17"/>
        <v>103966.12164490687</v>
      </c>
    </row>
    <row r="32" spans="1:47" x14ac:dyDescent="0.15">
      <c r="C32" s="6">
        <v>5</v>
      </c>
      <c r="D32" s="18">
        <v>3.0043158245806501</v>
      </c>
      <c r="E32" s="9">
        <f t="shared" si="18"/>
        <v>-1.8441640189999999</v>
      </c>
      <c r="F32" s="6" t="s">
        <v>112</v>
      </c>
      <c r="G32" s="1">
        <v>6</v>
      </c>
      <c r="H32" s="7">
        <f t="shared" si="0"/>
        <v>3.0043158245806501</v>
      </c>
      <c r="I32" s="7">
        <f t="shared" si="1"/>
        <v>276.15431582458064</v>
      </c>
      <c r="J32" s="7">
        <f t="shared" si="2"/>
        <v>2.5681870116443444E-2</v>
      </c>
      <c r="K32" s="7">
        <f t="shared" si="3"/>
        <v>99.511166666666668</v>
      </c>
      <c r="L32" s="7">
        <f t="shared" si="4"/>
        <v>0.99511166666666673</v>
      </c>
      <c r="M32" s="1" t="s">
        <v>110</v>
      </c>
      <c r="O32" s="7">
        <f t="shared" si="19"/>
        <v>2.1705444475957876</v>
      </c>
      <c r="P32" s="7">
        <f t="shared" si="5"/>
        <v>5.5743640585122503E-2</v>
      </c>
      <c r="Q32" s="12">
        <f t="shared" si="6"/>
        <v>7.61829754663341E-3</v>
      </c>
      <c r="R32" s="7">
        <f t="shared" si="7"/>
        <v>0.13599859444444448</v>
      </c>
      <c r="S32" s="13">
        <f t="shared" si="8"/>
        <v>5.601747266399499E-2</v>
      </c>
      <c r="T32" s="2">
        <v>0.01</v>
      </c>
      <c r="U32" s="14">
        <f t="shared" si="9"/>
        <v>5.6017472663994991E-4</v>
      </c>
      <c r="V32" s="13"/>
      <c r="W32" s="2"/>
      <c r="X32" s="14"/>
      <c r="Y32" s="2">
        <v>0.02</v>
      </c>
      <c r="Z32" s="2">
        <v>0.21</v>
      </c>
      <c r="AA32" s="2">
        <f t="shared" si="10"/>
        <v>4.1999999999999997E-3</v>
      </c>
      <c r="AB32" s="2">
        <v>0.01</v>
      </c>
      <c r="AC32" s="2">
        <v>0.28999999999999998</v>
      </c>
      <c r="AD32" s="2">
        <f t="shared" si="11"/>
        <v>2.8999999999999998E-3</v>
      </c>
      <c r="AE32" s="13"/>
      <c r="AF32" s="2"/>
      <c r="AG32" s="14"/>
      <c r="AH32" s="13"/>
      <c r="AI32" s="2"/>
      <c r="AJ32" s="14"/>
      <c r="AK32" s="2">
        <v>0.1</v>
      </c>
      <c r="AL32" s="2">
        <v>0.11</v>
      </c>
      <c r="AM32" s="2">
        <f t="shared" si="12"/>
        <v>1.1000000000000001E-2</v>
      </c>
      <c r="AN32" s="2">
        <v>0.01</v>
      </c>
      <c r="AO32" s="2">
        <v>0.38</v>
      </c>
      <c r="AP32" s="2">
        <f t="shared" si="13"/>
        <v>3.8E-3</v>
      </c>
      <c r="AQ32" s="1">
        <f t="shared" si="14"/>
        <v>2.2460174726639949E-2</v>
      </c>
      <c r="AR32" s="7">
        <f t="shared" si="15"/>
        <v>99.511166666666668</v>
      </c>
      <c r="AS32" s="1">
        <f t="shared" si="16"/>
        <v>0.13666666666666669</v>
      </c>
      <c r="AT32" s="1">
        <f t="shared" si="20"/>
        <v>51.713333333333331</v>
      </c>
      <c r="AU32" s="1">
        <f t="shared" si="17"/>
        <v>105833.92077395796</v>
      </c>
    </row>
    <row r="33" spans="1:48" x14ac:dyDescent="0.15">
      <c r="C33" s="6">
        <v>6</v>
      </c>
      <c r="D33" s="18">
        <v>8.0572772105333303</v>
      </c>
      <c r="E33" s="9">
        <f t="shared" si="18"/>
        <v>3.0043158245806501</v>
      </c>
      <c r="F33" s="6" t="s">
        <v>110</v>
      </c>
      <c r="G33" s="1">
        <v>7</v>
      </c>
      <c r="H33" s="7">
        <f t="shared" si="0"/>
        <v>8.0572772105333303</v>
      </c>
      <c r="I33" s="7">
        <f t="shared" si="1"/>
        <v>281.20727721053333</v>
      </c>
      <c r="J33" s="7">
        <f t="shared" si="2"/>
        <v>4.8392211746141771E-2</v>
      </c>
      <c r="K33" s="7">
        <f t="shared" si="3"/>
        <v>99.511166666666668</v>
      </c>
      <c r="L33" s="7">
        <f t="shared" si="4"/>
        <v>0.99511166666666673</v>
      </c>
      <c r="M33" s="1" t="s">
        <v>110</v>
      </c>
      <c r="O33" s="7">
        <f t="shared" si="19"/>
        <v>3.109912473677332</v>
      </c>
      <c r="P33" s="7">
        <f t="shared" si="5"/>
        <v>0.150495542938161</v>
      </c>
      <c r="Q33" s="12">
        <f t="shared" si="6"/>
        <v>2.0567724201548673E-2</v>
      </c>
      <c r="R33" s="7">
        <f t="shared" si="7"/>
        <v>0.13599859444444448</v>
      </c>
      <c r="S33" s="13">
        <f t="shared" si="8"/>
        <v>0.15123482919487527</v>
      </c>
      <c r="T33" s="2">
        <v>0.01</v>
      </c>
      <c r="U33" s="14">
        <f t="shared" si="9"/>
        <v>1.5123482919487527E-3</v>
      </c>
      <c r="V33" s="13"/>
      <c r="W33" s="2"/>
      <c r="X33" s="14"/>
      <c r="Y33" s="2">
        <v>0.02</v>
      </c>
      <c r="Z33" s="2">
        <v>0.21</v>
      </c>
      <c r="AA33" s="2">
        <f t="shared" si="10"/>
        <v>4.1999999999999997E-3</v>
      </c>
      <c r="AB33" s="2">
        <v>0.01</v>
      </c>
      <c r="AC33" s="2">
        <v>0.28999999999999998</v>
      </c>
      <c r="AD33" s="2">
        <f t="shared" si="11"/>
        <v>2.8999999999999998E-3</v>
      </c>
      <c r="AE33" s="13"/>
      <c r="AF33" s="2"/>
      <c r="AG33" s="14"/>
      <c r="AH33" s="13"/>
      <c r="AI33" s="2"/>
      <c r="AJ33" s="14"/>
      <c r="AK33" s="1">
        <v>0.1</v>
      </c>
      <c r="AL33" s="2">
        <v>0.11</v>
      </c>
      <c r="AM33" s="2">
        <f t="shared" si="12"/>
        <v>1.1000000000000001E-2</v>
      </c>
      <c r="AN33" s="2">
        <v>0.01</v>
      </c>
      <c r="AO33" s="2">
        <v>0.38</v>
      </c>
      <c r="AP33" s="2">
        <f t="shared" si="13"/>
        <v>3.8E-3</v>
      </c>
      <c r="AQ33" s="1">
        <f t="shared" si="14"/>
        <v>2.3412348291948753E-2</v>
      </c>
      <c r="AR33" s="7">
        <f t="shared" si="15"/>
        <v>99.511166666666668</v>
      </c>
      <c r="AS33" s="1">
        <f t="shared" si="16"/>
        <v>0.13666666666666669</v>
      </c>
      <c r="AT33" s="1">
        <f t="shared" si="20"/>
        <v>51.713333333333331</v>
      </c>
      <c r="AU33" s="1">
        <f t="shared" si="17"/>
        <v>110320.6294884019</v>
      </c>
    </row>
    <row r="34" spans="1:48" x14ac:dyDescent="0.15">
      <c r="C34" s="6">
        <v>7</v>
      </c>
      <c r="D34" s="18">
        <v>10.9028840226129</v>
      </c>
      <c r="E34" s="9">
        <f t="shared" si="18"/>
        <v>8.0572772105333303</v>
      </c>
      <c r="F34" s="6" t="s">
        <v>110</v>
      </c>
      <c r="G34" s="1">
        <v>8</v>
      </c>
      <c r="H34" s="7">
        <f t="shared" si="0"/>
        <v>10.9028840226129</v>
      </c>
      <c r="I34" s="7">
        <f t="shared" si="1"/>
        <v>284.05288402261289</v>
      </c>
      <c r="J34" s="7">
        <f t="shared" si="2"/>
        <v>6.845710980523767E-2</v>
      </c>
      <c r="K34" s="7">
        <f t="shared" si="3"/>
        <v>99.511166666666668</v>
      </c>
      <c r="L34" s="7">
        <f t="shared" si="4"/>
        <v>0.99511166666666673</v>
      </c>
      <c r="M34" s="1" t="s">
        <v>110</v>
      </c>
      <c r="O34" s="7">
        <f t="shared" si="19"/>
        <v>3.954528597405838</v>
      </c>
      <c r="P34" s="7">
        <f t="shared" si="5"/>
        <v>0.27071559842056397</v>
      </c>
      <c r="Q34" s="12">
        <f t="shared" si="6"/>
        <v>3.6997798450810415E-2</v>
      </c>
      <c r="R34" s="7">
        <f t="shared" si="7"/>
        <v>0.13599859444444448</v>
      </c>
      <c r="S34" s="13">
        <f t="shared" si="8"/>
        <v>0.27204544724853053</v>
      </c>
      <c r="T34" s="2">
        <v>0.01</v>
      </c>
      <c r="U34" s="14">
        <f t="shared" si="9"/>
        <v>2.7204544724853054E-3</v>
      </c>
      <c r="V34" s="13"/>
      <c r="W34" s="2"/>
      <c r="X34" s="14"/>
      <c r="Y34" s="2">
        <v>0.02</v>
      </c>
      <c r="Z34" s="2">
        <v>0.21</v>
      </c>
      <c r="AA34" s="2">
        <f t="shared" si="10"/>
        <v>4.1999999999999997E-3</v>
      </c>
      <c r="AB34" s="2">
        <v>0.01</v>
      </c>
      <c r="AC34" s="2">
        <v>0.28999999999999998</v>
      </c>
      <c r="AD34" s="2">
        <f t="shared" si="11"/>
        <v>2.8999999999999998E-3</v>
      </c>
      <c r="AE34" s="13"/>
      <c r="AF34" s="2"/>
      <c r="AG34" s="14"/>
      <c r="AH34" s="13"/>
      <c r="AI34" s="2"/>
      <c r="AJ34" s="14"/>
      <c r="AK34" s="2">
        <v>0.1</v>
      </c>
      <c r="AL34" s="2">
        <v>0.11</v>
      </c>
      <c r="AM34" s="2">
        <f t="shared" si="12"/>
        <v>1.1000000000000001E-2</v>
      </c>
      <c r="AN34" s="2">
        <v>0.01</v>
      </c>
      <c r="AO34" s="2">
        <v>0.38</v>
      </c>
      <c r="AP34" s="2">
        <f t="shared" si="13"/>
        <v>3.8E-3</v>
      </c>
      <c r="AQ34" s="1">
        <f t="shared" si="14"/>
        <v>2.4620454472485304E-2</v>
      </c>
      <c r="AR34" s="7">
        <f t="shared" si="15"/>
        <v>99.511166666666668</v>
      </c>
      <c r="AS34" s="1">
        <f t="shared" si="16"/>
        <v>0.13666666666666669</v>
      </c>
      <c r="AT34" s="1">
        <f t="shared" si="20"/>
        <v>51.713333333333331</v>
      </c>
      <c r="AU34" s="1">
        <f t="shared" si="17"/>
        <v>116013.31066090327</v>
      </c>
    </row>
    <row r="35" spans="1:48" x14ac:dyDescent="0.15">
      <c r="C35" s="6">
        <v>8</v>
      </c>
      <c r="D35" s="18">
        <v>11.978478669451601</v>
      </c>
      <c r="E35" s="9">
        <f t="shared" si="18"/>
        <v>10.9028840226129</v>
      </c>
      <c r="F35" s="6" t="s">
        <v>110</v>
      </c>
      <c r="G35" s="1">
        <v>9</v>
      </c>
      <c r="H35" s="7">
        <f t="shared" si="0"/>
        <v>11.978478669451601</v>
      </c>
      <c r="I35" s="7">
        <f t="shared" si="1"/>
        <v>285.12847866945157</v>
      </c>
      <c r="J35" s="7">
        <f t="shared" si="2"/>
        <v>7.7906950899042079E-2</v>
      </c>
      <c r="K35" s="7">
        <f t="shared" si="3"/>
        <v>99.511166666666668</v>
      </c>
      <c r="L35" s="7">
        <f t="shared" si="4"/>
        <v>0.99511166666666673</v>
      </c>
      <c r="M35" s="1" t="s">
        <v>110</v>
      </c>
      <c r="O35" s="7">
        <f t="shared" si="19"/>
        <v>4.678924665651941</v>
      </c>
      <c r="P35" s="7">
        <f t="shared" si="5"/>
        <v>0.36452075418726265</v>
      </c>
      <c r="Q35" s="12">
        <f t="shared" si="6"/>
        <v>4.9817836405592571E-2</v>
      </c>
      <c r="R35" s="7">
        <f t="shared" si="7"/>
        <v>0.13599859444444448</v>
      </c>
      <c r="S35" s="13">
        <f t="shared" si="8"/>
        <v>0.3663114064457717</v>
      </c>
      <c r="T35" s="2">
        <v>0.01</v>
      </c>
      <c r="U35" s="14">
        <f t="shared" si="9"/>
        <v>3.6631140644577172E-3</v>
      </c>
      <c r="V35" s="13"/>
      <c r="W35" s="2"/>
      <c r="X35" s="14"/>
      <c r="Y35" s="2">
        <v>0.02</v>
      </c>
      <c r="Z35" s="2">
        <v>0.21</v>
      </c>
      <c r="AA35" s="2">
        <f t="shared" si="10"/>
        <v>4.1999999999999997E-3</v>
      </c>
      <c r="AB35" s="2">
        <v>0.01</v>
      </c>
      <c r="AC35" s="2">
        <v>0.28999999999999998</v>
      </c>
      <c r="AD35" s="2">
        <f t="shared" si="11"/>
        <v>2.8999999999999998E-3</v>
      </c>
      <c r="AE35" s="13"/>
      <c r="AF35" s="2"/>
      <c r="AG35" s="14"/>
      <c r="AH35" s="13"/>
      <c r="AI35" s="2"/>
      <c r="AJ35" s="14"/>
      <c r="AK35" s="1">
        <v>0.1</v>
      </c>
      <c r="AL35" s="2">
        <v>0.11</v>
      </c>
      <c r="AM35" s="2">
        <f t="shared" si="12"/>
        <v>1.1000000000000001E-2</v>
      </c>
      <c r="AN35" s="2">
        <v>0.01</v>
      </c>
      <c r="AO35" s="2">
        <v>0.38</v>
      </c>
      <c r="AP35" s="2">
        <f t="shared" si="13"/>
        <v>3.8E-3</v>
      </c>
      <c r="AQ35" s="1">
        <f t="shared" si="14"/>
        <v>2.5563114064457715E-2</v>
      </c>
      <c r="AR35" s="7">
        <f t="shared" si="15"/>
        <v>99.511166666666668</v>
      </c>
      <c r="AS35" s="1">
        <f t="shared" si="16"/>
        <v>0.13666666666666669</v>
      </c>
      <c r="AT35" s="1">
        <f t="shared" si="20"/>
        <v>51.713333333333331</v>
      </c>
      <c r="AU35" s="1">
        <f t="shared" si="17"/>
        <v>120455.18886478421</v>
      </c>
    </row>
    <row r="36" spans="1:48" x14ac:dyDescent="0.15">
      <c r="C36" s="6">
        <v>9</v>
      </c>
      <c r="D36" s="18">
        <v>4.5464193376333304</v>
      </c>
      <c r="E36" s="9">
        <f t="shared" si="18"/>
        <v>11.978478669451601</v>
      </c>
      <c r="F36" s="6" t="s">
        <v>110</v>
      </c>
      <c r="G36" s="1">
        <v>10</v>
      </c>
      <c r="H36" s="7">
        <f t="shared" si="0"/>
        <v>4.5464193376333304</v>
      </c>
      <c r="I36" s="7">
        <f t="shared" si="1"/>
        <v>277.6964193376333</v>
      </c>
      <c r="J36" s="7">
        <f t="shared" si="2"/>
        <v>3.1236360450665329E-2</v>
      </c>
      <c r="K36" s="7">
        <f t="shared" si="3"/>
        <v>99.511166666666668</v>
      </c>
      <c r="L36" s="7">
        <f t="shared" si="4"/>
        <v>0.99511166666666673</v>
      </c>
      <c r="M36" s="1" t="s">
        <v>110</v>
      </c>
      <c r="O36" s="7">
        <f t="shared" si="19"/>
        <v>5.3095155781313448</v>
      </c>
      <c r="P36" s="7">
        <f t="shared" si="5"/>
        <v>0.1658499424169334</v>
      </c>
      <c r="Q36" s="12">
        <f t="shared" si="6"/>
        <v>2.26661587969809E-2</v>
      </c>
      <c r="R36" s="7">
        <f t="shared" si="7"/>
        <v>0.13599859444444448</v>
      </c>
      <c r="S36" s="13">
        <f t="shared" si="8"/>
        <v>0.16666465480450271</v>
      </c>
      <c r="T36" s="2">
        <v>0.01</v>
      </c>
      <c r="U36" s="14">
        <f t="shared" si="9"/>
        <v>1.666646548045027E-3</v>
      </c>
      <c r="V36" s="13"/>
      <c r="W36" s="2"/>
      <c r="X36" s="14"/>
      <c r="Y36" s="2">
        <v>0.02</v>
      </c>
      <c r="Z36" s="2">
        <v>0.21</v>
      </c>
      <c r="AA36" s="2">
        <f t="shared" si="10"/>
        <v>4.1999999999999997E-3</v>
      </c>
      <c r="AB36" s="2">
        <v>0.01</v>
      </c>
      <c r="AC36" s="2">
        <v>0.28999999999999998</v>
      </c>
      <c r="AD36" s="2">
        <f t="shared" si="11"/>
        <v>2.8999999999999998E-3</v>
      </c>
      <c r="AE36" s="13"/>
      <c r="AF36" s="2"/>
      <c r="AG36" s="14"/>
      <c r="AH36" s="13"/>
      <c r="AI36" s="2"/>
      <c r="AJ36" s="14"/>
      <c r="AK36" s="2">
        <v>0.1</v>
      </c>
      <c r="AL36" s="2">
        <v>0.11</v>
      </c>
      <c r="AM36" s="2">
        <f t="shared" si="12"/>
        <v>1.1000000000000001E-2</v>
      </c>
      <c r="AN36" s="2">
        <v>0.01</v>
      </c>
      <c r="AO36" s="2">
        <v>0.38</v>
      </c>
      <c r="AP36" s="2">
        <f t="shared" si="13"/>
        <v>3.8E-3</v>
      </c>
      <c r="AQ36" s="1">
        <f t="shared" si="14"/>
        <v>2.3566646548045026E-2</v>
      </c>
      <c r="AR36" s="7">
        <f t="shared" si="15"/>
        <v>99.511166666666668</v>
      </c>
      <c r="AS36" s="1">
        <f t="shared" si="16"/>
        <v>0.13666666666666669</v>
      </c>
      <c r="AT36" s="1">
        <f t="shared" si="20"/>
        <v>51.713333333333331</v>
      </c>
      <c r="AU36" s="1">
        <f t="shared" si="17"/>
        <v>111047.69370807086</v>
      </c>
    </row>
    <row r="37" spans="1:48" x14ac:dyDescent="0.15">
      <c r="C37" s="6">
        <v>10</v>
      </c>
      <c r="D37" s="18">
        <v>-2.2207770039032302</v>
      </c>
      <c r="E37" s="9">
        <f t="shared" si="18"/>
        <v>4.5464193376333304</v>
      </c>
      <c r="F37" s="6" t="s">
        <v>110</v>
      </c>
      <c r="G37" s="1">
        <v>11</v>
      </c>
      <c r="H37" s="7">
        <f t="shared" si="0"/>
        <v>-2.2207770039032302</v>
      </c>
      <c r="I37" s="7">
        <f t="shared" si="1"/>
        <v>270.92922299609677</v>
      </c>
      <c r="J37" s="7">
        <f t="shared" si="2"/>
        <v>1.3011010815086221E-2</v>
      </c>
      <c r="K37" s="7">
        <f t="shared" si="3"/>
        <v>99.511166666666668</v>
      </c>
      <c r="L37" s="7">
        <f t="shared" si="4"/>
        <v>0.99511166666666673</v>
      </c>
      <c r="M37" s="1" t="s">
        <v>112</v>
      </c>
      <c r="N37" s="7">
        <f>(O36-P36)*C22/100</f>
        <v>4.8864823539286908</v>
      </c>
      <c r="O37" s="7">
        <f t="shared" si="19"/>
        <v>1.2522949484523869</v>
      </c>
      <c r="P37" s="7">
        <f t="shared" si="5"/>
        <v>1.6293623117991846E-2</v>
      </c>
      <c r="Q37" s="12">
        <f t="shared" si="6"/>
        <v>2.2267951594588859E-3</v>
      </c>
      <c r="R37" s="7">
        <f t="shared" si="7"/>
        <v>0.13599859444444448</v>
      </c>
      <c r="S37" s="13">
        <f t="shared" si="8"/>
        <v>1.6373663040823067E-2</v>
      </c>
      <c r="T37" s="2">
        <v>0.01</v>
      </c>
      <c r="U37" s="14">
        <f t="shared" si="9"/>
        <v>1.6373663040823068E-4</v>
      </c>
      <c r="V37" s="13"/>
      <c r="W37" s="2"/>
      <c r="X37" s="14"/>
      <c r="Y37" s="2">
        <v>0.02</v>
      </c>
      <c r="Z37" s="2">
        <v>0.21</v>
      </c>
      <c r="AA37" s="2">
        <f t="shared" si="10"/>
        <v>4.1999999999999997E-3</v>
      </c>
      <c r="AB37" s="2">
        <v>0.01</v>
      </c>
      <c r="AC37" s="2">
        <v>0.28999999999999998</v>
      </c>
      <c r="AD37" s="2">
        <f t="shared" si="11"/>
        <v>2.8999999999999998E-3</v>
      </c>
      <c r="AE37" s="13"/>
      <c r="AF37" s="2"/>
      <c r="AG37" s="14"/>
      <c r="AH37" s="13"/>
      <c r="AI37" s="2"/>
      <c r="AJ37" s="14"/>
      <c r="AK37" s="1">
        <v>0.1</v>
      </c>
      <c r="AL37" s="2">
        <v>0.11</v>
      </c>
      <c r="AM37" s="2">
        <f t="shared" si="12"/>
        <v>1.1000000000000001E-2</v>
      </c>
      <c r="AN37" s="2">
        <v>0.01</v>
      </c>
      <c r="AO37" s="2">
        <v>0.38</v>
      </c>
      <c r="AP37" s="2">
        <f t="shared" si="13"/>
        <v>3.8E-3</v>
      </c>
      <c r="AQ37" s="1">
        <f t="shared" si="14"/>
        <v>2.206373663040823E-2</v>
      </c>
      <c r="AR37" s="7">
        <f t="shared" si="15"/>
        <v>99.511166666666668</v>
      </c>
      <c r="AS37" s="1">
        <f t="shared" si="16"/>
        <v>0.13666666666666669</v>
      </c>
      <c r="AT37" s="1">
        <f t="shared" si="20"/>
        <v>51.713333333333331</v>
      </c>
      <c r="AU37" s="1">
        <f t="shared" si="17"/>
        <v>103965.87662118465</v>
      </c>
    </row>
    <row r="38" spans="1:48" x14ac:dyDescent="0.15">
      <c r="C38" s="6">
        <v>11</v>
      </c>
      <c r="D38" s="18">
        <v>-9.7935258338000004</v>
      </c>
      <c r="E38" s="9">
        <f t="shared" si="18"/>
        <v>-2.2207770039032302</v>
      </c>
      <c r="F38" s="6" t="s">
        <v>112</v>
      </c>
      <c r="G38" s="1">
        <v>12</v>
      </c>
      <c r="H38" s="7">
        <f t="shared" si="0"/>
        <v>-9.7935258338000004</v>
      </c>
      <c r="I38" s="7">
        <f t="shared" si="1"/>
        <v>263.35647416619997</v>
      </c>
      <c r="J38" s="7">
        <f t="shared" si="2"/>
        <v>4.6292440533943916E-3</v>
      </c>
      <c r="K38" s="7">
        <f t="shared" si="3"/>
        <v>99.511166666666668</v>
      </c>
      <c r="L38" s="7">
        <f t="shared" si="4"/>
        <v>0.99511166666666673</v>
      </c>
      <c r="M38" s="1" t="s">
        <v>110</v>
      </c>
      <c r="O38" s="7">
        <f t="shared" si="19"/>
        <v>2.2311129920010617</v>
      </c>
      <c r="P38" s="7">
        <f t="shared" si="5"/>
        <v>1.0328366550671883E-2</v>
      </c>
      <c r="Q38" s="12">
        <f t="shared" si="6"/>
        <v>1.4115434285918243E-3</v>
      </c>
      <c r="R38" s="7">
        <f t="shared" si="7"/>
        <v>0.13599859444444448</v>
      </c>
      <c r="S38" s="13">
        <f t="shared" si="8"/>
        <v>1.0379103066160295E-2</v>
      </c>
      <c r="T38" s="2">
        <v>0.01</v>
      </c>
      <c r="U38" s="14">
        <f t="shared" si="9"/>
        <v>1.0379103066160295E-4</v>
      </c>
      <c r="V38" s="13"/>
      <c r="W38" s="2"/>
      <c r="X38" s="14"/>
      <c r="Y38" s="2">
        <v>0.02</v>
      </c>
      <c r="Z38" s="2">
        <v>0.21</v>
      </c>
      <c r="AA38" s="2">
        <f t="shared" si="10"/>
        <v>4.1999999999999997E-3</v>
      </c>
      <c r="AB38" s="2">
        <v>0.01</v>
      </c>
      <c r="AC38" s="2">
        <v>0.28999999999999998</v>
      </c>
      <c r="AD38" s="2">
        <f t="shared" si="11"/>
        <v>2.8999999999999998E-3</v>
      </c>
      <c r="AE38" s="13"/>
      <c r="AF38" s="2"/>
      <c r="AG38" s="14"/>
      <c r="AH38" s="13"/>
      <c r="AI38" s="2"/>
      <c r="AJ38" s="14"/>
      <c r="AK38" s="2">
        <v>0.1</v>
      </c>
      <c r="AL38" s="2">
        <v>0.11</v>
      </c>
      <c r="AM38" s="2">
        <f t="shared" si="12"/>
        <v>1.1000000000000001E-2</v>
      </c>
      <c r="AN38" s="2">
        <v>0.01</v>
      </c>
      <c r="AO38" s="2">
        <v>0.38</v>
      </c>
      <c r="AP38" s="2">
        <f t="shared" si="13"/>
        <v>3.8E-3</v>
      </c>
      <c r="AQ38" s="1">
        <f t="shared" si="14"/>
        <v>2.2003791030661603E-2</v>
      </c>
      <c r="AR38" s="7">
        <f t="shared" si="15"/>
        <v>99.511166666666668</v>
      </c>
      <c r="AS38" s="1">
        <f t="shared" si="16"/>
        <v>0.13666666666666669</v>
      </c>
      <c r="AT38" s="1">
        <f t="shared" si="20"/>
        <v>51.713333333333331</v>
      </c>
      <c r="AU38" s="1">
        <f t="shared" si="17"/>
        <v>103683.40874497499</v>
      </c>
      <c r="AV38" s="1">
        <f>SUM(AU27:AU38)</f>
        <v>1290338.7006327615</v>
      </c>
    </row>
    <row r="39" spans="1:48" x14ac:dyDescent="0.15">
      <c r="C39" s="6">
        <v>12</v>
      </c>
      <c r="D39" s="18">
        <v>-11.7568357696129</v>
      </c>
      <c r="E39" s="9">
        <f t="shared" si="18"/>
        <v>-9.7935258338000004</v>
      </c>
      <c r="F39" s="6" t="s">
        <v>110</v>
      </c>
    </row>
    <row r="40" spans="1:48" x14ac:dyDescent="0.15">
      <c r="S40" s="30" t="s">
        <v>80</v>
      </c>
      <c r="T40" s="30"/>
      <c r="U40" s="30"/>
      <c r="V40" s="30" t="s">
        <v>81</v>
      </c>
      <c r="W40" s="30"/>
      <c r="X40" s="30"/>
      <c r="Y40" s="30" t="s">
        <v>82</v>
      </c>
      <c r="Z40" s="30"/>
      <c r="AA40" s="30"/>
      <c r="AB40" s="30" t="s">
        <v>83</v>
      </c>
      <c r="AC40" s="30"/>
      <c r="AD40" s="30"/>
      <c r="AE40" s="30" t="s">
        <v>84</v>
      </c>
      <c r="AF40" s="30"/>
      <c r="AG40" s="30"/>
      <c r="AH40" s="30" t="s">
        <v>85</v>
      </c>
      <c r="AI40" s="30"/>
      <c r="AJ40" s="30"/>
      <c r="AK40" s="31" t="s">
        <v>86</v>
      </c>
      <c r="AL40" s="32"/>
      <c r="AM40" s="33"/>
      <c r="AN40" s="30" t="s">
        <v>87</v>
      </c>
      <c r="AO40" s="30"/>
      <c r="AP40" s="30"/>
    </row>
    <row r="41" spans="1:48" x14ac:dyDescent="0.15">
      <c r="A41" s="34" t="s">
        <v>45</v>
      </c>
      <c r="B41" s="34"/>
      <c r="C41" s="6" t="s">
        <v>88</v>
      </c>
      <c r="D41" s="6" t="s">
        <v>89</v>
      </c>
      <c r="E41" s="6" t="s">
        <v>90</v>
      </c>
      <c r="F41" s="6" t="s">
        <v>91</v>
      </c>
      <c r="G41" s="1" t="s">
        <v>88</v>
      </c>
      <c r="H41" s="1" t="s">
        <v>90</v>
      </c>
      <c r="I41" s="1" t="s">
        <v>92</v>
      </c>
      <c r="J41" s="1" t="s">
        <v>93</v>
      </c>
      <c r="K41" s="10" t="s">
        <v>94</v>
      </c>
      <c r="L41" s="10" t="s">
        <v>95</v>
      </c>
      <c r="M41" s="1" t="s">
        <v>96</v>
      </c>
      <c r="N41" s="10" t="s">
        <v>97</v>
      </c>
      <c r="O41" s="1" t="s">
        <v>98</v>
      </c>
      <c r="P41" s="1" t="s">
        <v>99</v>
      </c>
      <c r="Q41" s="10" t="s">
        <v>100</v>
      </c>
      <c r="R41" s="10" t="s">
        <v>101</v>
      </c>
      <c r="S41" s="2" t="s">
        <v>102</v>
      </c>
      <c r="T41" s="2" t="s">
        <v>103</v>
      </c>
      <c r="U41" s="2"/>
      <c r="V41" s="2" t="s">
        <v>102</v>
      </c>
      <c r="W41" s="2" t="s">
        <v>103</v>
      </c>
      <c r="X41" s="2"/>
      <c r="Y41" s="2" t="s">
        <v>102</v>
      </c>
      <c r="Z41" s="2" t="s">
        <v>103</v>
      </c>
      <c r="AA41" s="2"/>
      <c r="AB41" s="2" t="s">
        <v>102</v>
      </c>
      <c r="AC41" s="2" t="s">
        <v>103</v>
      </c>
      <c r="AD41" s="2"/>
      <c r="AE41" s="2" t="s">
        <v>102</v>
      </c>
      <c r="AF41" s="2" t="s">
        <v>103</v>
      </c>
      <c r="AG41" s="2"/>
      <c r="AH41" s="2" t="s">
        <v>102</v>
      </c>
      <c r="AI41" s="2" t="s">
        <v>103</v>
      </c>
      <c r="AJ41" s="2"/>
      <c r="AK41" s="2" t="s">
        <v>102</v>
      </c>
      <c r="AL41" s="2" t="s">
        <v>103</v>
      </c>
      <c r="AM41" s="2"/>
      <c r="AN41" s="16" t="s">
        <v>102</v>
      </c>
      <c r="AO41" s="16" t="s">
        <v>103</v>
      </c>
      <c r="AP41" s="16"/>
      <c r="AQ41" s="1" t="s">
        <v>104</v>
      </c>
      <c r="AR41" s="1" t="s">
        <v>105</v>
      </c>
      <c r="AS41" s="1" t="s">
        <v>73</v>
      </c>
      <c r="AT41" s="1" t="s">
        <v>106</v>
      </c>
      <c r="AU41" s="1" t="s">
        <v>107</v>
      </c>
    </row>
    <row r="42" spans="1:48" x14ac:dyDescent="0.15">
      <c r="A42" s="1" t="s">
        <v>108</v>
      </c>
      <c r="B42" s="1">
        <f>G5</f>
        <v>92.509250000000009</v>
      </c>
      <c r="C42" s="6" t="s">
        <v>109</v>
      </c>
      <c r="D42" s="6">
        <v>-14</v>
      </c>
      <c r="E42" s="6"/>
      <c r="F42" s="6"/>
      <c r="G42" s="1">
        <v>1</v>
      </c>
      <c r="H42" s="7">
        <f t="shared" ref="H42:H53" si="21">E43</f>
        <v>-14</v>
      </c>
      <c r="I42" s="7">
        <f t="shared" ref="I42:I53" si="22">H42+273.15</f>
        <v>259.14999999999998</v>
      </c>
      <c r="J42" s="7">
        <f t="shared" ref="J42:J53" si="23">EXP(($C$16*(I42-$C$14))/($C$17*I42*$C$14))</f>
        <v>2.5402757724984461E-3</v>
      </c>
      <c r="K42" s="7">
        <f t="shared" ref="K42:K53" si="24">$B$42/12</f>
        <v>7.7091041666666671</v>
      </c>
      <c r="L42" s="7">
        <f t="shared" ref="L42:L53" si="25">K42*$B$43/100</f>
        <v>7.7091041666666665E-2</v>
      </c>
      <c r="M42" s="1" t="s">
        <v>110</v>
      </c>
      <c r="O42" s="7">
        <f>L42</f>
        <v>7.7091041666666665E-2</v>
      </c>
      <c r="P42" s="7">
        <f t="shared" ref="P42:P53" si="26">O42*J42</f>
        <v>1.9583250542250157E-4</v>
      </c>
      <c r="Q42" s="12">
        <f t="shared" ref="Q42:Q53" si="27">P42*$B$44</f>
        <v>3.1333200867600249E-5</v>
      </c>
      <c r="R42" s="7">
        <f t="shared" ref="R42:R53" si="28">L42*$B$44</f>
        <v>1.2334566666666666E-2</v>
      </c>
      <c r="S42" s="13">
        <f t="shared" ref="S42:S53" si="29">Q42/R42</f>
        <v>2.5402757724984461E-3</v>
      </c>
      <c r="T42" s="2">
        <v>0.01</v>
      </c>
      <c r="U42" s="14">
        <f t="shared" ref="U42:U53" si="30">S42*T42</f>
        <v>2.540275772498446E-5</v>
      </c>
      <c r="V42" s="13"/>
      <c r="W42" s="2"/>
      <c r="X42" s="14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3"/>
      <c r="AF42" s="2"/>
      <c r="AG42" s="14"/>
      <c r="AH42" s="13"/>
      <c r="AI42" s="2"/>
      <c r="AJ42" s="14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1.4825402757724985E-2</v>
      </c>
      <c r="AR42" s="7">
        <f t="shared" ref="AR42:AR53" si="34">$B$42/12</f>
        <v>7.7091041666666671</v>
      </c>
      <c r="AS42" s="1">
        <f t="shared" ref="AS42:AS53" si="35">$B$44</f>
        <v>0.16</v>
      </c>
      <c r="AT42" s="1">
        <f t="shared" ref="AT42:AT53" si="36">$E$5/12</f>
        <v>140.68953424657499</v>
      </c>
      <c r="AU42" s="1">
        <f t="shared" ref="AU42:AU53" si="37">AT42*10000*AS42*0.67*AR42*AQ42</f>
        <v>17237.210759776091</v>
      </c>
    </row>
    <row r="43" spans="1:48" x14ac:dyDescent="0.15">
      <c r="A43" s="1" t="s">
        <v>111</v>
      </c>
      <c r="B43" s="1">
        <v>1</v>
      </c>
      <c r="C43" s="6">
        <v>1</v>
      </c>
      <c r="D43" s="18">
        <v>-15.467434440645199</v>
      </c>
      <c r="E43" s="9">
        <f t="shared" ref="E43:E54" si="38">D42</f>
        <v>-14</v>
      </c>
      <c r="F43" s="6" t="s">
        <v>110</v>
      </c>
      <c r="G43" s="1">
        <v>2</v>
      </c>
      <c r="H43" s="7">
        <f t="shared" si="21"/>
        <v>-15.467434440645199</v>
      </c>
      <c r="I43" s="7">
        <f t="shared" si="22"/>
        <v>257.68256555935477</v>
      </c>
      <c r="J43" s="7">
        <f t="shared" si="23"/>
        <v>2.0509638866756286E-3</v>
      </c>
      <c r="K43" s="7">
        <f t="shared" si="24"/>
        <v>7.7091041666666671</v>
      </c>
      <c r="L43" s="7">
        <f t="shared" si="25"/>
        <v>7.7091041666666665E-2</v>
      </c>
      <c r="M43" s="1" t="s">
        <v>110</v>
      </c>
      <c r="O43" s="7">
        <f t="shared" ref="O43:O53" si="39">L43+O42-P42-N43</f>
        <v>0.15398625082791084</v>
      </c>
      <c r="P43" s="7">
        <f t="shared" si="26"/>
        <v>3.1582023949262026E-4</v>
      </c>
      <c r="Q43" s="12">
        <f t="shared" si="27"/>
        <v>5.0531238318819243E-5</v>
      </c>
      <c r="R43" s="7">
        <f t="shared" si="28"/>
        <v>1.2334566666666666E-2</v>
      </c>
      <c r="S43" s="13">
        <f t="shared" si="29"/>
        <v>4.0967177594796664E-3</v>
      </c>
      <c r="T43" s="2">
        <v>0.01</v>
      </c>
      <c r="U43" s="14">
        <f t="shared" si="30"/>
        <v>4.0967177594796666E-5</v>
      </c>
      <c r="V43" s="13"/>
      <c r="W43" s="2"/>
      <c r="X43" s="14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3"/>
      <c r="AF43" s="2"/>
      <c r="AG43" s="14"/>
      <c r="AH43" s="13"/>
      <c r="AI43" s="2"/>
      <c r="AJ43" s="14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1.4840967177594797E-2</v>
      </c>
      <c r="AR43" s="7">
        <f t="shared" si="34"/>
        <v>7.7091041666666671</v>
      </c>
      <c r="AS43" s="1">
        <f t="shared" si="35"/>
        <v>0.16</v>
      </c>
      <c r="AT43" s="1">
        <f t="shared" si="36"/>
        <v>140.68953424657499</v>
      </c>
      <c r="AU43" s="1">
        <f t="shared" si="37"/>
        <v>17255.307211524072</v>
      </c>
    </row>
    <row r="44" spans="1:48" x14ac:dyDescent="0.15">
      <c r="A44" s="1" t="s">
        <v>73</v>
      </c>
      <c r="B44" s="1">
        <f>I5</f>
        <v>0.16</v>
      </c>
      <c r="C44" s="6">
        <v>2</v>
      </c>
      <c r="D44" s="18">
        <v>-12.2530079889655</v>
      </c>
      <c r="E44" s="9">
        <f t="shared" si="38"/>
        <v>-15.467434440645199</v>
      </c>
      <c r="F44" s="6" t="s">
        <v>110</v>
      </c>
      <c r="G44" s="1">
        <v>3</v>
      </c>
      <c r="H44" s="7">
        <f t="shared" si="21"/>
        <v>-12.2530079889655</v>
      </c>
      <c r="I44" s="7">
        <f t="shared" si="22"/>
        <v>260.89699201103446</v>
      </c>
      <c r="J44" s="7">
        <f t="shared" si="23"/>
        <v>3.2669558066581441E-3</v>
      </c>
      <c r="K44" s="7">
        <f t="shared" si="24"/>
        <v>7.7091041666666671</v>
      </c>
      <c r="L44" s="7">
        <f t="shared" si="25"/>
        <v>7.7091041666666665E-2</v>
      </c>
      <c r="M44" s="1" t="s">
        <v>110</v>
      </c>
      <c r="O44" s="7">
        <f t="shared" si="39"/>
        <v>0.23076147225508489</v>
      </c>
      <c r="P44" s="7">
        <f t="shared" si="26"/>
        <v>7.5388753173673186E-4</v>
      </c>
      <c r="Q44" s="12">
        <f t="shared" si="27"/>
        <v>1.206220050778771E-4</v>
      </c>
      <c r="R44" s="7">
        <f t="shared" si="28"/>
        <v>1.2334566666666666E-2</v>
      </c>
      <c r="S44" s="13">
        <f t="shared" si="29"/>
        <v>9.7791846554163859E-3</v>
      </c>
      <c r="T44" s="2">
        <v>0.01</v>
      </c>
      <c r="U44" s="14">
        <f t="shared" si="30"/>
        <v>9.7791846554163859E-5</v>
      </c>
      <c r="V44" s="13"/>
      <c r="W44" s="2"/>
      <c r="X44" s="14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3"/>
      <c r="AF44" s="2"/>
      <c r="AG44" s="14"/>
      <c r="AH44" s="13"/>
      <c r="AI44" s="2"/>
      <c r="AJ44" s="14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1.4897791846554164E-2</v>
      </c>
      <c r="AR44" s="7">
        <f t="shared" si="34"/>
        <v>7.7091041666666671</v>
      </c>
      <c r="AS44" s="1">
        <f t="shared" si="35"/>
        <v>0.16</v>
      </c>
      <c r="AT44" s="1">
        <f t="shared" si="36"/>
        <v>140.68953424657499</v>
      </c>
      <c r="AU44" s="1">
        <f t="shared" si="37"/>
        <v>17321.376161637199</v>
      </c>
    </row>
    <row r="45" spans="1:48" x14ac:dyDescent="0.15">
      <c r="C45" s="6">
        <v>3</v>
      </c>
      <c r="D45" s="18">
        <v>-5.8383866653870999</v>
      </c>
      <c r="E45" s="9">
        <f t="shared" si="38"/>
        <v>-12.2530079889655</v>
      </c>
      <c r="F45" s="6" t="s">
        <v>110</v>
      </c>
      <c r="G45" s="1">
        <v>4</v>
      </c>
      <c r="H45" s="7">
        <f t="shared" si="21"/>
        <v>-5.8383866653870999</v>
      </c>
      <c r="I45" s="7">
        <f t="shared" si="22"/>
        <v>267.3116133346129</v>
      </c>
      <c r="J45" s="7">
        <f t="shared" si="23"/>
        <v>7.9999023180904027E-3</v>
      </c>
      <c r="K45" s="7">
        <f t="shared" si="24"/>
        <v>7.7091041666666671</v>
      </c>
      <c r="L45" s="7">
        <f t="shared" si="25"/>
        <v>7.7091041666666665E-2</v>
      </c>
      <c r="M45" s="1" t="s">
        <v>110</v>
      </c>
      <c r="O45" s="7">
        <f t="shared" si="39"/>
        <v>0.30709862639001484</v>
      </c>
      <c r="P45" s="7">
        <f t="shared" si="26"/>
        <v>2.4567590131398583E-3</v>
      </c>
      <c r="Q45" s="12">
        <f t="shared" si="27"/>
        <v>3.9308144210237732E-4</v>
      </c>
      <c r="R45" s="7">
        <f t="shared" si="28"/>
        <v>1.2334566666666666E-2</v>
      </c>
      <c r="S45" s="13">
        <f t="shared" si="29"/>
        <v>3.1868281450426091E-2</v>
      </c>
      <c r="T45" s="2">
        <v>0.01</v>
      </c>
      <c r="U45" s="14">
        <f t="shared" si="30"/>
        <v>3.1868281450426089E-4</v>
      </c>
      <c r="V45" s="13"/>
      <c r="W45" s="2"/>
      <c r="X45" s="14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3"/>
      <c r="AF45" s="2"/>
      <c r="AG45" s="14"/>
      <c r="AH45" s="13"/>
      <c r="AI45" s="2"/>
      <c r="AJ45" s="14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1.5118682814504262E-2</v>
      </c>
      <c r="AR45" s="7">
        <f t="shared" si="34"/>
        <v>7.7091041666666671</v>
      </c>
      <c r="AS45" s="1">
        <f t="shared" si="35"/>
        <v>0.16</v>
      </c>
      <c r="AT45" s="1">
        <f t="shared" si="36"/>
        <v>140.68953424657499</v>
      </c>
      <c r="AU45" s="1">
        <f t="shared" si="37"/>
        <v>17578.20184332081</v>
      </c>
    </row>
    <row r="46" spans="1:48" x14ac:dyDescent="0.15">
      <c r="C46" s="6">
        <v>4</v>
      </c>
      <c r="D46" s="18">
        <v>-1.8441640189999999</v>
      </c>
      <c r="E46" s="9">
        <f t="shared" si="38"/>
        <v>-5.8383866653870999</v>
      </c>
      <c r="F46" s="6" t="s">
        <v>110</v>
      </c>
      <c r="G46" s="1">
        <v>5</v>
      </c>
      <c r="H46" s="7">
        <f t="shared" si="21"/>
        <v>-1.8441640189999999</v>
      </c>
      <c r="I46" s="7">
        <f t="shared" si="22"/>
        <v>271.30583598099997</v>
      </c>
      <c r="J46" s="7">
        <f t="shared" si="23"/>
        <v>1.3676567701232486E-2</v>
      </c>
      <c r="K46" s="7">
        <f t="shared" si="24"/>
        <v>7.7091041666666671</v>
      </c>
      <c r="L46" s="7">
        <f t="shared" si="25"/>
        <v>7.7091041666666665E-2</v>
      </c>
      <c r="M46" s="1" t="s">
        <v>112</v>
      </c>
      <c r="N46" s="7">
        <f>(O45-P45)*$C$22/100</f>
        <v>0.28940977400803125</v>
      </c>
      <c r="O46" s="7">
        <f t="shared" si="39"/>
        <v>9.2323135035510429E-2</v>
      </c>
      <c r="P46" s="7">
        <f t="shared" si="26"/>
        <v>1.2626636067031873E-3</v>
      </c>
      <c r="Q46" s="12">
        <f t="shared" si="27"/>
        <v>2.0202617707250998E-4</v>
      </c>
      <c r="R46" s="7">
        <f t="shared" si="28"/>
        <v>1.2334566666666666E-2</v>
      </c>
      <c r="S46" s="13">
        <f t="shared" si="29"/>
        <v>1.6378862957421286E-2</v>
      </c>
      <c r="T46" s="2">
        <v>0.01</v>
      </c>
      <c r="U46" s="14">
        <f t="shared" si="30"/>
        <v>1.6378862957421286E-4</v>
      </c>
      <c r="V46" s="13"/>
      <c r="W46" s="2"/>
      <c r="X46" s="14"/>
      <c r="Y46" s="2">
        <v>0.02</v>
      </c>
      <c r="Z46" s="2">
        <v>0.49</v>
      </c>
      <c r="AA46" s="2">
        <f t="shared" si="31"/>
        <v>9.7999999999999997E-3</v>
      </c>
      <c r="AB46" s="2"/>
      <c r="AC46" s="2"/>
      <c r="AD46" s="2"/>
      <c r="AE46" s="13"/>
      <c r="AF46" s="2"/>
      <c r="AG46" s="14"/>
      <c r="AH46" s="13"/>
      <c r="AI46" s="2"/>
      <c r="AJ46" s="14"/>
      <c r="AL46" s="2"/>
      <c r="AM46" s="2"/>
      <c r="AN46" s="2">
        <v>0.01</v>
      </c>
      <c r="AO46" s="2">
        <v>0.5</v>
      </c>
      <c r="AP46" s="2">
        <f t="shared" si="32"/>
        <v>5.0000000000000001E-3</v>
      </c>
      <c r="AQ46" s="1">
        <f t="shared" si="33"/>
        <v>1.4963788629574214E-2</v>
      </c>
      <c r="AR46" s="7">
        <f t="shared" si="34"/>
        <v>7.7091041666666671</v>
      </c>
      <c r="AS46" s="1">
        <f t="shared" si="35"/>
        <v>0.16</v>
      </c>
      <c r="AT46" s="1">
        <f t="shared" si="36"/>
        <v>140.68953424657499</v>
      </c>
      <c r="AU46" s="1">
        <f t="shared" si="37"/>
        <v>17398.109352429674</v>
      </c>
    </row>
    <row r="47" spans="1:48" x14ac:dyDescent="0.15">
      <c r="C47" s="6">
        <v>5</v>
      </c>
      <c r="D47" s="18">
        <v>3.0043158245806501</v>
      </c>
      <c r="E47" s="9">
        <f t="shared" si="38"/>
        <v>-1.8441640189999999</v>
      </c>
      <c r="F47" s="6" t="s">
        <v>112</v>
      </c>
      <c r="G47" s="1">
        <v>6</v>
      </c>
      <c r="H47" s="7">
        <f t="shared" si="21"/>
        <v>3.0043158245806501</v>
      </c>
      <c r="I47" s="7">
        <f t="shared" si="22"/>
        <v>276.15431582458064</v>
      </c>
      <c r="J47" s="7">
        <f t="shared" si="23"/>
        <v>2.5681870116443444E-2</v>
      </c>
      <c r="K47" s="7">
        <f t="shared" si="24"/>
        <v>7.7091041666666671</v>
      </c>
      <c r="L47" s="7">
        <f t="shared" si="25"/>
        <v>7.7091041666666665E-2</v>
      </c>
      <c r="M47" s="1" t="s">
        <v>110</v>
      </c>
      <c r="O47" s="7">
        <f t="shared" si="39"/>
        <v>0.16815151309547391</v>
      </c>
      <c r="P47" s="7">
        <f t="shared" si="26"/>
        <v>4.3184453192013994E-3</v>
      </c>
      <c r="Q47" s="12">
        <f t="shared" si="27"/>
        <v>6.9095125107222397E-4</v>
      </c>
      <c r="R47" s="7">
        <f t="shared" si="28"/>
        <v>1.2334566666666666E-2</v>
      </c>
      <c r="S47" s="13">
        <f t="shared" si="29"/>
        <v>5.6017472663995004E-2</v>
      </c>
      <c r="T47" s="2">
        <v>0.01</v>
      </c>
      <c r="U47" s="14">
        <f t="shared" si="30"/>
        <v>5.6017472663995001E-4</v>
      </c>
      <c r="V47" s="13"/>
      <c r="W47" s="2"/>
      <c r="X47" s="14"/>
      <c r="Y47" s="2">
        <v>0.02</v>
      </c>
      <c r="Z47" s="2">
        <v>0.49</v>
      </c>
      <c r="AA47" s="2">
        <f t="shared" si="31"/>
        <v>9.7999999999999997E-3</v>
      </c>
      <c r="AB47" s="2"/>
      <c r="AC47" s="2"/>
      <c r="AD47" s="2"/>
      <c r="AE47" s="13"/>
      <c r="AF47" s="2"/>
      <c r="AG47" s="14"/>
      <c r="AH47" s="13"/>
      <c r="AI47" s="2"/>
      <c r="AJ47" s="14"/>
      <c r="AK47" s="2"/>
      <c r="AL47" s="2"/>
      <c r="AM47" s="2"/>
      <c r="AN47" s="2">
        <v>0.01</v>
      </c>
      <c r="AO47" s="2">
        <v>0.5</v>
      </c>
      <c r="AP47" s="2">
        <f t="shared" si="32"/>
        <v>5.0000000000000001E-3</v>
      </c>
      <c r="AQ47" s="1">
        <f t="shared" si="33"/>
        <v>1.536017472663995E-2</v>
      </c>
      <c r="AR47" s="7">
        <f t="shared" si="34"/>
        <v>7.7091041666666671</v>
      </c>
      <c r="AS47" s="1">
        <f t="shared" si="35"/>
        <v>0.16</v>
      </c>
      <c r="AT47" s="1">
        <f t="shared" si="36"/>
        <v>140.68953424657499</v>
      </c>
      <c r="AU47" s="1">
        <f t="shared" si="37"/>
        <v>17858.979846744369</v>
      </c>
    </row>
    <row r="48" spans="1:48" x14ac:dyDescent="0.15">
      <c r="C48" s="6">
        <v>6</v>
      </c>
      <c r="D48" s="18">
        <v>8.0572772105333303</v>
      </c>
      <c r="E48" s="9">
        <f t="shared" si="38"/>
        <v>3.0043158245806501</v>
      </c>
      <c r="F48" s="6" t="s">
        <v>110</v>
      </c>
      <c r="G48" s="1">
        <v>7</v>
      </c>
      <c r="H48" s="7">
        <f t="shared" si="21"/>
        <v>8.0572772105333303</v>
      </c>
      <c r="I48" s="7">
        <f t="shared" si="22"/>
        <v>281.20727721053333</v>
      </c>
      <c r="J48" s="7">
        <f t="shared" si="23"/>
        <v>4.8392211746141771E-2</v>
      </c>
      <c r="K48" s="7">
        <f t="shared" si="24"/>
        <v>7.7091041666666671</v>
      </c>
      <c r="L48" s="7">
        <f t="shared" si="25"/>
        <v>7.7091041666666665E-2</v>
      </c>
      <c r="M48" s="1" t="s">
        <v>110</v>
      </c>
      <c r="O48" s="7">
        <f t="shared" si="39"/>
        <v>0.24092410944293918</v>
      </c>
      <c r="P48" s="7">
        <f t="shared" si="26"/>
        <v>1.1658850518913346E-2</v>
      </c>
      <c r="Q48" s="12">
        <f t="shared" si="27"/>
        <v>1.8654160830261354E-3</v>
      </c>
      <c r="R48" s="7">
        <f t="shared" si="28"/>
        <v>1.2334566666666666E-2</v>
      </c>
      <c r="S48" s="13">
        <f t="shared" si="29"/>
        <v>0.15123482919487527</v>
      </c>
      <c r="T48" s="2">
        <v>0.01</v>
      </c>
      <c r="U48" s="14">
        <f t="shared" si="30"/>
        <v>1.5123482919487527E-3</v>
      </c>
      <c r="V48" s="13"/>
      <c r="W48" s="2"/>
      <c r="X48" s="14"/>
      <c r="Y48" s="2">
        <v>0.02</v>
      </c>
      <c r="Z48" s="2">
        <v>0.49</v>
      </c>
      <c r="AA48" s="2">
        <f t="shared" si="31"/>
        <v>9.7999999999999997E-3</v>
      </c>
      <c r="AB48" s="2"/>
      <c r="AC48" s="2"/>
      <c r="AD48" s="2"/>
      <c r="AE48" s="13"/>
      <c r="AF48" s="2"/>
      <c r="AG48" s="14"/>
      <c r="AH48" s="13"/>
      <c r="AI48" s="2"/>
      <c r="AJ48" s="14"/>
      <c r="AL48" s="2"/>
      <c r="AM48" s="2"/>
      <c r="AN48" s="2">
        <v>0.01</v>
      </c>
      <c r="AO48" s="2">
        <v>0.5</v>
      </c>
      <c r="AP48" s="2">
        <f t="shared" si="32"/>
        <v>5.0000000000000001E-3</v>
      </c>
      <c r="AQ48" s="1">
        <f t="shared" si="33"/>
        <v>1.6312348291948754E-2</v>
      </c>
      <c r="AR48" s="7">
        <f t="shared" si="34"/>
        <v>7.7091041666666671</v>
      </c>
      <c r="AS48" s="1">
        <f t="shared" si="35"/>
        <v>0.16</v>
      </c>
      <c r="AT48" s="1">
        <f t="shared" si="36"/>
        <v>140.68953424657499</v>
      </c>
      <c r="AU48" s="1">
        <f t="shared" si="37"/>
        <v>18966.053745061443</v>
      </c>
    </row>
    <row r="49" spans="1:78" x14ac:dyDescent="0.15">
      <c r="C49" s="6">
        <v>7</v>
      </c>
      <c r="D49" s="18">
        <v>10.9028840226129</v>
      </c>
      <c r="E49" s="9">
        <f t="shared" si="38"/>
        <v>8.0572772105333303</v>
      </c>
      <c r="F49" s="6" t="s">
        <v>110</v>
      </c>
      <c r="G49" s="1">
        <v>8</v>
      </c>
      <c r="H49" s="7">
        <f t="shared" si="21"/>
        <v>10.9028840226129</v>
      </c>
      <c r="I49" s="7">
        <f t="shared" si="22"/>
        <v>284.05288402261289</v>
      </c>
      <c r="J49" s="7">
        <f t="shared" si="23"/>
        <v>6.845710980523767E-2</v>
      </c>
      <c r="K49" s="7">
        <f t="shared" si="24"/>
        <v>7.7091041666666671</v>
      </c>
      <c r="L49" s="7">
        <f t="shared" si="25"/>
        <v>7.7091041666666665E-2</v>
      </c>
      <c r="M49" s="1" t="s">
        <v>110</v>
      </c>
      <c r="O49" s="7">
        <f t="shared" si="39"/>
        <v>0.30635630059069252</v>
      </c>
      <c r="P49" s="7">
        <f t="shared" si="26"/>
        <v>2.0972266909063435E-2</v>
      </c>
      <c r="Q49" s="12">
        <f t="shared" si="27"/>
        <v>3.3555627054501496E-3</v>
      </c>
      <c r="R49" s="7">
        <f t="shared" si="28"/>
        <v>1.2334566666666666E-2</v>
      </c>
      <c r="S49" s="13">
        <f t="shared" si="29"/>
        <v>0.27204544724853053</v>
      </c>
      <c r="T49" s="2">
        <v>0.01</v>
      </c>
      <c r="U49" s="14">
        <f t="shared" si="30"/>
        <v>2.7204544724853054E-3</v>
      </c>
      <c r="V49" s="13"/>
      <c r="W49" s="2"/>
      <c r="X49" s="14"/>
      <c r="Y49" s="2">
        <v>0.02</v>
      </c>
      <c r="Z49" s="2">
        <v>0.49</v>
      </c>
      <c r="AA49" s="2">
        <f t="shared" si="31"/>
        <v>9.7999999999999997E-3</v>
      </c>
      <c r="AB49" s="2"/>
      <c r="AC49" s="2"/>
      <c r="AD49" s="2"/>
      <c r="AE49" s="13"/>
      <c r="AF49" s="2"/>
      <c r="AG49" s="14"/>
      <c r="AH49" s="13"/>
      <c r="AI49" s="2"/>
      <c r="AJ49" s="14"/>
      <c r="AK49" s="2"/>
      <c r="AL49" s="2"/>
      <c r="AM49" s="2"/>
      <c r="AN49" s="2">
        <v>0.01</v>
      </c>
      <c r="AO49" s="2">
        <v>0.5</v>
      </c>
      <c r="AP49" s="2">
        <f t="shared" si="32"/>
        <v>5.0000000000000001E-3</v>
      </c>
      <c r="AQ49" s="1">
        <f t="shared" si="33"/>
        <v>1.7520454472485306E-2</v>
      </c>
      <c r="AR49" s="7">
        <f t="shared" si="34"/>
        <v>7.7091041666666671</v>
      </c>
      <c r="AS49" s="1">
        <f t="shared" si="35"/>
        <v>0.16</v>
      </c>
      <c r="AT49" s="1">
        <f t="shared" si="36"/>
        <v>140.68953424657499</v>
      </c>
      <c r="AU49" s="1">
        <f t="shared" si="37"/>
        <v>20370.695574656649</v>
      </c>
    </row>
    <row r="50" spans="1:78" x14ac:dyDescent="0.15">
      <c r="C50" s="6">
        <v>8</v>
      </c>
      <c r="D50" s="18">
        <v>11.978478669451601</v>
      </c>
      <c r="E50" s="9">
        <f t="shared" si="38"/>
        <v>10.9028840226129</v>
      </c>
      <c r="F50" s="6" t="s">
        <v>110</v>
      </c>
      <c r="G50" s="1">
        <v>9</v>
      </c>
      <c r="H50" s="7">
        <f t="shared" si="21"/>
        <v>11.978478669451601</v>
      </c>
      <c r="I50" s="7">
        <f t="shared" si="22"/>
        <v>285.12847866945157</v>
      </c>
      <c r="J50" s="7">
        <f t="shared" si="23"/>
        <v>7.7906950899042079E-2</v>
      </c>
      <c r="K50" s="7">
        <f t="shared" si="24"/>
        <v>7.7091041666666671</v>
      </c>
      <c r="L50" s="7">
        <f t="shared" si="25"/>
        <v>7.7091041666666665E-2</v>
      </c>
      <c r="M50" s="1" t="s">
        <v>110</v>
      </c>
      <c r="O50" s="7">
        <f t="shared" si="39"/>
        <v>0.36247507534829576</v>
      </c>
      <c r="P50" s="7">
        <f t="shared" si="26"/>
        <v>2.8239327897286257E-2</v>
      </c>
      <c r="Q50" s="12">
        <f t="shared" si="27"/>
        <v>4.5182924635658013E-3</v>
      </c>
      <c r="R50" s="7">
        <f t="shared" si="28"/>
        <v>1.2334566666666666E-2</v>
      </c>
      <c r="S50" s="13">
        <f t="shared" si="29"/>
        <v>0.36631140644577176</v>
      </c>
      <c r="T50" s="2">
        <v>0.01</v>
      </c>
      <c r="U50" s="14">
        <f t="shared" si="30"/>
        <v>3.6631140644577177E-3</v>
      </c>
      <c r="V50" s="13"/>
      <c r="W50" s="2"/>
      <c r="X50" s="14"/>
      <c r="Y50" s="2">
        <v>0.02</v>
      </c>
      <c r="Z50" s="2">
        <v>0.49</v>
      </c>
      <c r="AA50" s="2">
        <f t="shared" si="31"/>
        <v>9.7999999999999997E-3</v>
      </c>
      <c r="AB50" s="2"/>
      <c r="AC50" s="2"/>
      <c r="AD50" s="2"/>
      <c r="AE50" s="13"/>
      <c r="AF50" s="2"/>
      <c r="AG50" s="14"/>
      <c r="AH50" s="13"/>
      <c r="AI50" s="2"/>
      <c r="AJ50" s="14"/>
      <c r="AL50" s="2"/>
      <c r="AM50" s="2"/>
      <c r="AN50" s="2">
        <v>0.01</v>
      </c>
      <c r="AO50" s="2">
        <v>0.5</v>
      </c>
      <c r="AP50" s="2">
        <f t="shared" si="32"/>
        <v>5.0000000000000001E-3</v>
      </c>
      <c r="AQ50" s="1">
        <f t="shared" si="33"/>
        <v>1.846311406445772E-2</v>
      </c>
      <c r="AR50" s="7">
        <f t="shared" si="34"/>
        <v>7.7091041666666671</v>
      </c>
      <c r="AS50" s="1">
        <f t="shared" si="35"/>
        <v>0.16</v>
      </c>
      <c r="AT50" s="1">
        <f t="shared" si="36"/>
        <v>140.68953424657499</v>
      </c>
      <c r="AU50" s="1">
        <f t="shared" si="37"/>
        <v>21466.707759086941</v>
      </c>
    </row>
    <row r="51" spans="1:78" x14ac:dyDescent="0.15">
      <c r="C51" s="6">
        <v>9</v>
      </c>
      <c r="D51" s="18">
        <v>4.5464193376333304</v>
      </c>
      <c r="E51" s="9">
        <f t="shared" si="38"/>
        <v>11.978478669451601</v>
      </c>
      <c r="F51" s="6" t="s">
        <v>110</v>
      </c>
      <c r="G51" s="1">
        <v>10</v>
      </c>
      <c r="H51" s="7">
        <f t="shared" si="21"/>
        <v>4.5464193376333304</v>
      </c>
      <c r="I51" s="7">
        <f t="shared" si="22"/>
        <v>277.6964193376333</v>
      </c>
      <c r="J51" s="7">
        <f t="shared" si="23"/>
        <v>3.1236360450665329E-2</v>
      </c>
      <c r="K51" s="7">
        <f t="shared" si="24"/>
        <v>7.7091041666666671</v>
      </c>
      <c r="L51" s="7">
        <f t="shared" si="25"/>
        <v>7.7091041666666665E-2</v>
      </c>
      <c r="M51" s="1" t="s">
        <v>110</v>
      </c>
      <c r="O51" s="7">
        <f t="shared" si="39"/>
        <v>0.41132678911767612</v>
      </c>
      <c r="P51" s="7">
        <f t="shared" si="26"/>
        <v>1.2848351847894537E-2</v>
      </c>
      <c r="Q51" s="12">
        <f t="shared" si="27"/>
        <v>2.0557362956631258E-3</v>
      </c>
      <c r="R51" s="7">
        <f t="shared" si="28"/>
        <v>1.2334566666666666E-2</v>
      </c>
      <c r="S51" s="13">
        <f t="shared" si="29"/>
        <v>0.16666465480450274</v>
      </c>
      <c r="T51" s="2">
        <v>0.01</v>
      </c>
      <c r="U51" s="14">
        <f t="shared" si="30"/>
        <v>1.6666465480450275E-3</v>
      </c>
      <c r="V51" s="13"/>
      <c r="W51" s="2"/>
      <c r="X51" s="14"/>
      <c r="Y51" s="2">
        <v>0.02</v>
      </c>
      <c r="Z51" s="2">
        <v>0.49</v>
      </c>
      <c r="AA51" s="2">
        <f t="shared" si="31"/>
        <v>9.7999999999999997E-3</v>
      </c>
      <c r="AB51" s="2"/>
      <c r="AC51" s="2"/>
      <c r="AD51" s="2"/>
      <c r="AE51" s="13"/>
      <c r="AF51" s="2"/>
      <c r="AG51" s="14"/>
      <c r="AH51" s="13"/>
      <c r="AI51" s="2"/>
      <c r="AJ51" s="14"/>
      <c r="AK51" s="2"/>
      <c r="AL51" s="2"/>
      <c r="AM51" s="2"/>
      <c r="AN51" s="2">
        <v>0.01</v>
      </c>
      <c r="AO51" s="2">
        <v>0.5</v>
      </c>
      <c r="AP51" s="2">
        <f t="shared" si="32"/>
        <v>5.0000000000000001E-3</v>
      </c>
      <c r="AQ51" s="1">
        <f t="shared" si="33"/>
        <v>1.6466646548045027E-2</v>
      </c>
      <c r="AR51" s="7">
        <f t="shared" si="34"/>
        <v>7.7091041666666671</v>
      </c>
      <c r="AS51" s="1">
        <f t="shared" si="35"/>
        <v>0.16</v>
      </c>
      <c r="AT51" s="1">
        <f t="shared" si="36"/>
        <v>140.68953424657499</v>
      </c>
      <c r="AU51" s="1">
        <f t="shared" si="37"/>
        <v>19145.453360954609</v>
      </c>
    </row>
    <row r="52" spans="1:78" x14ac:dyDescent="0.15">
      <c r="C52" s="6">
        <v>10</v>
      </c>
      <c r="D52" s="18">
        <v>-2.2207770039032302</v>
      </c>
      <c r="E52" s="9">
        <f t="shared" si="38"/>
        <v>4.5464193376333304</v>
      </c>
      <c r="F52" s="6" t="s">
        <v>110</v>
      </c>
      <c r="G52" s="1">
        <v>11</v>
      </c>
      <c r="H52" s="7">
        <f t="shared" si="21"/>
        <v>-2.2207770039032302</v>
      </c>
      <c r="I52" s="7">
        <f t="shared" si="22"/>
        <v>270.92922299609677</v>
      </c>
      <c r="J52" s="7">
        <f t="shared" si="23"/>
        <v>1.3011010815086221E-2</v>
      </c>
      <c r="K52" s="7">
        <f t="shared" si="24"/>
        <v>7.7091041666666671</v>
      </c>
      <c r="L52" s="7">
        <f t="shared" si="25"/>
        <v>7.7091041666666665E-2</v>
      </c>
      <c r="M52" s="1" t="s">
        <v>112</v>
      </c>
      <c r="N52" s="7">
        <f>(O51-P51)*$C$22/100</f>
        <v>0.37855451540629254</v>
      </c>
      <c r="O52" s="7">
        <f t="shared" si="39"/>
        <v>9.7014963530155707E-2</v>
      </c>
      <c r="P52" s="7">
        <f t="shared" si="26"/>
        <v>1.2622627397160511E-3</v>
      </c>
      <c r="Q52" s="12">
        <f t="shared" si="27"/>
        <v>2.0196203835456819E-4</v>
      </c>
      <c r="R52" s="7">
        <f t="shared" si="28"/>
        <v>1.2334566666666666E-2</v>
      </c>
      <c r="S52" s="13">
        <f t="shared" si="29"/>
        <v>1.6373663040823071E-2</v>
      </c>
      <c r="T52" s="2">
        <v>0.01</v>
      </c>
      <c r="U52" s="14">
        <f t="shared" si="30"/>
        <v>1.6373663040823071E-4</v>
      </c>
      <c r="V52" s="13"/>
      <c r="W52" s="2"/>
      <c r="X52" s="14"/>
      <c r="Y52" s="2">
        <v>0.02</v>
      </c>
      <c r="Z52" s="2">
        <v>0.49</v>
      </c>
      <c r="AA52" s="2">
        <f t="shared" si="31"/>
        <v>9.7999999999999997E-3</v>
      </c>
      <c r="AB52" s="2"/>
      <c r="AC52" s="2"/>
      <c r="AD52" s="2"/>
      <c r="AE52" s="13"/>
      <c r="AF52" s="2"/>
      <c r="AG52" s="14"/>
      <c r="AH52" s="13"/>
      <c r="AI52" s="2"/>
      <c r="AJ52" s="14"/>
      <c r="AL52" s="2"/>
      <c r="AM52" s="2"/>
      <c r="AN52" s="2">
        <v>0.01</v>
      </c>
      <c r="AO52" s="2">
        <v>0.5</v>
      </c>
      <c r="AP52" s="2">
        <f t="shared" si="32"/>
        <v>5.0000000000000001E-3</v>
      </c>
      <c r="AQ52" s="1">
        <f t="shared" si="33"/>
        <v>1.4963736630408231E-2</v>
      </c>
      <c r="AR52" s="7">
        <f t="shared" si="34"/>
        <v>7.7091041666666671</v>
      </c>
      <c r="AS52" s="1">
        <f t="shared" si="35"/>
        <v>0.16</v>
      </c>
      <c r="AT52" s="1">
        <f t="shared" si="36"/>
        <v>140.68953424657499</v>
      </c>
      <c r="AU52" s="1">
        <f t="shared" si="37"/>
        <v>17398.048893999101</v>
      </c>
    </row>
    <row r="53" spans="1:78" x14ac:dyDescent="0.15">
      <c r="C53" s="6">
        <v>11</v>
      </c>
      <c r="D53" s="18">
        <v>-9.7935258338000004</v>
      </c>
      <c r="E53" s="9">
        <f t="shared" si="38"/>
        <v>-2.2207770039032302</v>
      </c>
      <c r="F53" s="6" t="s">
        <v>112</v>
      </c>
      <c r="G53" s="1">
        <v>12</v>
      </c>
      <c r="H53" s="7">
        <f t="shared" si="21"/>
        <v>-9.7935258338000004</v>
      </c>
      <c r="I53" s="7">
        <f t="shared" si="22"/>
        <v>263.35647416619997</v>
      </c>
      <c r="J53" s="7">
        <f t="shared" si="23"/>
        <v>4.6292440533943916E-3</v>
      </c>
      <c r="K53" s="7">
        <f t="shared" si="24"/>
        <v>7.7091041666666671</v>
      </c>
      <c r="L53" s="7">
        <f t="shared" si="25"/>
        <v>7.7091041666666665E-2</v>
      </c>
      <c r="M53" s="1" t="s">
        <v>110</v>
      </c>
      <c r="O53" s="7">
        <f t="shared" si="39"/>
        <v>0.17284374245710632</v>
      </c>
      <c r="P53" s="7">
        <f t="shared" si="26"/>
        <v>8.001358669359912E-4</v>
      </c>
      <c r="Q53" s="12">
        <f t="shared" si="27"/>
        <v>1.2802173870975859E-4</v>
      </c>
      <c r="R53" s="7">
        <f t="shared" si="28"/>
        <v>1.2334566666666666E-2</v>
      </c>
      <c r="S53" s="13">
        <f t="shared" si="29"/>
        <v>1.0379103066160297E-2</v>
      </c>
      <c r="T53" s="2">
        <v>0.01</v>
      </c>
      <c r="U53" s="14">
        <f t="shared" si="30"/>
        <v>1.0379103066160297E-4</v>
      </c>
      <c r="V53" s="13"/>
      <c r="W53" s="2"/>
      <c r="X53" s="14"/>
      <c r="Y53" s="2">
        <v>0.02</v>
      </c>
      <c r="Z53" s="2">
        <v>0.49</v>
      </c>
      <c r="AA53" s="2">
        <f t="shared" si="31"/>
        <v>9.7999999999999997E-3</v>
      </c>
      <c r="AB53" s="2"/>
      <c r="AC53" s="2"/>
      <c r="AD53" s="2"/>
      <c r="AE53" s="13"/>
      <c r="AF53" s="2"/>
      <c r="AG53" s="14"/>
      <c r="AH53" s="13"/>
      <c r="AI53" s="2"/>
      <c r="AJ53" s="14"/>
      <c r="AK53" s="2"/>
      <c r="AL53" s="2"/>
      <c r="AM53" s="2"/>
      <c r="AN53" s="2">
        <v>0.01</v>
      </c>
      <c r="AO53" s="2">
        <v>0.5</v>
      </c>
      <c r="AP53" s="2">
        <f t="shared" si="32"/>
        <v>5.0000000000000001E-3</v>
      </c>
      <c r="AQ53" s="1">
        <f t="shared" si="33"/>
        <v>1.4903791030661603E-2</v>
      </c>
      <c r="AR53" s="7">
        <f t="shared" si="34"/>
        <v>7.7091041666666671</v>
      </c>
      <c r="AS53" s="1">
        <f t="shared" si="35"/>
        <v>0.16</v>
      </c>
      <c r="AT53" s="1">
        <f t="shared" si="36"/>
        <v>140.68953424657499</v>
      </c>
      <c r="AU53" s="1">
        <f t="shared" si="37"/>
        <v>17328.351297661262</v>
      </c>
      <c r="AV53" s="1">
        <f>SUM(AU42:AU53)</f>
        <v>219324.49580685224</v>
      </c>
    </row>
    <row r="54" spans="1:78" x14ac:dyDescent="0.15">
      <c r="C54" s="6">
        <v>12</v>
      </c>
      <c r="D54" s="18">
        <v>-11.7568357696129</v>
      </c>
      <c r="E54" s="9">
        <f t="shared" si="38"/>
        <v>-9.7935258338000004</v>
      </c>
      <c r="F54" s="6" t="s">
        <v>110</v>
      </c>
    </row>
    <row r="56" spans="1:78" x14ac:dyDescent="0.15">
      <c r="S56" s="30" t="s">
        <v>80</v>
      </c>
      <c r="T56" s="30"/>
      <c r="U56" s="30"/>
      <c r="V56" s="11" t="s">
        <v>81</v>
      </c>
      <c r="W56" s="11" t="s">
        <v>82</v>
      </c>
      <c r="X56" s="11" t="s">
        <v>83</v>
      </c>
      <c r="Y56" s="11" t="s">
        <v>84</v>
      </c>
      <c r="Z56" s="11" t="s">
        <v>85</v>
      </c>
      <c r="AA56" s="11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pans="1:78" x14ac:dyDescent="0.15">
      <c r="A57" s="34" t="s">
        <v>48</v>
      </c>
      <c r="B57" s="34"/>
      <c r="C57" s="6" t="s">
        <v>88</v>
      </c>
      <c r="D57" s="6" t="s">
        <v>89</v>
      </c>
      <c r="E57" s="6" t="s">
        <v>90</v>
      </c>
      <c r="F57" s="6" t="s">
        <v>91</v>
      </c>
      <c r="G57" s="1" t="s">
        <v>88</v>
      </c>
      <c r="H57" s="1" t="s">
        <v>90</v>
      </c>
      <c r="I57" s="1" t="s">
        <v>92</v>
      </c>
      <c r="J57" s="1" t="s">
        <v>93</v>
      </c>
      <c r="K57" s="10" t="s">
        <v>94</v>
      </c>
      <c r="L57" s="10" t="s">
        <v>95</v>
      </c>
      <c r="M57" s="1" t="s">
        <v>96</v>
      </c>
      <c r="N57" s="10" t="s">
        <v>97</v>
      </c>
      <c r="O57" s="1" t="s">
        <v>98</v>
      </c>
      <c r="P57" s="1" t="s">
        <v>99</v>
      </c>
      <c r="Q57" s="10" t="s">
        <v>100</v>
      </c>
      <c r="R57" s="10" t="s">
        <v>101</v>
      </c>
      <c r="S57" s="2" t="s">
        <v>102</v>
      </c>
      <c r="T57" s="2" t="s">
        <v>103</v>
      </c>
      <c r="U57" s="2"/>
      <c r="V57" s="2" t="s">
        <v>113</v>
      </c>
      <c r="W57" s="2" t="s">
        <v>113</v>
      </c>
      <c r="X57" s="2" t="s">
        <v>113</v>
      </c>
      <c r="Y57" s="2" t="s">
        <v>113</v>
      </c>
      <c r="Z57" s="2" t="s">
        <v>113</v>
      </c>
      <c r="AA57" s="2" t="s">
        <v>113</v>
      </c>
      <c r="AB57" s="1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1" t="s">
        <v>108</v>
      </c>
      <c r="B58" s="1">
        <f>F7</f>
        <v>134.75800000000001</v>
      </c>
      <c r="C58" s="6" t="s">
        <v>109</v>
      </c>
      <c r="D58" s="6">
        <v>-14</v>
      </c>
      <c r="E58" s="6"/>
      <c r="F58" s="6"/>
      <c r="G58" s="1">
        <v>1</v>
      </c>
      <c r="H58" s="7">
        <f t="shared" ref="H58:H69" si="40">E59</f>
        <v>-14</v>
      </c>
      <c r="I58" s="7">
        <f t="shared" ref="I58:I69" si="41">H58+273.15</f>
        <v>259.14999999999998</v>
      </c>
      <c r="J58" s="7">
        <f t="shared" ref="J58:J69" si="42">EXP(($C$16*(I58-$C$14))/($C$17*I58*$C$14))</f>
        <v>2.5402757724984461E-3</v>
      </c>
      <c r="K58" s="7">
        <f t="shared" ref="K58:K69" si="43">$B$58/12</f>
        <v>11.229833333333334</v>
      </c>
      <c r="L58" s="7">
        <f t="shared" ref="L58:L69" si="44">K58*$B$59/100</f>
        <v>3.0320550000000002</v>
      </c>
      <c r="M58" s="1" t="s">
        <v>110</v>
      </c>
      <c r="O58" s="7">
        <f>L58</f>
        <v>3.0320550000000002</v>
      </c>
      <c r="P58" s="7">
        <f t="shared" ref="P58:P69" si="45">O58*J58</f>
        <v>7.7022558573827766E-3</v>
      </c>
      <c r="Q58" s="12">
        <f t="shared" ref="Q58:Q69" si="46">P58*$B$60</f>
        <v>2.233654198641005E-3</v>
      </c>
      <c r="R58" s="7">
        <f t="shared" ref="R58:R69" si="47">L58*$B$60</f>
        <v>0.87929594999999994</v>
      </c>
      <c r="S58" s="13">
        <f t="shared" ref="S58:S69" si="48">Q58/R58</f>
        <v>2.5402757724984461E-3</v>
      </c>
      <c r="T58" s="2">
        <v>0.27</v>
      </c>
      <c r="U58" s="14">
        <f t="shared" ref="U58:U69" si="49">S58*T58</f>
        <v>6.8587445857458049E-4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0.22653326540730107</v>
      </c>
      <c r="AC58" s="7">
        <f t="shared" ref="AC58:AC69" si="51">$B$58/12</f>
        <v>11.229833333333334</v>
      </c>
      <c r="AD58" s="1">
        <f t="shared" ref="AD58:AD69" si="52">$B$60</f>
        <v>0.28999999999999998</v>
      </c>
      <c r="AE58" s="15">
        <f t="shared" ref="AE58:AE69" si="53">$E$7/12</f>
        <v>14.203740515043082</v>
      </c>
      <c r="AF58" s="1">
        <f t="shared" ref="AF58:AF69" si="54">AE58*10000*AC58*AB58</f>
        <v>361333.33184194536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2"/>
    </row>
    <row r="59" spans="1:78" x14ac:dyDescent="0.15">
      <c r="A59" s="1" t="s">
        <v>111</v>
      </c>
      <c r="B59" s="1">
        <v>27</v>
      </c>
      <c r="C59" s="6">
        <v>1</v>
      </c>
      <c r="D59" s="18">
        <v>-15.467434440645199</v>
      </c>
      <c r="E59" s="9">
        <f t="shared" ref="E59:E70" si="55">D58</f>
        <v>-14</v>
      </c>
      <c r="F59" s="6" t="s">
        <v>110</v>
      </c>
      <c r="G59" s="1">
        <v>2</v>
      </c>
      <c r="H59" s="7">
        <f t="shared" si="40"/>
        <v>-15.467434440645199</v>
      </c>
      <c r="I59" s="7">
        <f t="shared" si="41"/>
        <v>257.68256555935477</v>
      </c>
      <c r="J59" s="7">
        <f t="shared" si="42"/>
        <v>2.0509638866756286E-3</v>
      </c>
      <c r="K59" s="7">
        <f t="shared" si="43"/>
        <v>11.229833333333334</v>
      </c>
      <c r="L59" s="7">
        <f t="shared" si="44"/>
        <v>3.0320550000000002</v>
      </c>
      <c r="M59" s="1" t="s">
        <v>110</v>
      </c>
      <c r="O59" s="7">
        <f t="shared" ref="O59:O69" si="56">L59+O58-P58-N59</f>
        <v>6.0564077441426178</v>
      </c>
      <c r="P59" s="7">
        <f t="shared" si="45"/>
        <v>1.2421473566219119E-2</v>
      </c>
      <c r="Q59" s="12">
        <f t="shared" si="46"/>
        <v>3.6022273342035441E-3</v>
      </c>
      <c r="R59" s="7">
        <f t="shared" si="47"/>
        <v>0.87929594999999994</v>
      </c>
      <c r="S59" s="13">
        <f t="shared" si="48"/>
        <v>4.0967177594796664E-3</v>
      </c>
      <c r="T59" s="2">
        <v>0.27</v>
      </c>
      <c r="U59" s="14">
        <f t="shared" si="49"/>
        <v>1.1061137950595099E-3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0.22661491791038008</v>
      </c>
      <c r="AC59" s="7">
        <f t="shared" si="51"/>
        <v>11.229833333333334</v>
      </c>
      <c r="AD59" s="1">
        <f t="shared" si="52"/>
        <v>0.28999999999999998</v>
      </c>
      <c r="AE59" s="15">
        <f t="shared" si="53"/>
        <v>14.203740515043082</v>
      </c>
      <c r="AF59" s="1">
        <f t="shared" si="54"/>
        <v>361463.57218849106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73</v>
      </c>
      <c r="B60" s="1">
        <f>H7</f>
        <v>0.28999999999999998</v>
      </c>
      <c r="C60" s="6">
        <v>2</v>
      </c>
      <c r="D60" s="18">
        <v>-12.2530079889655</v>
      </c>
      <c r="E60" s="9">
        <f t="shared" si="55"/>
        <v>-15.467434440645199</v>
      </c>
      <c r="F60" s="6" t="s">
        <v>110</v>
      </c>
      <c r="G60" s="1">
        <v>3</v>
      </c>
      <c r="H60" s="7">
        <f t="shared" si="40"/>
        <v>-12.2530079889655</v>
      </c>
      <c r="I60" s="7">
        <f t="shared" si="41"/>
        <v>260.89699201103446</v>
      </c>
      <c r="J60" s="7">
        <f t="shared" si="42"/>
        <v>3.2669558066581441E-3</v>
      </c>
      <c r="K60" s="7">
        <f t="shared" si="43"/>
        <v>11.229833333333334</v>
      </c>
      <c r="L60" s="7">
        <f t="shared" si="44"/>
        <v>3.0320550000000002</v>
      </c>
      <c r="M60" s="1" t="s">
        <v>110</v>
      </c>
      <c r="O60" s="7">
        <f t="shared" si="56"/>
        <v>9.0760412705763986</v>
      </c>
      <c r="P60" s="7">
        <f t="shared" si="45"/>
        <v>2.9651025730378526E-2</v>
      </c>
      <c r="Q60" s="12">
        <f t="shared" si="46"/>
        <v>8.5987974618097728E-3</v>
      </c>
      <c r="R60" s="7">
        <f t="shared" si="47"/>
        <v>0.87929594999999994</v>
      </c>
      <c r="S60" s="13">
        <f t="shared" si="48"/>
        <v>9.7791846554163859E-3</v>
      </c>
      <c r="T60" s="2">
        <v>0.27</v>
      </c>
      <c r="U60" s="14">
        <f t="shared" si="49"/>
        <v>2.6403798569624242E-3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0.22691302580620781</v>
      </c>
      <c r="AC60" s="7">
        <f t="shared" si="51"/>
        <v>11.229833333333334</v>
      </c>
      <c r="AD60" s="1">
        <f t="shared" si="52"/>
        <v>0.28999999999999998</v>
      </c>
      <c r="AE60" s="15">
        <f t="shared" si="53"/>
        <v>14.203740515043082</v>
      </c>
      <c r="AF60" s="1">
        <f t="shared" si="54"/>
        <v>361939.07109172788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C61" s="6">
        <v>3</v>
      </c>
      <c r="D61" s="18">
        <v>-5.8383866653870999</v>
      </c>
      <c r="E61" s="9">
        <f t="shared" si="55"/>
        <v>-12.2530079889655</v>
      </c>
      <c r="F61" s="6" t="s">
        <v>110</v>
      </c>
      <c r="G61" s="1">
        <v>4</v>
      </c>
      <c r="H61" s="7">
        <f t="shared" si="40"/>
        <v>-5.8383866653870999</v>
      </c>
      <c r="I61" s="7">
        <f t="shared" si="41"/>
        <v>267.3116133346129</v>
      </c>
      <c r="J61" s="7">
        <f t="shared" si="42"/>
        <v>7.9999023180904027E-3</v>
      </c>
      <c r="K61" s="7">
        <f t="shared" si="43"/>
        <v>11.229833333333334</v>
      </c>
      <c r="L61" s="7">
        <f t="shared" si="44"/>
        <v>3.0320550000000002</v>
      </c>
      <c r="M61" s="1" t="s">
        <v>110</v>
      </c>
      <c r="O61" s="7">
        <f t="shared" si="56"/>
        <v>12.078445244846019</v>
      </c>
      <c r="P61" s="7">
        <f t="shared" si="45"/>
        <v>9.6626382113171677E-2</v>
      </c>
      <c r="Q61" s="12">
        <f t="shared" si="46"/>
        <v>2.8021650812819786E-2</v>
      </c>
      <c r="R61" s="7">
        <f t="shared" si="47"/>
        <v>0.87929594999999994</v>
      </c>
      <c r="S61" s="13">
        <f t="shared" si="48"/>
        <v>3.1868281450426091E-2</v>
      </c>
      <c r="T61" s="2">
        <v>0.27</v>
      </c>
      <c r="U61" s="14">
        <f t="shared" si="49"/>
        <v>8.6044359916150458E-3</v>
      </c>
      <c r="V61" s="2">
        <v>180.9</v>
      </c>
      <c r="W61" s="2">
        <v>6</v>
      </c>
      <c r="X61" s="2">
        <v>3</v>
      </c>
      <c r="Y61" s="2">
        <v>0.3</v>
      </c>
      <c r="Z61" s="2">
        <v>6</v>
      </c>
      <c r="AA61" s="2">
        <v>30.2</v>
      </c>
      <c r="AB61" s="1">
        <f t="shared" si="50"/>
        <v>0.22807184191317081</v>
      </c>
      <c r="AC61" s="7">
        <f t="shared" si="51"/>
        <v>11.229833333333334</v>
      </c>
      <c r="AD61" s="1">
        <f t="shared" si="52"/>
        <v>0.28999999999999998</v>
      </c>
      <c r="AE61" s="15">
        <f t="shared" si="53"/>
        <v>14.203740515043082</v>
      </c>
      <c r="AF61" s="1">
        <f t="shared" si="54"/>
        <v>363787.44812442642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6">
        <v>4</v>
      </c>
      <c r="D62" s="18">
        <v>-1.8441640189999999</v>
      </c>
      <c r="E62" s="9">
        <f t="shared" si="55"/>
        <v>-5.8383866653870999</v>
      </c>
      <c r="F62" s="6" t="s">
        <v>110</v>
      </c>
      <c r="G62" s="1">
        <v>5</v>
      </c>
      <c r="H62" s="7">
        <f t="shared" si="40"/>
        <v>-1.8441640189999999</v>
      </c>
      <c r="I62" s="7">
        <f t="shared" si="41"/>
        <v>271.30583598099997</v>
      </c>
      <c r="J62" s="7">
        <f t="shared" si="42"/>
        <v>1.3676567701232486E-2</v>
      </c>
      <c r="K62" s="7">
        <f t="shared" si="43"/>
        <v>11.229833333333334</v>
      </c>
      <c r="L62" s="7">
        <f t="shared" si="44"/>
        <v>3.0320550000000002</v>
      </c>
      <c r="M62" s="1" t="s">
        <v>112</v>
      </c>
      <c r="N62" s="7">
        <f>(O61-P61)*$C$22/100</f>
        <v>11.382727919596205</v>
      </c>
      <c r="O62" s="7">
        <f t="shared" si="56"/>
        <v>3.6311459431366426</v>
      </c>
      <c r="P62" s="7">
        <f t="shared" si="45"/>
        <v>4.966161332436398E-2</v>
      </c>
      <c r="Q62" s="12">
        <f t="shared" si="46"/>
        <v>1.4401867864065554E-2</v>
      </c>
      <c r="R62" s="7">
        <f t="shared" si="47"/>
        <v>0.87929594999999994</v>
      </c>
      <c r="S62" s="13">
        <f t="shared" si="48"/>
        <v>1.6378862957421282E-2</v>
      </c>
      <c r="T62" s="2">
        <v>0.27</v>
      </c>
      <c r="U62" s="14">
        <f t="shared" si="49"/>
        <v>4.4222929985037462E-3</v>
      </c>
      <c r="V62" s="2">
        <v>180.9</v>
      </c>
      <c r="W62" s="2">
        <v>6</v>
      </c>
      <c r="X62" s="2">
        <v>3</v>
      </c>
      <c r="Y62" s="2">
        <v>0.3</v>
      </c>
      <c r="Z62" s="2">
        <v>6</v>
      </c>
      <c r="AA62" s="2">
        <v>30.2</v>
      </c>
      <c r="AB62" s="1">
        <f t="shared" si="50"/>
        <v>0.2272592515296093</v>
      </c>
      <c r="AC62" s="7">
        <f t="shared" si="51"/>
        <v>11.229833333333334</v>
      </c>
      <c r="AD62" s="1">
        <f t="shared" si="52"/>
        <v>0.28999999999999998</v>
      </c>
      <c r="AE62" s="15">
        <f t="shared" si="53"/>
        <v>14.203740515043082</v>
      </c>
      <c r="AF62" s="1">
        <f t="shared" si="54"/>
        <v>362491.32064316183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6">
        <v>5</v>
      </c>
      <c r="D63" s="18">
        <v>3.0043158245806501</v>
      </c>
      <c r="E63" s="9">
        <f t="shared" si="55"/>
        <v>-1.8441640189999999</v>
      </c>
      <c r="F63" s="6" t="s">
        <v>112</v>
      </c>
      <c r="G63" s="1">
        <v>6</v>
      </c>
      <c r="H63" s="7">
        <f t="shared" si="40"/>
        <v>3.0043158245806501</v>
      </c>
      <c r="I63" s="7">
        <f t="shared" si="41"/>
        <v>276.15431582458064</v>
      </c>
      <c r="J63" s="7">
        <f t="shared" si="42"/>
        <v>2.5681870116443444E-2</v>
      </c>
      <c r="K63" s="7">
        <f t="shared" si="43"/>
        <v>11.229833333333334</v>
      </c>
      <c r="L63" s="7">
        <f t="shared" si="44"/>
        <v>3.0320550000000002</v>
      </c>
      <c r="M63" s="1" t="s">
        <v>110</v>
      </c>
      <c r="O63" s="7">
        <f t="shared" si="56"/>
        <v>6.6135393298122782</v>
      </c>
      <c r="P63" s="7">
        <f t="shared" si="45"/>
        <v>0.16984805807822936</v>
      </c>
      <c r="Q63" s="12">
        <f t="shared" si="46"/>
        <v>4.9255936842686511E-2</v>
      </c>
      <c r="R63" s="7">
        <f t="shared" si="47"/>
        <v>0.87929594999999994</v>
      </c>
      <c r="S63" s="13">
        <f t="shared" si="48"/>
        <v>5.6017472663995004E-2</v>
      </c>
      <c r="T63" s="2">
        <v>0.27</v>
      </c>
      <c r="U63" s="14">
        <f t="shared" si="49"/>
        <v>1.5124717619278652E-2</v>
      </c>
      <c r="V63" s="2">
        <v>180.9</v>
      </c>
      <c r="W63" s="2">
        <v>6</v>
      </c>
      <c r="X63" s="2">
        <v>3</v>
      </c>
      <c r="Y63" s="2">
        <v>0.3</v>
      </c>
      <c r="Z63" s="2">
        <v>6</v>
      </c>
      <c r="AA63" s="2">
        <v>30.2</v>
      </c>
      <c r="AB63" s="1">
        <f t="shared" si="50"/>
        <v>0.22933873263342586</v>
      </c>
      <c r="AC63" s="7">
        <f t="shared" si="51"/>
        <v>11.229833333333334</v>
      </c>
      <c r="AD63" s="1">
        <f t="shared" si="52"/>
        <v>0.28999999999999998</v>
      </c>
      <c r="AE63" s="15">
        <f t="shared" si="53"/>
        <v>14.203740515043082</v>
      </c>
      <c r="AF63" s="1">
        <f t="shared" si="54"/>
        <v>365808.21025932231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6">
        <v>6</v>
      </c>
      <c r="D64" s="18">
        <v>8.0572772105333303</v>
      </c>
      <c r="E64" s="9">
        <f t="shared" si="55"/>
        <v>3.0043158245806501</v>
      </c>
      <c r="F64" s="6" t="s">
        <v>110</v>
      </c>
      <c r="G64" s="1">
        <v>7</v>
      </c>
      <c r="H64" s="7">
        <f t="shared" si="40"/>
        <v>8.0572772105333303</v>
      </c>
      <c r="I64" s="7">
        <f t="shared" si="41"/>
        <v>281.20727721053333</v>
      </c>
      <c r="J64" s="7">
        <f t="shared" si="42"/>
        <v>4.8392211746141771E-2</v>
      </c>
      <c r="K64" s="7">
        <f t="shared" si="43"/>
        <v>11.229833333333334</v>
      </c>
      <c r="L64" s="7">
        <f t="shared" si="44"/>
        <v>3.0320550000000002</v>
      </c>
      <c r="M64" s="1" t="s">
        <v>110</v>
      </c>
      <c r="O64" s="7">
        <f t="shared" si="56"/>
        <v>9.4757462717340477</v>
      </c>
      <c r="P64" s="7">
        <f t="shared" si="45"/>
        <v>0.4585523200344675</v>
      </c>
      <c r="Q64" s="12">
        <f t="shared" si="46"/>
        <v>0.13298017280999558</v>
      </c>
      <c r="R64" s="7">
        <f t="shared" si="47"/>
        <v>0.87929594999999994</v>
      </c>
      <c r="S64" s="13">
        <f t="shared" si="48"/>
        <v>0.15123482919487527</v>
      </c>
      <c r="T64" s="2">
        <v>0.27</v>
      </c>
      <c r="U64" s="14">
        <f t="shared" si="49"/>
        <v>4.0833403882616325E-2</v>
      </c>
      <c r="V64" s="2">
        <v>180.9</v>
      </c>
      <c r="W64" s="2">
        <v>6</v>
      </c>
      <c r="X64" s="2">
        <v>3</v>
      </c>
      <c r="Y64" s="2">
        <v>0.3</v>
      </c>
      <c r="Z64" s="2">
        <v>6</v>
      </c>
      <c r="AA64" s="2">
        <v>30.2</v>
      </c>
      <c r="AB64" s="1">
        <f t="shared" si="50"/>
        <v>0.23433393037439237</v>
      </c>
      <c r="AC64" s="7">
        <f t="shared" si="51"/>
        <v>11.229833333333334</v>
      </c>
      <c r="AD64" s="1">
        <f t="shared" si="52"/>
        <v>0.28999999999999998</v>
      </c>
      <c r="AE64" s="15">
        <f t="shared" si="53"/>
        <v>14.203740515043082</v>
      </c>
      <c r="AF64" s="1">
        <f t="shared" si="54"/>
        <v>373775.83232007164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6">
        <v>7</v>
      </c>
      <c r="D65" s="18">
        <v>10.9028840226129</v>
      </c>
      <c r="E65" s="9">
        <f t="shared" si="55"/>
        <v>8.0572772105333303</v>
      </c>
      <c r="F65" s="6" t="s">
        <v>110</v>
      </c>
      <c r="G65" s="1">
        <v>8</v>
      </c>
      <c r="H65" s="7">
        <f t="shared" si="40"/>
        <v>10.9028840226129</v>
      </c>
      <c r="I65" s="7">
        <f t="shared" si="41"/>
        <v>284.05288402261289</v>
      </c>
      <c r="J65" s="7">
        <f t="shared" si="42"/>
        <v>6.845710980523767E-2</v>
      </c>
      <c r="K65" s="7">
        <f t="shared" si="43"/>
        <v>11.229833333333334</v>
      </c>
      <c r="L65" s="7">
        <f t="shared" si="44"/>
        <v>3.0320550000000002</v>
      </c>
      <c r="M65" s="1" t="s">
        <v>110</v>
      </c>
      <c r="O65" s="7">
        <f t="shared" si="56"/>
        <v>12.04924895169958</v>
      </c>
      <c r="P65" s="7">
        <f t="shared" si="45"/>
        <v>0.82485675855714302</v>
      </c>
      <c r="Q65" s="12">
        <f t="shared" si="46"/>
        <v>0.23920845998157145</v>
      </c>
      <c r="R65" s="7">
        <f t="shared" si="47"/>
        <v>0.87929594999999994</v>
      </c>
      <c r="S65" s="13">
        <f t="shared" si="48"/>
        <v>0.27204544724853047</v>
      </c>
      <c r="T65" s="2">
        <v>0.27</v>
      </c>
      <c r="U65" s="14">
        <f t="shared" si="49"/>
        <v>7.3452270757103227E-2</v>
      </c>
      <c r="V65" s="2">
        <v>180.9</v>
      </c>
      <c r="W65" s="2">
        <v>6</v>
      </c>
      <c r="X65" s="2">
        <v>3</v>
      </c>
      <c r="Y65" s="2">
        <v>0.3</v>
      </c>
      <c r="Z65" s="2">
        <v>6</v>
      </c>
      <c r="AA65" s="2">
        <v>30.2</v>
      </c>
      <c r="AB65" s="1">
        <f t="shared" si="50"/>
        <v>0.24067177620810518</v>
      </c>
      <c r="AC65" s="7">
        <f t="shared" si="51"/>
        <v>11.229833333333334</v>
      </c>
      <c r="AD65" s="1">
        <f t="shared" si="52"/>
        <v>0.28999999999999998</v>
      </c>
      <c r="AE65" s="15">
        <f t="shared" si="53"/>
        <v>14.203740515043082</v>
      </c>
      <c r="AF65" s="1">
        <f t="shared" si="54"/>
        <v>383885.05379656667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6">
        <v>8</v>
      </c>
      <c r="D66" s="18">
        <v>11.978478669451601</v>
      </c>
      <c r="E66" s="9">
        <f t="shared" si="55"/>
        <v>10.9028840226129</v>
      </c>
      <c r="F66" s="6" t="s">
        <v>110</v>
      </c>
      <c r="G66" s="1">
        <v>9</v>
      </c>
      <c r="H66" s="7">
        <f t="shared" si="40"/>
        <v>11.978478669451601</v>
      </c>
      <c r="I66" s="7">
        <f t="shared" si="41"/>
        <v>285.12847866945157</v>
      </c>
      <c r="J66" s="7">
        <f t="shared" si="42"/>
        <v>7.7906950899042079E-2</v>
      </c>
      <c r="K66" s="7">
        <f t="shared" si="43"/>
        <v>11.229833333333334</v>
      </c>
      <c r="L66" s="7">
        <f t="shared" si="44"/>
        <v>3.0320550000000002</v>
      </c>
      <c r="M66" s="1" t="s">
        <v>110</v>
      </c>
      <c r="O66" s="7">
        <f t="shared" si="56"/>
        <v>14.256447193142437</v>
      </c>
      <c r="P66" s="7">
        <f t="shared" si="45"/>
        <v>1.110676331470934</v>
      </c>
      <c r="Q66" s="12">
        <f t="shared" si="46"/>
        <v>0.32209613612657084</v>
      </c>
      <c r="R66" s="7">
        <f t="shared" si="47"/>
        <v>0.87929594999999994</v>
      </c>
      <c r="S66" s="13">
        <f t="shared" si="48"/>
        <v>0.36631140644577159</v>
      </c>
      <c r="T66" s="2">
        <v>0.27</v>
      </c>
      <c r="U66" s="14">
        <f t="shared" si="49"/>
        <v>9.8904079740358336E-2</v>
      </c>
      <c r="V66" s="2">
        <v>180.9</v>
      </c>
      <c r="W66" s="2">
        <v>6</v>
      </c>
      <c r="X66" s="2">
        <v>3</v>
      </c>
      <c r="Y66" s="2">
        <v>0.3</v>
      </c>
      <c r="Z66" s="2">
        <v>6</v>
      </c>
      <c r="AA66" s="2">
        <v>30.2</v>
      </c>
      <c r="AB66" s="1">
        <f t="shared" si="50"/>
        <v>0.24561706269355163</v>
      </c>
      <c r="AC66" s="7">
        <f t="shared" si="51"/>
        <v>11.229833333333334</v>
      </c>
      <c r="AD66" s="1">
        <f t="shared" si="52"/>
        <v>0.28999999999999998</v>
      </c>
      <c r="AE66" s="15">
        <f t="shared" si="53"/>
        <v>14.203740515043082</v>
      </c>
      <c r="AF66" s="1">
        <f t="shared" si="54"/>
        <v>391773.06459041859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6">
        <v>9</v>
      </c>
      <c r="D67" s="18">
        <v>4.5464193376333304</v>
      </c>
      <c r="E67" s="9">
        <f t="shared" si="55"/>
        <v>11.978478669451601</v>
      </c>
      <c r="F67" s="6" t="s">
        <v>110</v>
      </c>
      <c r="G67" s="1">
        <v>10</v>
      </c>
      <c r="H67" s="7">
        <f t="shared" si="40"/>
        <v>4.5464193376333304</v>
      </c>
      <c r="I67" s="7">
        <f t="shared" si="41"/>
        <v>277.6964193376333</v>
      </c>
      <c r="J67" s="7">
        <f t="shared" si="42"/>
        <v>3.1236360450665329E-2</v>
      </c>
      <c r="K67" s="7">
        <f t="shared" si="43"/>
        <v>11.229833333333334</v>
      </c>
      <c r="L67" s="7">
        <f t="shared" si="44"/>
        <v>3.0320550000000002</v>
      </c>
      <c r="M67" s="1" t="s">
        <v>110</v>
      </c>
      <c r="O67" s="7">
        <f t="shared" si="56"/>
        <v>16.177825861671504</v>
      </c>
      <c r="P67" s="7">
        <f t="shared" si="45"/>
        <v>0.50533639992326651</v>
      </c>
      <c r="Q67" s="12">
        <f t="shared" si="46"/>
        <v>0.14654755597774727</v>
      </c>
      <c r="R67" s="7">
        <f t="shared" si="47"/>
        <v>0.87929594999999994</v>
      </c>
      <c r="S67" s="13">
        <f t="shared" si="48"/>
        <v>0.16666465480450271</v>
      </c>
      <c r="T67" s="2">
        <v>0.27</v>
      </c>
      <c r="U67" s="14">
        <f t="shared" si="49"/>
        <v>4.4999456797215738E-2</v>
      </c>
      <c r="V67" s="2">
        <v>180.9</v>
      </c>
      <c r="W67" s="2">
        <v>6</v>
      </c>
      <c r="X67" s="2">
        <v>3</v>
      </c>
      <c r="Y67" s="2">
        <v>0.3</v>
      </c>
      <c r="Z67" s="2">
        <v>6</v>
      </c>
      <c r="AA67" s="2">
        <v>30.2</v>
      </c>
      <c r="AB67" s="1">
        <f t="shared" si="50"/>
        <v>0.23514339445569904</v>
      </c>
      <c r="AC67" s="7">
        <f t="shared" si="51"/>
        <v>11.229833333333334</v>
      </c>
      <c r="AD67" s="1">
        <f t="shared" si="52"/>
        <v>0.28999999999999998</v>
      </c>
      <c r="AE67" s="15">
        <f t="shared" si="53"/>
        <v>14.203740515043082</v>
      </c>
      <c r="AF67" s="1">
        <f t="shared" si="54"/>
        <v>375066.97317295714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6">
        <v>10</v>
      </c>
      <c r="D68" s="18">
        <v>-2.2207770039032302</v>
      </c>
      <c r="E68" s="9">
        <f t="shared" si="55"/>
        <v>4.5464193376333304</v>
      </c>
      <c r="F68" s="6" t="s">
        <v>110</v>
      </c>
      <c r="G68" s="1">
        <v>11</v>
      </c>
      <c r="H68" s="7">
        <f t="shared" si="40"/>
        <v>-2.2207770039032302</v>
      </c>
      <c r="I68" s="7">
        <f t="shared" si="41"/>
        <v>270.92922299609677</v>
      </c>
      <c r="J68" s="7">
        <f t="shared" si="42"/>
        <v>1.3011010815086221E-2</v>
      </c>
      <c r="K68" s="7">
        <f t="shared" si="43"/>
        <v>11.229833333333334</v>
      </c>
      <c r="L68" s="7">
        <f t="shared" si="44"/>
        <v>3.0320550000000002</v>
      </c>
      <c r="M68" s="1" t="s">
        <v>112</v>
      </c>
      <c r="N68" s="7">
        <f>(O67-P67)*$C$22/100</f>
        <v>14.888864988660826</v>
      </c>
      <c r="O68" s="7">
        <f t="shared" si="56"/>
        <v>3.8156794730874122</v>
      </c>
      <c r="P68" s="7">
        <f t="shared" si="45"/>
        <v>4.9645846891242809E-2</v>
      </c>
      <c r="Q68" s="12">
        <f t="shared" si="46"/>
        <v>1.4397295598460414E-2</v>
      </c>
      <c r="R68" s="7">
        <f t="shared" si="47"/>
        <v>0.87929594999999994</v>
      </c>
      <c r="S68" s="13">
        <f t="shared" si="48"/>
        <v>1.6373663040823074E-2</v>
      </c>
      <c r="T68" s="2">
        <v>0.27</v>
      </c>
      <c r="U68" s="14">
        <f t="shared" si="49"/>
        <v>4.4208890210222307E-3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0.22725897873678463</v>
      </c>
      <c r="AC68" s="7">
        <f t="shared" si="51"/>
        <v>11.229833333333334</v>
      </c>
      <c r="AD68" s="1">
        <f t="shared" si="52"/>
        <v>0.28999999999999998</v>
      </c>
      <c r="AE68" s="15">
        <f t="shared" si="53"/>
        <v>14.203740515043082</v>
      </c>
      <c r="AF68" s="1">
        <f t="shared" si="54"/>
        <v>362490.88552322454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6">
        <v>11</v>
      </c>
      <c r="D69" s="18">
        <v>-9.7935258338000004</v>
      </c>
      <c r="E69" s="9">
        <f t="shared" si="55"/>
        <v>-2.2207770039032302</v>
      </c>
      <c r="F69" s="6" t="s">
        <v>112</v>
      </c>
      <c r="G69" s="1">
        <v>12</v>
      </c>
      <c r="H69" s="7">
        <f t="shared" si="40"/>
        <v>-9.7935258338000004</v>
      </c>
      <c r="I69" s="7">
        <f t="shared" si="41"/>
        <v>263.35647416619997</v>
      </c>
      <c r="J69" s="7">
        <f t="shared" si="42"/>
        <v>4.6292440533943916E-3</v>
      </c>
      <c r="K69" s="7">
        <f t="shared" si="43"/>
        <v>11.229833333333334</v>
      </c>
      <c r="L69" s="7">
        <f t="shared" si="44"/>
        <v>3.0320550000000002</v>
      </c>
      <c r="M69" s="1" t="s">
        <v>110</v>
      </c>
      <c r="O69" s="7">
        <f t="shared" si="56"/>
        <v>6.7980886261961695</v>
      </c>
      <c r="P69" s="7">
        <f t="shared" si="45"/>
        <v>3.1470011347266666E-2</v>
      </c>
      <c r="Q69" s="12">
        <f t="shared" si="46"/>
        <v>9.126303290707332E-3</v>
      </c>
      <c r="R69" s="7">
        <f t="shared" si="47"/>
        <v>0.87929594999999994</v>
      </c>
      <c r="S69" s="13">
        <f t="shared" si="48"/>
        <v>1.0379103066160298E-2</v>
      </c>
      <c r="T69" s="2">
        <v>0.27</v>
      </c>
      <c r="U69" s="14">
        <f t="shared" si="49"/>
        <v>2.8023578278632806E-3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0.22694449812595385</v>
      </c>
      <c r="AC69" s="7">
        <f t="shared" si="51"/>
        <v>11.229833333333334</v>
      </c>
      <c r="AD69" s="1">
        <f t="shared" si="52"/>
        <v>0.28999999999999998</v>
      </c>
      <c r="AE69" s="15">
        <f t="shared" si="53"/>
        <v>14.203740515043082</v>
      </c>
      <c r="AF69" s="1">
        <f t="shared" si="54"/>
        <v>361989.27121635061</v>
      </c>
      <c r="AG69" s="1">
        <f>SUM(AF58:AF69)</f>
        <v>4425804.0347686643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6">
        <v>12</v>
      </c>
      <c r="D70" s="18">
        <v>-11.7568357696129</v>
      </c>
      <c r="E70" s="9">
        <f t="shared" si="55"/>
        <v>-9.7935258338000004</v>
      </c>
      <c r="F70" s="6" t="s">
        <v>110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2" spans="1:78" x14ac:dyDescent="0.15">
      <c r="S72" s="30" t="s">
        <v>80</v>
      </c>
      <c r="T72" s="30"/>
      <c r="U72" s="30"/>
      <c r="V72" s="30" t="s">
        <v>81</v>
      </c>
      <c r="W72" s="30"/>
      <c r="X72" s="30"/>
      <c r="Y72" s="30" t="s">
        <v>82</v>
      </c>
      <c r="Z72" s="30"/>
      <c r="AA72" s="30"/>
      <c r="AB72" s="30" t="s">
        <v>83</v>
      </c>
      <c r="AC72" s="30"/>
      <c r="AD72" s="30"/>
      <c r="AE72" s="30" t="s">
        <v>84</v>
      </c>
      <c r="AF72" s="30"/>
      <c r="AG72" s="30"/>
      <c r="AH72" s="30" t="s">
        <v>85</v>
      </c>
      <c r="AI72" s="30"/>
      <c r="AJ72" s="30"/>
      <c r="AK72" s="31" t="s">
        <v>115</v>
      </c>
      <c r="AL72" s="32"/>
      <c r="AM72" s="33"/>
      <c r="AN72" s="32" t="s">
        <v>116</v>
      </c>
      <c r="AO72" s="32"/>
      <c r="AP72" s="33"/>
      <c r="AQ72" s="30" t="s">
        <v>87</v>
      </c>
      <c r="AR72" s="30"/>
      <c r="AS72" s="30"/>
    </row>
    <row r="73" spans="1:78" x14ac:dyDescent="0.15">
      <c r="A73" s="34" t="s">
        <v>49</v>
      </c>
      <c r="B73" s="34"/>
      <c r="C73" s="6" t="s">
        <v>88</v>
      </c>
      <c r="D73" s="6" t="s">
        <v>89</v>
      </c>
      <c r="E73" s="6" t="s">
        <v>90</v>
      </c>
      <c r="F73" s="6" t="s">
        <v>91</v>
      </c>
      <c r="G73" s="1" t="s">
        <v>88</v>
      </c>
      <c r="H73" s="1" t="s">
        <v>90</v>
      </c>
      <c r="I73" s="1" t="s">
        <v>92</v>
      </c>
      <c r="J73" s="1" t="s">
        <v>93</v>
      </c>
      <c r="K73" s="10" t="s">
        <v>94</v>
      </c>
      <c r="L73" s="10" t="s">
        <v>95</v>
      </c>
      <c r="M73" s="1" t="s">
        <v>96</v>
      </c>
      <c r="N73" s="10" t="s">
        <v>97</v>
      </c>
      <c r="O73" s="1" t="s">
        <v>98</v>
      </c>
      <c r="P73" s="1" t="s">
        <v>99</v>
      </c>
      <c r="Q73" s="10" t="s">
        <v>100</v>
      </c>
      <c r="R73" s="10" t="s">
        <v>101</v>
      </c>
      <c r="S73" s="2" t="s">
        <v>102</v>
      </c>
      <c r="T73" s="2" t="s">
        <v>103</v>
      </c>
      <c r="U73" s="2"/>
      <c r="V73" s="2" t="s">
        <v>102</v>
      </c>
      <c r="W73" s="2" t="s">
        <v>103</v>
      </c>
      <c r="X73" s="2"/>
      <c r="Y73" s="2" t="s">
        <v>102</v>
      </c>
      <c r="Z73" s="2" t="s">
        <v>103</v>
      </c>
      <c r="AA73" s="2"/>
      <c r="AB73" s="2" t="s">
        <v>102</v>
      </c>
      <c r="AC73" s="2" t="s">
        <v>103</v>
      </c>
      <c r="AD73" s="2"/>
      <c r="AE73" s="2" t="s">
        <v>102</v>
      </c>
      <c r="AF73" s="2" t="s">
        <v>103</v>
      </c>
      <c r="AG73" s="2"/>
      <c r="AH73" s="2" t="s">
        <v>102</v>
      </c>
      <c r="AI73" s="2" t="s">
        <v>103</v>
      </c>
      <c r="AJ73" s="2"/>
      <c r="AK73" s="2" t="s">
        <v>102</v>
      </c>
      <c r="AL73" s="2" t="s">
        <v>103</v>
      </c>
      <c r="AM73" s="2"/>
      <c r="AN73" s="2" t="s">
        <v>102</v>
      </c>
      <c r="AO73" s="2" t="s">
        <v>103</v>
      </c>
      <c r="AP73" s="2"/>
      <c r="AQ73" s="16" t="s">
        <v>102</v>
      </c>
      <c r="AR73" s="16" t="s">
        <v>103</v>
      </c>
      <c r="AS73" s="16"/>
      <c r="AT73" s="1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pans="1:78" x14ac:dyDescent="0.15">
      <c r="A74" s="1" t="s">
        <v>108</v>
      </c>
      <c r="B74" s="1">
        <f>F8</f>
        <v>625.46400000000006</v>
      </c>
      <c r="C74" s="6" t="s">
        <v>109</v>
      </c>
      <c r="D74" s="6">
        <v>-14</v>
      </c>
      <c r="E74" s="6"/>
      <c r="F74" s="6"/>
      <c r="G74" s="1">
        <v>1</v>
      </c>
      <c r="H74" s="7">
        <f t="shared" ref="H74:H85" si="57">E75</f>
        <v>-14</v>
      </c>
      <c r="I74" s="7">
        <f t="shared" ref="I74:I85" si="58">H74+273.15</f>
        <v>259.14999999999998</v>
      </c>
      <c r="J74" s="7">
        <f t="shared" ref="J74:J85" si="59">EXP(($C$16*(I74-$C$14))/($C$17*I74*$C$14))</f>
        <v>2.5402757724984461E-3</v>
      </c>
      <c r="K74" s="7">
        <f t="shared" ref="K74:K85" si="60">$B$74/12</f>
        <v>52.122000000000007</v>
      </c>
      <c r="L74" s="7">
        <f t="shared" ref="L74:L85" si="61">K74*$B$75/100</f>
        <v>0.52122000000000002</v>
      </c>
      <c r="M74" s="1" t="s">
        <v>110</v>
      </c>
      <c r="O74" s="7">
        <f>L74</f>
        <v>0.52122000000000002</v>
      </c>
      <c r="P74" s="7">
        <f t="shared" ref="P74:P85" si="62">O74*J74</f>
        <v>1.3240425381416401E-3</v>
      </c>
      <c r="Q74" s="12">
        <f t="shared" ref="Q74:Q85" si="63">P74*$B$76</f>
        <v>3.4425105991682645E-4</v>
      </c>
      <c r="R74" s="7">
        <f t="shared" ref="R74:R85" si="64">L74*$B$76</f>
        <v>0.1355172</v>
      </c>
      <c r="S74" s="13">
        <f t="shared" ref="S74:S85" si="65">Q74/R74</f>
        <v>2.5402757724984461E-3</v>
      </c>
      <c r="T74" s="2">
        <v>0.01</v>
      </c>
      <c r="U74" s="14">
        <f t="shared" ref="U74:U85" si="66">S74*T74</f>
        <v>2.540275772498446E-5</v>
      </c>
      <c r="V74" s="13"/>
      <c r="W74" s="2"/>
      <c r="X74" s="2"/>
      <c r="Y74" s="2"/>
      <c r="Z74" s="2"/>
      <c r="AA74" s="2"/>
      <c r="AB74" s="2"/>
      <c r="AC74" s="2"/>
      <c r="AD74" s="2"/>
      <c r="AE74" s="13">
        <v>1E-3</v>
      </c>
      <c r="AF74" s="2">
        <v>0.49</v>
      </c>
      <c r="AG74" s="14">
        <f t="shared" ref="AG74:AG85" si="67">AF74*AE74</f>
        <v>4.8999999999999998E-4</v>
      </c>
      <c r="AH74" s="17"/>
      <c r="AI74" s="2"/>
      <c r="AJ74" s="14"/>
      <c r="AK74" s="13"/>
      <c r="AL74" s="2"/>
      <c r="AM74" s="2"/>
      <c r="AN74" s="13"/>
      <c r="AO74" s="2"/>
      <c r="AP74" s="14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5.5154027577249843E-3</v>
      </c>
      <c r="AU74" s="7">
        <f t="shared" ref="AU74:AU85" si="70">$B$74/12</f>
        <v>52.122000000000007</v>
      </c>
      <c r="AV74" s="1">
        <f t="shared" ref="AV74:AV85" si="71">$B$76</f>
        <v>0.26</v>
      </c>
      <c r="AW74" s="1">
        <f t="shared" ref="AW74:AW85" si="72">$E$8/12</f>
        <v>0.89433986822909173</v>
      </c>
      <c r="AX74" s="1">
        <f t="shared" ref="AX74:AX85" si="73">AW74*10000*AV74*0.67*AU74*AT74</f>
        <v>447.8669815895866</v>
      </c>
    </row>
    <row r="75" spans="1:78" x14ac:dyDescent="0.15">
      <c r="A75" s="1" t="s">
        <v>111</v>
      </c>
      <c r="B75" s="1">
        <v>1</v>
      </c>
      <c r="C75" s="6">
        <v>1</v>
      </c>
      <c r="D75" s="18">
        <v>-15.467434440645199</v>
      </c>
      <c r="E75" s="9">
        <f t="shared" ref="E75:E86" si="74">D74</f>
        <v>-14</v>
      </c>
      <c r="F75" s="6" t="s">
        <v>110</v>
      </c>
      <c r="G75" s="1">
        <v>2</v>
      </c>
      <c r="H75" s="7">
        <f t="shared" si="57"/>
        <v>-15.467434440645199</v>
      </c>
      <c r="I75" s="7">
        <f t="shared" si="58"/>
        <v>257.68256555935477</v>
      </c>
      <c r="J75" s="7">
        <f t="shared" si="59"/>
        <v>2.0509638866756286E-3</v>
      </c>
      <c r="K75" s="7">
        <f t="shared" si="60"/>
        <v>52.122000000000007</v>
      </c>
      <c r="L75" s="7">
        <f t="shared" si="61"/>
        <v>0.52122000000000002</v>
      </c>
      <c r="M75" s="1" t="s">
        <v>110</v>
      </c>
      <c r="O75" s="7">
        <f t="shared" ref="O75:O85" si="75">L75+O74-P74-N75</f>
        <v>1.0411159574618585</v>
      </c>
      <c r="P75" s="7">
        <f t="shared" si="62"/>
        <v>2.1352912305959916E-3</v>
      </c>
      <c r="Q75" s="12">
        <f t="shared" si="63"/>
        <v>5.5517571995495783E-4</v>
      </c>
      <c r="R75" s="7">
        <f t="shared" si="64"/>
        <v>0.1355172</v>
      </c>
      <c r="S75" s="13">
        <f t="shared" si="65"/>
        <v>4.0967177594796664E-3</v>
      </c>
      <c r="T75" s="2">
        <v>0.01</v>
      </c>
      <c r="U75" s="14">
        <f t="shared" si="66"/>
        <v>4.0967177594796666E-5</v>
      </c>
      <c r="V75" s="13"/>
      <c r="W75" s="2"/>
      <c r="X75" s="2"/>
      <c r="Y75" s="2"/>
      <c r="Z75" s="2"/>
      <c r="AA75" s="2"/>
      <c r="AB75" s="2"/>
      <c r="AC75" s="2"/>
      <c r="AD75" s="2"/>
      <c r="AE75" s="13">
        <v>1E-3</v>
      </c>
      <c r="AF75" s="2">
        <v>0.49</v>
      </c>
      <c r="AG75" s="14">
        <f t="shared" si="67"/>
        <v>4.8999999999999998E-4</v>
      </c>
      <c r="AH75" s="17"/>
      <c r="AI75" s="2"/>
      <c r="AJ75" s="14"/>
      <c r="AK75" s="13"/>
      <c r="AL75" s="2"/>
      <c r="AM75" s="2"/>
      <c r="AN75" s="13"/>
      <c r="AO75" s="2"/>
      <c r="AP75" s="14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5.5309671775947969E-3</v>
      </c>
      <c r="AU75" s="7">
        <f t="shared" si="70"/>
        <v>52.122000000000007</v>
      </c>
      <c r="AV75" s="1">
        <f t="shared" si="71"/>
        <v>0.26</v>
      </c>
      <c r="AW75" s="1">
        <f t="shared" si="72"/>
        <v>0.89433986822909173</v>
      </c>
      <c r="AX75" s="1">
        <f t="shared" si="73"/>
        <v>449.13085841844054</v>
      </c>
    </row>
    <row r="76" spans="1:78" x14ac:dyDescent="0.15">
      <c r="A76" s="1" t="s">
        <v>73</v>
      </c>
      <c r="B76" s="1">
        <f>H8</f>
        <v>0.26</v>
      </c>
      <c r="C76" s="6">
        <v>2</v>
      </c>
      <c r="D76" s="18">
        <v>-12.2530079889655</v>
      </c>
      <c r="E76" s="9">
        <f t="shared" si="74"/>
        <v>-15.467434440645199</v>
      </c>
      <c r="F76" s="6" t="s">
        <v>110</v>
      </c>
      <c r="G76" s="1">
        <v>3</v>
      </c>
      <c r="H76" s="7">
        <f t="shared" si="57"/>
        <v>-12.2530079889655</v>
      </c>
      <c r="I76" s="7">
        <f t="shared" si="58"/>
        <v>260.89699201103446</v>
      </c>
      <c r="J76" s="7">
        <f t="shared" si="59"/>
        <v>3.2669558066581441E-3</v>
      </c>
      <c r="K76" s="7">
        <f t="shared" si="60"/>
        <v>52.122000000000007</v>
      </c>
      <c r="L76" s="7">
        <f t="shared" si="61"/>
        <v>0.52122000000000002</v>
      </c>
      <c r="M76" s="1" t="s">
        <v>110</v>
      </c>
      <c r="O76" s="7">
        <f t="shared" si="75"/>
        <v>1.5602006662312624</v>
      </c>
      <c r="P76" s="7">
        <f t="shared" si="62"/>
        <v>5.0971066260961278E-3</v>
      </c>
      <c r="Q76" s="12">
        <f t="shared" si="63"/>
        <v>1.3252477227849932E-3</v>
      </c>
      <c r="R76" s="7">
        <f t="shared" si="64"/>
        <v>0.1355172</v>
      </c>
      <c r="S76" s="13">
        <f t="shared" si="65"/>
        <v>9.7791846554163842E-3</v>
      </c>
      <c r="T76" s="2">
        <v>0.01</v>
      </c>
      <c r="U76" s="14">
        <f t="shared" si="66"/>
        <v>9.7791846554163845E-5</v>
      </c>
      <c r="V76" s="13"/>
      <c r="W76" s="2"/>
      <c r="X76" s="2"/>
      <c r="Y76" s="2"/>
      <c r="Z76" s="2"/>
      <c r="AA76" s="2"/>
      <c r="AB76" s="2"/>
      <c r="AC76" s="2"/>
      <c r="AD76" s="2"/>
      <c r="AE76" s="13">
        <v>1E-3</v>
      </c>
      <c r="AF76" s="2">
        <v>0.49</v>
      </c>
      <c r="AG76" s="14">
        <f t="shared" si="67"/>
        <v>4.8999999999999998E-4</v>
      </c>
      <c r="AH76" s="17"/>
      <c r="AI76" s="2"/>
      <c r="AJ76" s="14"/>
      <c r="AK76" s="13"/>
      <c r="AL76" s="2"/>
      <c r="AM76" s="2"/>
      <c r="AN76" s="13"/>
      <c r="AO76" s="2"/>
      <c r="AP76" s="14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5.5877918465541635E-3</v>
      </c>
      <c r="AU76" s="7">
        <f t="shared" si="70"/>
        <v>52.122000000000007</v>
      </c>
      <c r="AV76" s="1">
        <f t="shared" si="71"/>
        <v>0.26</v>
      </c>
      <c r="AW76" s="1">
        <f t="shared" si="72"/>
        <v>0.89433986822909173</v>
      </c>
      <c r="AX76" s="1">
        <f t="shared" si="73"/>
        <v>453.74518924514462</v>
      </c>
    </row>
    <row r="77" spans="1:78" x14ac:dyDescent="0.15">
      <c r="C77" s="6">
        <v>3</v>
      </c>
      <c r="D77" s="18">
        <v>-5.8383866653870999</v>
      </c>
      <c r="E77" s="9">
        <f t="shared" si="74"/>
        <v>-12.2530079889655</v>
      </c>
      <c r="F77" s="6" t="s">
        <v>110</v>
      </c>
      <c r="G77" s="1">
        <v>4</v>
      </c>
      <c r="H77" s="7">
        <f t="shared" si="57"/>
        <v>-5.8383866653870999</v>
      </c>
      <c r="I77" s="7">
        <f t="shared" si="58"/>
        <v>267.3116133346129</v>
      </c>
      <c r="J77" s="7">
        <f t="shared" si="59"/>
        <v>7.9999023180904027E-3</v>
      </c>
      <c r="K77" s="7">
        <f t="shared" si="60"/>
        <v>52.122000000000007</v>
      </c>
      <c r="L77" s="7">
        <f t="shared" si="61"/>
        <v>0.52122000000000002</v>
      </c>
      <c r="M77" s="1" t="s">
        <v>110</v>
      </c>
      <c r="O77" s="7">
        <f t="shared" si="75"/>
        <v>2.0763235596051666</v>
      </c>
      <c r="P77" s="7">
        <f t="shared" si="62"/>
        <v>1.6610385657591088E-2</v>
      </c>
      <c r="Q77" s="12">
        <f t="shared" si="63"/>
        <v>4.3187002709736827E-3</v>
      </c>
      <c r="R77" s="7">
        <f t="shared" si="64"/>
        <v>0.1355172</v>
      </c>
      <c r="S77" s="13">
        <f t="shared" si="65"/>
        <v>3.1868281450426091E-2</v>
      </c>
      <c r="T77" s="2">
        <v>0.01</v>
      </c>
      <c r="U77" s="14">
        <f t="shared" si="66"/>
        <v>3.1868281450426089E-4</v>
      </c>
      <c r="V77" s="13"/>
      <c r="W77" s="2"/>
      <c r="X77" s="2"/>
      <c r="Y77" s="2"/>
      <c r="Z77" s="2"/>
      <c r="AA77" s="2"/>
      <c r="AB77" s="2"/>
      <c r="AC77" s="2"/>
      <c r="AD77" s="2"/>
      <c r="AE77" s="13">
        <v>1E-3</v>
      </c>
      <c r="AF77" s="2">
        <v>0.49</v>
      </c>
      <c r="AG77" s="14">
        <f t="shared" si="67"/>
        <v>4.8999999999999998E-4</v>
      </c>
      <c r="AH77" s="17"/>
      <c r="AI77" s="2"/>
      <c r="AJ77" s="14"/>
      <c r="AK77" s="13"/>
      <c r="AL77" s="2"/>
      <c r="AM77" s="2"/>
      <c r="AN77" s="13"/>
      <c r="AO77" s="2"/>
      <c r="AP77" s="14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5.8086828145042608E-3</v>
      </c>
      <c r="AU77" s="7">
        <f t="shared" si="70"/>
        <v>52.122000000000007</v>
      </c>
      <c r="AV77" s="1">
        <f t="shared" si="71"/>
        <v>0.26</v>
      </c>
      <c r="AW77" s="1">
        <f t="shared" si="72"/>
        <v>0.89433986822909173</v>
      </c>
      <c r="AX77" s="1">
        <f t="shared" si="73"/>
        <v>471.68218776037531</v>
      </c>
    </row>
    <row r="78" spans="1:78" x14ac:dyDescent="0.15">
      <c r="C78" s="6">
        <v>4</v>
      </c>
      <c r="D78" s="18">
        <v>-1.8441640189999999</v>
      </c>
      <c r="E78" s="9">
        <f t="shared" si="74"/>
        <v>-5.8383866653870999</v>
      </c>
      <c r="F78" s="6" t="s">
        <v>110</v>
      </c>
      <c r="G78" s="1">
        <v>5</v>
      </c>
      <c r="H78" s="7">
        <f t="shared" si="57"/>
        <v>-1.8441640189999999</v>
      </c>
      <c r="I78" s="7">
        <f t="shared" si="58"/>
        <v>271.30583598099997</v>
      </c>
      <c r="J78" s="7">
        <f t="shared" si="59"/>
        <v>1.3676567701232486E-2</v>
      </c>
      <c r="K78" s="7">
        <f t="shared" si="60"/>
        <v>52.122000000000007</v>
      </c>
      <c r="L78" s="7">
        <f t="shared" si="61"/>
        <v>0.52122000000000002</v>
      </c>
      <c r="M78" s="1" t="s">
        <v>112</v>
      </c>
      <c r="N78" s="7">
        <f>(O77-P77)*$C$22/100</f>
        <v>1.9567275152501966</v>
      </c>
      <c r="O78" s="7">
        <f t="shared" si="75"/>
        <v>0.62420565869737876</v>
      </c>
      <c r="P78" s="7">
        <f t="shared" si="62"/>
        <v>8.5369909506671192E-3</v>
      </c>
      <c r="Q78" s="12">
        <f t="shared" si="63"/>
        <v>2.2196176471734512E-3</v>
      </c>
      <c r="R78" s="7">
        <f t="shared" si="64"/>
        <v>0.1355172</v>
      </c>
      <c r="S78" s="13">
        <f t="shared" si="65"/>
        <v>1.6378862957421282E-2</v>
      </c>
      <c r="T78" s="2">
        <v>0.01</v>
      </c>
      <c r="U78" s="14">
        <f t="shared" si="66"/>
        <v>1.6378862957421283E-4</v>
      </c>
      <c r="V78" s="13"/>
      <c r="W78" s="2"/>
      <c r="X78" s="2"/>
      <c r="Y78" s="2"/>
      <c r="Z78" s="2"/>
      <c r="AA78" s="2"/>
      <c r="AB78" s="2"/>
      <c r="AC78" s="2"/>
      <c r="AD78" s="2"/>
      <c r="AE78" s="13">
        <v>1E-3</v>
      </c>
      <c r="AF78" s="2">
        <v>0.49</v>
      </c>
      <c r="AG78" s="14">
        <f t="shared" si="67"/>
        <v>4.8999999999999998E-4</v>
      </c>
      <c r="AH78" s="17"/>
      <c r="AI78" s="2"/>
      <c r="AJ78" s="14"/>
      <c r="AK78" s="13"/>
      <c r="AL78" s="2"/>
      <c r="AM78" s="2"/>
      <c r="AN78" s="13"/>
      <c r="AO78" s="2"/>
      <c r="AP78" s="14"/>
      <c r="AQ78" s="2">
        <v>0.01</v>
      </c>
      <c r="AR78" s="2">
        <v>0.5</v>
      </c>
      <c r="AS78" s="2">
        <f t="shared" si="68"/>
        <v>5.0000000000000001E-3</v>
      </c>
      <c r="AT78" s="1">
        <f t="shared" si="69"/>
        <v>5.6537886295742129E-3</v>
      </c>
      <c r="AU78" s="7">
        <f t="shared" si="70"/>
        <v>52.122000000000007</v>
      </c>
      <c r="AV78" s="1">
        <f t="shared" si="71"/>
        <v>0.26</v>
      </c>
      <c r="AW78" s="1">
        <f t="shared" si="72"/>
        <v>0.89433986822909173</v>
      </c>
      <c r="AX78" s="1">
        <f t="shared" si="73"/>
        <v>459.10432280332645</v>
      </c>
    </row>
    <row r="79" spans="1:78" x14ac:dyDescent="0.15">
      <c r="C79" s="6">
        <v>5</v>
      </c>
      <c r="D79" s="18">
        <v>3.0043158245806501</v>
      </c>
      <c r="E79" s="9">
        <f t="shared" si="74"/>
        <v>-1.8441640189999999</v>
      </c>
      <c r="F79" s="6" t="s">
        <v>112</v>
      </c>
      <c r="G79" s="1">
        <v>6</v>
      </c>
      <c r="H79" s="7">
        <f t="shared" si="57"/>
        <v>3.0043158245806501</v>
      </c>
      <c r="I79" s="7">
        <f t="shared" si="58"/>
        <v>276.15431582458064</v>
      </c>
      <c r="J79" s="7">
        <f t="shared" si="59"/>
        <v>2.5681870116443444E-2</v>
      </c>
      <c r="K79" s="7">
        <f t="shared" si="60"/>
        <v>52.122000000000007</v>
      </c>
      <c r="L79" s="7">
        <f t="shared" si="61"/>
        <v>0.52122000000000002</v>
      </c>
      <c r="M79" s="1" t="s">
        <v>110</v>
      </c>
      <c r="O79" s="7">
        <f t="shared" si="75"/>
        <v>1.1368886677467116</v>
      </c>
      <c r="P79" s="7">
        <f t="shared" si="62"/>
        <v>2.9197427101927471E-2</v>
      </c>
      <c r="Q79" s="12">
        <f t="shared" si="63"/>
        <v>7.591331046501143E-3</v>
      </c>
      <c r="R79" s="7">
        <f t="shared" si="64"/>
        <v>0.1355172</v>
      </c>
      <c r="S79" s="13">
        <f t="shared" si="65"/>
        <v>5.6017472663994997E-2</v>
      </c>
      <c r="T79" s="2">
        <v>0.01</v>
      </c>
      <c r="U79" s="14">
        <f t="shared" si="66"/>
        <v>5.6017472663995001E-4</v>
      </c>
      <c r="V79" s="13"/>
      <c r="W79" s="2"/>
      <c r="X79" s="2"/>
      <c r="Y79" s="2"/>
      <c r="Z79" s="2"/>
      <c r="AA79" s="2"/>
      <c r="AB79" s="2"/>
      <c r="AC79" s="2"/>
      <c r="AD79" s="2"/>
      <c r="AE79" s="13">
        <v>1E-3</v>
      </c>
      <c r="AF79" s="2">
        <v>0.49</v>
      </c>
      <c r="AG79" s="14">
        <f t="shared" si="67"/>
        <v>4.8999999999999998E-4</v>
      </c>
      <c r="AH79" s="17"/>
      <c r="AI79" s="2"/>
      <c r="AJ79" s="14"/>
      <c r="AK79" s="13"/>
      <c r="AL79" s="2"/>
      <c r="AM79" s="2"/>
      <c r="AN79" s="13"/>
      <c r="AO79" s="2"/>
      <c r="AP79" s="14"/>
      <c r="AQ79" s="2">
        <v>0.01</v>
      </c>
      <c r="AR79" s="2">
        <v>0.5</v>
      </c>
      <c r="AS79" s="2">
        <f t="shared" si="68"/>
        <v>5.0000000000000001E-3</v>
      </c>
      <c r="AT79" s="1">
        <f t="shared" si="69"/>
        <v>6.0501747266399498E-3</v>
      </c>
      <c r="AU79" s="7">
        <f t="shared" si="70"/>
        <v>52.122000000000007</v>
      </c>
      <c r="AV79" s="1">
        <f t="shared" si="71"/>
        <v>0.26</v>
      </c>
      <c r="AW79" s="1">
        <f t="shared" si="72"/>
        <v>0.89433986822909173</v>
      </c>
      <c r="AX79" s="1">
        <f t="shared" si="73"/>
        <v>491.2920437432449</v>
      </c>
    </row>
    <row r="80" spans="1:78" x14ac:dyDescent="0.15">
      <c r="C80" s="6">
        <v>6</v>
      </c>
      <c r="D80" s="18">
        <v>8.0572772105333303</v>
      </c>
      <c r="E80" s="9">
        <f t="shared" si="74"/>
        <v>3.0043158245806501</v>
      </c>
      <c r="F80" s="6" t="s">
        <v>110</v>
      </c>
      <c r="G80" s="1">
        <v>7</v>
      </c>
      <c r="H80" s="7">
        <f t="shared" si="57"/>
        <v>8.0572772105333303</v>
      </c>
      <c r="I80" s="7">
        <f t="shared" si="58"/>
        <v>281.20727721053333</v>
      </c>
      <c r="J80" s="7">
        <f t="shared" si="59"/>
        <v>4.8392211746141771E-2</v>
      </c>
      <c r="K80" s="7">
        <f t="shared" si="60"/>
        <v>52.122000000000007</v>
      </c>
      <c r="L80" s="7">
        <f t="shared" si="61"/>
        <v>0.52122000000000002</v>
      </c>
      <c r="M80" s="1" t="s">
        <v>110</v>
      </c>
      <c r="O80" s="7">
        <f t="shared" si="75"/>
        <v>1.6289112406447841</v>
      </c>
      <c r="P80" s="7">
        <f t="shared" si="62"/>
        <v>7.8826617672952889E-2</v>
      </c>
      <c r="Q80" s="12">
        <f t="shared" si="63"/>
        <v>2.0494920594967752E-2</v>
      </c>
      <c r="R80" s="7">
        <f t="shared" si="64"/>
        <v>0.1355172</v>
      </c>
      <c r="S80" s="13">
        <f t="shared" si="65"/>
        <v>0.15123482919487527</v>
      </c>
      <c r="T80" s="2">
        <v>0.01</v>
      </c>
      <c r="U80" s="14">
        <f t="shared" si="66"/>
        <v>1.5123482919487527E-3</v>
      </c>
      <c r="V80" s="13"/>
      <c r="W80" s="2"/>
      <c r="X80" s="2"/>
      <c r="Y80" s="2"/>
      <c r="Z80" s="2"/>
      <c r="AA80" s="2"/>
      <c r="AB80" s="2"/>
      <c r="AC80" s="2"/>
      <c r="AD80" s="2"/>
      <c r="AE80" s="13">
        <v>1E-3</v>
      </c>
      <c r="AF80" s="2">
        <v>0.49</v>
      </c>
      <c r="AG80" s="14">
        <f t="shared" si="67"/>
        <v>4.8999999999999998E-4</v>
      </c>
      <c r="AH80" s="17"/>
      <c r="AI80" s="2"/>
      <c r="AJ80" s="14"/>
      <c r="AK80" s="13"/>
      <c r="AL80" s="2"/>
      <c r="AM80" s="2"/>
      <c r="AN80" s="13"/>
      <c r="AO80" s="2"/>
      <c r="AP80" s="14"/>
      <c r="AQ80" s="2">
        <v>0.01</v>
      </c>
      <c r="AR80" s="2">
        <v>0.5</v>
      </c>
      <c r="AS80" s="2">
        <f t="shared" si="68"/>
        <v>5.0000000000000001E-3</v>
      </c>
      <c r="AT80" s="1">
        <f t="shared" si="69"/>
        <v>7.0023482919487528E-3</v>
      </c>
      <c r="AU80" s="7">
        <f t="shared" si="70"/>
        <v>52.122000000000007</v>
      </c>
      <c r="AV80" s="1">
        <f t="shared" si="71"/>
        <v>0.26</v>
      </c>
      <c r="AW80" s="1">
        <f t="shared" si="72"/>
        <v>0.89433986822909173</v>
      </c>
      <c r="AX80" s="1">
        <f t="shared" si="73"/>
        <v>568.6113474055129</v>
      </c>
    </row>
    <row r="81" spans="1:53" x14ac:dyDescent="0.15">
      <c r="C81" s="6">
        <v>7</v>
      </c>
      <c r="D81" s="18">
        <v>10.9028840226129</v>
      </c>
      <c r="E81" s="9">
        <f t="shared" si="74"/>
        <v>8.0572772105333303</v>
      </c>
      <c r="F81" s="6" t="s">
        <v>110</v>
      </c>
      <c r="G81" s="1">
        <v>8</v>
      </c>
      <c r="H81" s="7">
        <f t="shared" si="57"/>
        <v>10.9028840226129</v>
      </c>
      <c r="I81" s="7">
        <f t="shared" si="58"/>
        <v>284.05288402261289</v>
      </c>
      <c r="J81" s="7">
        <f t="shared" si="59"/>
        <v>6.845710980523767E-2</v>
      </c>
      <c r="K81" s="7">
        <f t="shared" si="60"/>
        <v>52.122000000000007</v>
      </c>
      <c r="L81" s="7">
        <f t="shared" si="61"/>
        <v>0.52122000000000002</v>
      </c>
      <c r="M81" s="1" t="s">
        <v>110</v>
      </c>
      <c r="O81" s="7">
        <f t="shared" si="75"/>
        <v>2.071304622971831</v>
      </c>
      <c r="P81" s="7">
        <f t="shared" si="62"/>
        <v>0.14179552801487905</v>
      </c>
      <c r="Q81" s="12">
        <f t="shared" si="63"/>
        <v>3.6866837283868553E-2</v>
      </c>
      <c r="R81" s="7">
        <f t="shared" si="64"/>
        <v>0.1355172</v>
      </c>
      <c r="S81" s="13">
        <f t="shared" si="65"/>
        <v>0.27204544724853047</v>
      </c>
      <c r="T81" s="2">
        <v>0.01</v>
      </c>
      <c r="U81" s="14">
        <f t="shared" si="66"/>
        <v>2.7204544724853045E-3</v>
      </c>
      <c r="V81" s="13"/>
      <c r="W81" s="2"/>
      <c r="X81" s="2"/>
      <c r="Y81" s="2"/>
      <c r="Z81" s="2"/>
      <c r="AA81" s="2"/>
      <c r="AB81" s="2"/>
      <c r="AC81" s="2"/>
      <c r="AD81" s="2"/>
      <c r="AE81" s="13">
        <v>1E-3</v>
      </c>
      <c r="AF81" s="2">
        <v>0.49</v>
      </c>
      <c r="AG81" s="14">
        <f t="shared" si="67"/>
        <v>4.8999999999999998E-4</v>
      </c>
      <c r="AH81" s="17"/>
      <c r="AI81" s="2"/>
      <c r="AJ81" s="14"/>
      <c r="AK81" s="13"/>
      <c r="AL81" s="2"/>
      <c r="AM81" s="2"/>
      <c r="AN81" s="13"/>
      <c r="AO81" s="2"/>
      <c r="AP81" s="14"/>
      <c r="AQ81" s="2">
        <v>0.01</v>
      </c>
      <c r="AR81" s="2">
        <v>0.5</v>
      </c>
      <c r="AS81" s="2">
        <f t="shared" si="68"/>
        <v>5.0000000000000001E-3</v>
      </c>
      <c r="AT81" s="1">
        <f t="shared" si="69"/>
        <v>8.2104544724853033E-3</v>
      </c>
      <c r="AU81" s="7">
        <f t="shared" si="70"/>
        <v>52.122000000000007</v>
      </c>
      <c r="AV81" s="1">
        <f t="shared" si="71"/>
        <v>0.26</v>
      </c>
      <c r="AW81" s="1">
        <f t="shared" si="72"/>
        <v>0.89433986822909173</v>
      </c>
      <c r="AX81" s="1">
        <f t="shared" si="73"/>
        <v>666.71313476071452</v>
      </c>
    </row>
    <row r="82" spans="1:53" x14ac:dyDescent="0.15">
      <c r="C82" s="6">
        <v>8</v>
      </c>
      <c r="D82" s="18">
        <v>11.978478669451601</v>
      </c>
      <c r="E82" s="9">
        <f t="shared" si="74"/>
        <v>10.9028840226129</v>
      </c>
      <c r="F82" s="6" t="s">
        <v>110</v>
      </c>
      <c r="G82" s="1">
        <v>9</v>
      </c>
      <c r="H82" s="7">
        <f t="shared" si="57"/>
        <v>11.978478669451601</v>
      </c>
      <c r="I82" s="7">
        <f t="shared" si="58"/>
        <v>285.12847866945157</v>
      </c>
      <c r="J82" s="7">
        <f t="shared" si="59"/>
        <v>7.7906950899042079E-2</v>
      </c>
      <c r="K82" s="7">
        <f t="shared" si="60"/>
        <v>52.122000000000007</v>
      </c>
      <c r="L82" s="7">
        <f t="shared" si="61"/>
        <v>0.52122000000000002</v>
      </c>
      <c r="M82" s="1" t="s">
        <v>110</v>
      </c>
      <c r="O82" s="7">
        <f t="shared" si="75"/>
        <v>2.450729094956952</v>
      </c>
      <c r="P82" s="7">
        <f t="shared" si="62"/>
        <v>0.19092883126766511</v>
      </c>
      <c r="Q82" s="12">
        <f t="shared" si="63"/>
        <v>4.9641496129592927E-2</v>
      </c>
      <c r="R82" s="7">
        <f t="shared" si="64"/>
        <v>0.1355172</v>
      </c>
      <c r="S82" s="13">
        <f t="shared" si="65"/>
        <v>0.36631140644577165</v>
      </c>
      <c r="T82" s="2">
        <v>0.01</v>
      </c>
      <c r="U82" s="14">
        <f t="shared" si="66"/>
        <v>3.6631140644577164E-3</v>
      </c>
      <c r="V82" s="13"/>
      <c r="W82" s="2"/>
      <c r="X82" s="2"/>
      <c r="Y82" s="2"/>
      <c r="Z82" s="2"/>
      <c r="AA82" s="2"/>
      <c r="AB82" s="2"/>
      <c r="AC82" s="2"/>
      <c r="AD82" s="2"/>
      <c r="AE82" s="13">
        <v>1E-3</v>
      </c>
      <c r="AF82" s="2">
        <v>0.49</v>
      </c>
      <c r="AG82" s="14">
        <f t="shared" si="67"/>
        <v>4.8999999999999998E-4</v>
      </c>
      <c r="AH82" s="17"/>
      <c r="AI82" s="2"/>
      <c r="AJ82" s="14"/>
      <c r="AK82" s="13"/>
      <c r="AL82" s="2"/>
      <c r="AM82" s="2"/>
      <c r="AN82" s="13"/>
      <c r="AO82" s="2"/>
      <c r="AP82" s="14"/>
      <c r="AQ82" s="2">
        <v>0.01</v>
      </c>
      <c r="AR82" s="2">
        <v>0.5</v>
      </c>
      <c r="AS82" s="2">
        <f t="shared" si="68"/>
        <v>5.0000000000000001E-3</v>
      </c>
      <c r="AT82" s="1">
        <f t="shared" si="69"/>
        <v>9.1531140644577173E-3</v>
      </c>
      <c r="AU82" s="7">
        <f t="shared" si="70"/>
        <v>52.122000000000007</v>
      </c>
      <c r="AV82" s="1">
        <f t="shared" si="71"/>
        <v>0.26</v>
      </c>
      <c r="AW82" s="1">
        <f t="shared" si="72"/>
        <v>0.89433986822909173</v>
      </c>
      <c r="AX82" s="1">
        <f t="shared" si="73"/>
        <v>743.25987570938491</v>
      </c>
    </row>
    <row r="83" spans="1:53" x14ac:dyDescent="0.15">
      <c r="C83" s="6">
        <v>9</v>
      </c>
      <c r="D83" s="18">
        <v>4.5464193376333304</v>
      </c>
      <c r="E83" s="9">
        <f t="shared" si="74"/>
        <v>11.978478669451601</v>
      </c>
      <c r="F83" s="6" t="s">
        <v>110</v>
      </c>
      <c r="G83" s="1">
        <v>10</v>
      </c>
      <c r="H83" s="7">
        <f t="shared" si="57"/>
        <v>4.5464193376333304</v>
      </c>
      <c r="I83" s="7">
        <f t="shared" si="58"/>
        <v>277.6964193376333</v>
      </c>
      <c r="J83" s="7">
        <f t="shared" si="59"/>
        <v>3.1236360450665329E-2</v>
      </c>
      <c r="K83" s="7">
        <f t="shared" si="60"/>
        <v>52.122000000000007</v>
      </c>
      <c r="L83" s="7">
        <f t="shared" si="61"/>
        <v>0.52122000000000002</v>
      </c>
      <c r="M83" s="1" t="s">
        <v>110</v>
      </c>
      <c r="O83" s="7">
        <f t="shared" si="75"/>
        <v>2.7810202636892871</v>
      </c>
      <c r="P83" s="7">
        <f t="shared" si="62"/>
        <v>8.6868951377202908E-2</v>
      </c>
      <c r="Q83" s="12">
        <f t="shared" si="63"/>
        <v>2.2585927358072758E-2</v>
      </c>
      <c r="R83" s="7">
        <f t="shared" si="64"/>
        <v>0.1355172</v>
      </c>
      <c r="S83" s="13">
        <f t="shared" si="65"/>
        <v>0.16666465480450274</v>
      </c>
      <c r="T83" s="2">
        <v>0.01</v>
      </c>
      <c r="U83" s="14">
        <f t="shared" si="66"/>
        <v>1.6666465480450275E-3</v>
      </c>
      <c r="V83" s="13"/>
      <c r="W83" s="2"/>
      <c r="X83" s="2"/>
      <c r="Y83" s="2"/>
      <c r="Z83" s="2"/>
      <c r="AA83" s="2"/>
      <c r="AB83" s="2"/>
      <c r="AC83" s="2"/>
      <c r="AD83" s="2"/>
      <c r="AE83" s="13">
        <v>1E-3</v>
      </c>
      <c r="AF83" s="2">
        <v>0.49</v>
      </c>
      <c r="AG83" s="14">
        <f t="shared" si="67"/>
        <v>4.8999999999999998E-4</v>
      </c>
      <c r="AH83" s="17"/>
      <c r="AI83" s="2"/>
      <c r="AJ83" s="14"/>
      <c r="AK83" s="13"/>
      <c r="AL83" s="2"/>
      <c r="AM83" s="2"/>
      <c r="AN83" s="13"/>
      <c r="AO83" s="2"/>
      <c r="AP83" s="14"/>
      <c r="AQ83" s="2">
        <v>0.01</v>
      </c>
      <c r="AR83" s="2">
        <v>0.5</v>
      </c>
      <c r="AS83" s="2">
        <f t="shared" si="68"/>
        <v>5.0000000000000001E-3</v>
      </c>
      <c r="AT83" s="1">
        <f t="shared" si="69"/>
        <v>7.1566465480450278E-3</v>
      </c>
      <c r="AU83" s="7">
        <f t="shared" si="70"/>
        <v>52.122000000000007</v>
      </c>
      <c r="AV83" s="1">
        <f t="shared" si="71"/>
        <v>0.26</v>
      </c>
      <c r="AW83" s="1">
        <f t="shared" si="72"/>
        <v>0.89433986822909173</v>
      </c>
      <c r="AX83" s="1">
        <f t="shared" si="73"/>
        <v>581.14082118248882</v>
      </c>
    </row>
    <row r="84" spans="1:53" x14ac:dyDescent="0.15">
      <c r="C84" s="6">
        <v>10</v>
      </c>
      <c r="D84" s="18">
        <v>-2.2207770039032302</v>
      </c>
      <c r="E84" s="9">
        <f t="shared" si="74"/>
        <v>4.5464193376333304</v>
      </c>
      <c r="F84" s="6" t="s">
        <v>110</v>
      </c>
      <c r="G84" s="1">
        <v>11</v>
      </c>
      <c r="H84" s="7">
        <f t="shared" si="57"/>
        <v>-2.2207770039032302</v>
      </c>
      <c r="I84" s="7">
        <f t="shared" si="58"/>
        <v>270.92922299609677</v>
      </c>
      <c r="J84" s="7">
        <f t="shared" si="59"/>
        <v>1.3011010815086221E-2</v>
      </c>
      <c r="K84" s="7">
        <f t="shared" si="60"/>
        <v>52.122000000000007</v>
      </c>
      <c r="L84" s="7">
        <f t="shared" si="61"/>
        <v>0.52122000000000002</v>
      </c>
      <c r="M84" s="1" t="s">
        <v>112</v>
      </c>
      <c r="N84" s="7">
        <f>(O83-P83)*$C$22/100</f>
        <v>2.5594437466964801</v>
      </c>
      <c r="O84" s="7">
        <f t="shared" si="75"/>
        <v>0.65592756561560428</v>
      </c>
      <c r="P84" s="7">
        <f t="shared" si="62"/>
        <v>8.5342806501378047E-3</v>
      </c>
      <c r="Q84" s="12">
        <f t="shared" si="63"/>
        <v>2.2189129690358294E-3</v>
      </c>
      <c r="R84" s="7">
        <f t="shared" si="64"/>
        <v>0.1355172</v>
      </c>
      <c r="S84" s="13">
        <f t="shared" si="65"/>
        <v>1.6373663040823078E-2</v>
      </c>
      <c r="T84" s="2">
        <v>0.01</v>
      </c>
      <c r="U84" s="14">
        <f t="shared" si="66"/>
        <v>1.6373663040823079E-4</v>
      </c>
      <c r="V84" s="13"/>
      <c r="W84" s="2"/>
      <c r="X84" s="2"/>
      <c r="Y84" s="2"/>
      <c r="Z84" s="2"/>
      <c r="AA84" s="2"/>
      <c r="AB84" s="2"/>
      <c r="AC84" s="2"/>
      <c r="AD84" s="2"/>
      <c r="AE84" s="13">
        <v>1E-3</v>
      </c>
      <c r="AF84" s="2">
        <v>0.49</v>
      </c>
      <c r="AG84" s="14">
        <f t="shared" si="67"/>
        <v>4.8999999999999998E-4</v>
      </c>
      <c r="AH84" s="17"/>
      <c r="AI84" s="2"/>
      <c r="AJ84" s="14"/>
      <c r="AK84" s="13"/>
      <c r="AL84" s="2"/>
      <c r="AM84" s="2"/>
      <c r="AN84" s="13"/>
      <c r="AO84" s="2"/>
      <c r="AP84" s="14"/>
      <c r="AQ84" s="2">
        <v>0.01</v>
      </c>
      <c r="AR84" s="2">
        <v>0.5</v>
      </c>
      <c r="AS84" s="2">
        <f t="shared" si="68"/>
        <v>5.0000000000000001E-3</v>
      </c>
      <c r="AT84" s="1">
        <f t="shared" si="69"/>
        <v>5.6537366304082312E-3</v>
      </c>
      <c r="AU84" s="7">
        <f t="shared" si="70"/>
        <v>52.122000000000007</v>
      </c>
      <c r="AV84" s="1">
        <f t="shared" si="71"/>
        <v>0.26</v>
      </c>
      <c r="AW84" s="1">
        <f t="shared" si="72"/>
        <v>0.89433986822909173</v>
      </c>
      <c r="AX84" s="1">
        <f t="shared" si="73"/>
        <v>459.10010031758304</v>
      </c>
    </row>
    <row r="85" spans="1:53" x14ac:dyDescent="0.15">
      <c r="C85" s="6">
        <v>11</v>
      </c>
      <c r="D85" s="18">
        <v>-9.7935258338000004</v>
      </c>
      <c r="E85" s="9">
        <f t="shared" si="74"/>
        <v>-2.2207770039032302</v>
      </c>
      <c r="F85" s="6" t="s">
        <v>112</v>
      </c>
      <c r="G85" s="1">
        <v>12</v>
      </c>
      <c r="H85" s="7">
        <f t="shared" si="57"/>
        <v>-9.7935258338000004</v>
      </c>
      <c r="I85" s="7">
        <f t="shared" si="58"/>
        <v>263.35647416619997</v>
      </c>
      <c r="J85" s="7">
        <f t="shared" si="59"/>
        <v>4.6292440533943916E-3</v>
      </c>
      <c r="K85" s="7">
        <f t="shared" si="60"/>
        <v>52.122000000000007</v>
      </c>
      <c r="L85" s="7">
        <f t="shared" si="61"/>
        <v>0.52122000000000002</v>
      </c>
      <c r="M85" s="1" t="s">
        <v>110</v>
      </c>
      <c r="O85" s="7">
        <f t="shared" si="75"/>
        <v>1.1686132849654665</v>
      </c>
      <c r="P85" s="7">
        <f t="shared" si="62"/>
        <v>5.4097961001440716E-3</v>
      </c>
      <c r="Q85" s="12">
        <f t="shared" si="63"/>
        <v>1.4065469860374586E-3</v>
      </c>
      <c r="R85" s="7">
        <f t="shared" si="64"/>
        <v>0.1355172</v>
      </c>
      <c r="S85" s="13">
        <f t="shared" si="65"/>
        <v>1.03791030661603E-2</v>
      </c>
      <c r="T85" s="2">
        <v>0.01</v>
      </c>
      <c r="U85" s="14">
        <f t="shared" si="66"/>
        <v>1.03791030661603E-4</v>
      </c>
      <c r="V85" s="13"/>
      <c r="W85" s="2"/>
      <c r="X85" s="2"/>
      <c r="Y85" s="2"/>
      <c r="Z85" s="2"/>
      <c r="AA85" s="2"/>
      <c r="AB85" s="2"/>
      <c r="AC85" s="2"/>
      <c r="AD85" s="2"/>
      <c r="AE85" s="13">
        <v>1E-3</v>
      </c>
      <c r="AF85" s="2">
        <v>0.49</v>
      </c>
      <c r="AG85" s="14">
        <f t="shared" si="67"/>
        <v>4.8999999999999998E-4</v>
      </c>
      <c r="AH85" s="17"/>
      <c r="AI85" s="2"/>
      <c r="AJ85" s="14"/>
      <c r="AK85" s="13"/>
      <c r="AL85" s="2"/>
      <c r="AM85" s="2"/>
      <c r="AN85" s="13"/>
      <c r="AO85" s="2"/>
      <c r="AP85" s="14"/>
      <c r="AQ85" s="2">
        <v>0.01</v>
      </c>
      <c r="AR85" s="2">
        <v>0.5</v>
      </c>
      <c r="AS85" s="2">
        <f t="shared" si="68"/>
        <v>5.0000000000000001E-3</v>
      </c>
      <c r="AT85" s="1">
        <f t="shared" si="69"/>
        <v>5.5937910306616033E-3</v>
      </c>
      <c r="AU85" s="7">
        <f t="shared" si="70"/>
        <v>52.122000000000007</v>
      </c>
      <c r="AV85" s="1">
        <f t="shared" si="71"/>
        <v>0.26</v>
      </c>
      <c r="AW85" s="1">
        <f t="shared" si="72"/>
        <v>0.89433986822909173</v>
      </c>
      <c r="AX85" s="1">
        <f t="shared" si="73"/>
        <v>454.23234070011972</v>
      </c>
      <c r="AY85" s="1">
        <f>SUM(AX74:AX85)</f>
        <v>6245.8792036359227</v>
      </c>
    </row>
    <row r="86" spans="1:53" x14ac:dyDescent="0.15">
      <c r="C86" s="6">
        <v>12</v>
      </c>
      <c r="D86" s="18">
        <v>-11.7568357696129</v>
      </c>
      <c r="E86" s="9">
        <f t="shared" si="74"/>
        <v>-9.7935258338000004</v>
      </c>
      <c r="F86" s="6" t="s">
        <v>110</v>
      </c>
    </row>
    <row r="88" spans="1:53" x14ac:dyDescent="0.15">
      <c r="S88" s="30" t="s">
        <v>80</v>
      </c>
      <c r="T88" s="30"/>
      <c r="U88" s="30"/>
      <c r="V88" s="30" t="s">
        <v>81</v>
      </c>
      <c r="W88" s="30"/>
      <c r="X88" s="30"/>
      <c r="Y88" s="30" t="s">
        <v>82</v>
      </c>
      <c r="Z88" s="30"/>
      <c r="AA88" s="30"/>
      <c r="AB88" s="30" t="s">
        <v>83</v>
      </c>
      <c r="AC88" s="30"/>
      <c r="AD88" s="30"/>
      <c r="AE88" s="30" t="s">
        <v>84</v>
      </c>
      <c r="AF88" s="30"/>
      <c r="AG88" s="30"/>
      <c r="AH88" s="30" t="s">
        <v>85</v>
      </c>
      <c r="AI88" s="30"/>
      <c r="AJ88" s="30"/>
      <c r="AK88" s="31" t="s">
        <v>115</v>
      </c>
      <c r="AL88" s="32"/>
      <c r="AM88" s="33"/>
      <c r="AN88" s="32" t="s">
        <v>116</v>
      </c>
      <c r="AO88" s="32"/>
      <c r="AP88" s="33"/>
      <c r="AQ88" s="30" t="s">
        <v>87</v>
      </c>
      <c r="AR88" s="30"/>
      <c r="AS88" s="30"/>
    </row>
    <row r="89" spans="1:53" x14ac:dyDescent="0.15">
      <c r="A89" s="34" t="s">
        <v>117</v>
      </c>
      <c r="B89" s="34"/>
      <c r="C89" s="6" t="s">
        <v>88</v>
      </c>
      <c r="D89" s="6" t="s">
        <v>89</v>
      </c>
      <c r="E89" s="6" t="s">
        <v>90</v>
      </c>
      <c r="F89" s="6" t="s">
        <v>91</v>
      </c>
      <c r="G89" s="1" t="s">
        <v>88</v>
      </c>
      <c r="H89" s="1" t="s">
        <v>90</v>
      </c>
      <c r="I89" s="1" t="s">
        <v>92</v>
      </c>
      <c r="J89" s="1" t="s">
        <v>93</v>
      </c>
      <c r="K89" s="10" t="s">
        <v>94</v>
      </c>
      <c r="L89" s="10" t="s">
        <v>95</v>
      </c>
      <c r="M89" s="1" t="s">
        <v>96</v>
      </c>
      <c r="N89" s="10" t="s">
        <v>97</v>
      </c>
      <c r="O89" s="1" t="s">
        <v>98</v>
      </c>
      <c r="P89" s="1" t="s">
        <v>99</v>
      </c>
      <c r="Q89" s="10" t="s">
        <v>100</v>
      </c>
      <c r="R89" s="10" t="s">
        <v>101</v>
      </c>
      <c r="S89" s="2" t="s">
        <v>102</v>
      </c>
      <c r="T89" s="2" t="s">
        <v>103</v>
      </c>
      <c r="U89" s="2"/>
      <c r="V89" s="2" t="s">
        <v>102</v>
      </c>
      <c r="W89" s="2" t="s">
        <v>103</v>
      </c>
      <c r="X89" s="2"/>
      <c r="Y89" s="2" t="s">
        <v>102</v>
      </c>
      <c r="Z89" s="2" t="s">
        <v>103</v>
      </c>
      <c r="AA89" s="2"/>
      <c r="AB89" s="2" t="s">
        <v>102</v>
      </c>
      <c r="AC89" s="2" t="s">
        <v>103</v>
      </c>
      <c r="AD89" s="2"/>
      <c r="AE89" s="2" t="s">
        <v>102</v>
      </c>
      <c r="AF89" s="2" t="s">
        <v>103</v>
      </c>
      <c r="AG89" s="2"/>
      <c r="AH89" s="2" t="s">
        <v>102</v>
      </c>
      <c r="AI89" s="2" t="s">
        <v>103</v>
      </c>
      <c r="AJ89" s="2"/>
      <c r="AK89" s="2" t="s">
        <v>102</v>
      </c>
      <c r="AL89" s="2" t="s">
        <v>103</v>
      </c>
      <c r="AM89" s="2"/>
      <c r="AN89" s="2" t="s">
        <v>102</v>
      </c>
      <c r="AO89" s="2" t="s">
        <v>103</v>
      </c>
      <c r="AP89" s="2"/>
      <c r="AQ89" s="16" t="s">
        <v>102</v>
      </c>
      <c r="AR89" s="16" t="s">
        <v>103</v>
      </c>
      <c r="AS89" s="16"/>
      <c r="AT89" s="1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pans="1:53" x14ac:dyDescent="0.15">
      <c r="A90" s="1" t="s">
        <v>108</v>
      </c>
      <c r="B90" s="1">
        <f>F9</f>
        <v>341.64</v>
      </c>
      <c r="C90" s="6" t="s">
        <v>109</v>
      </c>
      <c r="D90" s="6">
        <v>-14</v>
      </c>
      <c r="E90" s="6"/>
      <c r="F90" s="6"/>
      <c r="G90" s="1">
        <v>1</v>
      </c>
      <c r="H90" s="7">
        <f t="shared" ref="H90:H101" si="76">E91</f>
        <v>-14</v>
      </c>
      <c r="I90" s="7">
        <f t="shared" ref="I90:I101" si="77">H90+273.15</f>
        <v>259.14999999999998</v>
      </c>
      <c r="J90" s="7">
        <f t="shared" ref="J90:J101" si="78">EXP(($C$16*(I90-$C$14))/($C$17*I90*$C$14))</f>
        <v>2.5402757724984461E-3</v>
      </c>
      <c r="K90" s="7">
        <f t="shared" ref="K90:K101" si="79">$B$90/12</f>
        <v>28.47</v>
      </c>
      <c r="L90" s="7">
        <f t="shared" ref="L90:L101" si="80">K90*$B$75/100</f>
        <v>0.28470000000000001</v>
      </c>
      <c r="M90" s="1" t="s">
        <v>110</v>
      </c>
      <c r="O90" s="7">
        <f>L90</f>
        <v>0.28470000000000001</v>
      </c>
      <c r="P90" s="7">
        <f t="shared" ref="P90:P101" si="81">O90*J90</f>
        <v>7.2321651243030765E-4</v>
      </c>
      <c r="Q90" s="12">
        <f t="shared" ref="Q90:Q101" si="82">P90*$B$76</f>
        <v>1.8803629323188001E-4</v>
      </c>
      <c r="R90" s="7">
        <f t="shared" ref="R90:R101" si="83">L90*$B$76</f>
        <v>7.4022000000000004E-2</v>
      </c>
      <c r="S90" s="13">
        <f t="shared" ref="S90:S101" si="84">Q90/R90</f>
        <v>2.5402757724984465E-3</v>
      </c>
      <c r="T90" s="2">
        <v>0.01</v>
      </c>
      <c r="U90" s="14">
        <f t="shared" ref="U90:U101" si="85">S90*T90</f>
        <v>2.5402757724984467E-5</v>
      </c>
      <c r="V90" s="13"/>
      <c r="W90" s="2"/>
      <c r="X90" s="2"/>
      <c r="Y90" s="2"/>
      <c r="Z90" s="2"/>
      <c r="AA90" s="2"/>
      <c r="AB90" s="2"/>
      <c r="AC90" s="2"/>
      <c r="AD90" s="2"/>
      <c r="AE90" s="13">
        <v>1E-3</v>
      </c>
      <c r="AF90" s="2">
        <v>0.49</v>
      </c>
      <c r="AG90" s="14">
        <f t="shared" ref="AG90:AG101" si="86">AF90*AE90</f>
        <v>4.8999999999999998E-4</v>
      </c>
      <c r="AH90" s="17"/>
      <c r="AI90" s="2"/>
      <c r="AJ90" s="14"/>
      <c r="AK90" s="13"/>
      <c r="AL90" s="2"/>
      <c r="AM90" s="2"/>
      <c r="AN90" s="13"/>
      <c r="AO90" s="2"/>
      <c r="AP90" s="14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5.5154027577249843E-3</v>
      </c>
      <c r="AU90" s="7">
        <f t="shared" ref="AU90:AU101" si="89">$B$90/12</f>
        <v>28.47</v>
      </c>
      <c r="AV90" s="1">
        <f t="shared" ref="AV90:AV101" si="90">$B$76</f>
        <v>0.26</v>
      </c>
      <c r="AW90" s="1">
        <f t="shared" ref="AW90:AW101" si="91">$E$9/12</f>
        <v>3.6083333333333335E-2</v>
      </c>
      <c r="AX90" s="1">
        <f t="shared" ref="AX90:AX101" si="92">AW90*10000*AV90*0.67*AU90*AT90</f>
        <v>9.870053348007918</v>
      </c>
      <c r="AZ90" s="1">
        <f t="shared" ref="AZ90:AZ101" si="93">$E$10/12</f>
        <v>1.6544039584148001E-2</v>
      </c>
      <c r="BA90" s="1">
        <f t="shared" ref="BA90:BA101" si="94">AZ90*10000*AV90*0.67*AU90*AT90</f>
        <v>4.5253733012589974</v>
      </c>
    </row>
    <row r="91" spans="1:53" x14ac:dyDescent="0.15">
      <c r="A91" s="1" t="s">
        <v>111</v>
      </c>
      <c r="B91" s="1">
        <v>1</v>
      </c>
      <c r="C91" s="6">
        <v>1</v>
      </c>
      <c r="D91" s="18">
        <v>-15.467434440645199</v>
      </c>
      <c r="E91" s="9">
        <f t="shared" ref="E91:E102" si="95">D90</f>
        <v>-14</v>
      </c>
      <c r="F91" s="6" t="s">
        <v>110</v>
      </c>
      <c r="G91" s="1">
        <v>2</v>
      </c>
      <c r="H91" s="7">
        <f t="shared" si="76"/>
        <v>-15.467434440645199</v>
      </c>
      <c r="I91" s="7">
        <f t="shared" si="77"/>
        <v>257.68256555935477</v>
      </c>
      <c r="J91" s="7">
        <f t="shared" si="78"/>
        <v>2.0509638866756286E-3</v>
      </c>
      <c r="K91" s="7">
        <f t="shared" si="79"/>
        <v>28.47</v>
      </c>
      <c r="L91" s="7">
        <f t="shared" si="80"/>
        <v>0.28470000000000001</v>
      </c>
      <c r="M91" s="1" t="s">
        <v>110</v>
      </c>
      <c r="O91" s="7">
        <f t="shared" ref="O91:O101" si="96">L91+O90-P90-N91</f>
        <v>0.56867678348756967</v>
      </c>
      <c r="P91" s="7">
        <f t="shared" si="81"/>
        <v>1.1663355461238609E-3</v>
      </c>
      <c r="Q91" s="12">
        <f t="shared" si="82"/>
        <v>3.0324724199220381E-4</v>
      </c>
      <c r="R91" s="7">
        <f t="shared" si="83"/>
        <v>7.4022000000000004E-2</v>
      </c>
      <c r="S91" s="13">
        <f t="shared" si="84"/>
        <v>4.0967177594796655E-3</v>
      </c>
      <c r="T91" s="2">
        <v>0.01</v>
      </c>
      <c r="U91" s="14">
        <f t="shared" si="85"/>
        <v>4.0967177594796653E-5</v>
      </c>
      <c r="V91" s="13"/>
      <c r="W91" s="2"/>
      <c r="X91" s="2"/>
      <c r="Y91" s="2"/>
      <c r="Z91" s="2"/>
      <c r="AA91" s="2"/>
      <c r="AB91" s="2"/>
      <c r="AC91" s="2"/>
      <c r="AD91" s="2"/>
      <c r="AE91" s="13">
        <v>1E-3</v>
      </c>
      <c r="AF91" s="2">
        <v>0.49</v>
      </c>
      <c r="AG91" s="14">
        <f t="shared" si="86"/>
        <v>4.8999999999999998E-4</v>
      </c>
      <c r="AH91" s="17"/>
      <c r="AI91" s="2"/>
      <c r="AJ91" s="14"/>
      <c r="AK91" s="13"/>
      <c r="AL91" s="2"/>
      <c r="AM91" s="2"/>
      <c r="AN91" s="13"/>
      <c r="AO91" s="2"/>
      <c r="AP91" s="14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5.5309671775947969E-3</v>
      </c>
      <c r="AU91" s="7">
        <f t="shared" si="89"/>
        <v>28.47</v>
      </c>
      <c r="AV91" s="1">
        <f t="shared" si="90"/>
        <v>0.26</v>
      </c>
      <c r="AW91" s="1">
        <f t="shared" si="91"/>
        <v>3.6083333333333335E-2</v>
      </c>
      <c r="AX91" s="1">
        <f t="shared" si="92"/>
        <v>9.8979065549619669</v>
      </c>
      <c r="AZ91" s="1">
        <f t="shared" si="93"/>
        <v>1.6544039584148001E-2</v>
      </c>
      <c r="BA91" s="1">
        <f t="shared" si="94"/>
        <v>4.5381438663876787</v>
      </c>
    </row>
    <row r="92" spans="1:53" x14ac:dyDescent="0.15">
      <c r="A92" s="1" t="s">
        <v>73</v>
      </c>
      <c r="B92" s="1">
        <f>H9</f>
        <v>0.26</v>
      </c>
      <c r="C92" s="6">
        <v>2</v>
      </c>
      <c r="D92" s="18">
        <v>-12.2530079889655</v>
      </c>
      <c r="E92" s="9">
        <f t="shared" si="95"/>
        <v>-15.467434440645199</v>
      </c>
      <c r="F92" s="6" t="s">
        <v>110</v>
      </c>
      <c r="G92" s="1">
        <v>3</v>
      </c>
      <c r="H92" s="7">
        <f t="shared" si="76"/>
        <v>-12.2530079889655</v>
      </c>
      <c r="I92" s="7">
        <f t="shared" si="77"/>
        <v>260.89699201103446</v>
      </c>
      <c r="J92" s="7">
        <f t="shared" si="78"/>
        <v>3.2669558066581441E-3</v>
      </c>
      <c r="K92" s="7">
        <f t="shared" si="79"/>
        <v>28.47</v>
      </c>
      <c r="L92" s="7">
        <f t="shared" si="80"/>
        <v>0.28470000000000001</v>
      </c>
      <c r="M92" s="1" t="s">
        <v>110</v>
      </c>
      <c r="O92" s="7">
        <f t="shared" si="96"/>
        <v>0.85221044794144574</v>
      </c>
      <c r="P92" s="7">
        <f t="shared" si="81"/>
        <v>2.7841338713970442E-3</v>
      </c>
      <c r="Q92" s="12">
        <f t="shared" si="82"/>
        <v>7.2387480656323157E-4</v>
      </c>
      <c r="R92" s="7">
        <f t="shared" si="83"/>
        <v>7.4022000000000004E-2</v>
      </c>
      <c r="S92" s="13">
        <f t="shared" si="84"/>
        <v>9.7791846554163842E-3</v>
      </c>
      <c r="T92" s="2">
        <v>0.01</v>
      </c>
      <c r="U92" s="14">
        <f t="shared" si="85"/>
        <v>9.7791846554163845E-5</v>
      </c>
      <c r="V92" s="13"/>
      <c r="W92" s="2"/>
      <c r="X92" s="2"/>
      <c r="Y92" s="2"/>
      <c r="Z92" s="2"/>
      <c r="AA92" s="2"/>
      <c r="AB92" s="2"/>
      <c r="AC92" s="2"/>
      <c r="AD92" s="2"/>
      <c r="AE92" s="13">
        <v>1E-3</v>
      </c>
      <c r="AF92" s="2">
        <v>0.49</v>
      </c>
      <c r="AG92" s="14">
        <f t="shared" si="86"/>
        <v>4.8999999999999998E-4</v>
      </c>
      <c r="AH92" s="17"/>
      <c r="AI92" s="2"/>
      <c r="AJ92" s="14"/>
      <c r="AK92" s="13"/>
      <c r="AL92" s="2"/>
      <c r="AM92" s="2"/>
      <c r="AN92" s="13"/>
      <c r="AO92" s="2"/>
      <c r="AP92" s="14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5.5877918465541635E-3</v>
      </c>
      <c r="AU92" s="7">
        <f t="shared" si="89"/>
        <v>28.47</v>
      </c>
      <c r="AV92" s="1">
        <f t="shared" si="90"/>
        <v>0.26</v>
      </c>
      <c r="AW92" s="1">
        <f t="shared" si="91"/>
        <v>3.6083333333333335E-2</v>
      </c>
      <c r="AX92" s="1">
        <f t="shared" si="92"/>
        <v>9.9995967739267169</v>
      </c>
      <c r="AZ92" s="1">
        <f t="shared" si="93"/>
        <v>1.6544039584148001E-2</v>
      </c>
      <c r="BA92" s="1">
        <f t="shared" si="94"/>
        <v>4.5847683562132717</v>
      </c>
    </row>
    <row r="93" spans="1:53" x14ac:dyDescent="0.15">
      <c r="C93" s="6">
        <v>3</v>
      </c>
      <c r="D93" s="18">
        <v>-5.8383866653870999</v>
      </c>
      <c r="E93" s="9">
        <f t="shared" si="95"/>
        <v>-12.2530079889655</v>
      </c>
      <c r="F93" s="6" t="s">
        <v>110</v>
      </c>
      <c r="G93" s="1">
        <v>4</v>
      </c>
      <c r="H93" s="7">
        <f t="shared" si="76"/>
        <v>-5.8383866653870999</v>
      </c>
      <c r="I93" s="7">
        <f t="shared" si="77"/>
        <v>267.3116133346129</v>
      </c>
      <c r="J93" s="7">
        <f t="shared" si="78"/>
        <v>7.9999023180904027E-3</v>
      </c>
      <c r="K93" s="7">
        <f t="shared" si="79"/>
        <v>28.47</v>
      </c>
      <c r="L93" s="7">
        <f t="shared" si="80"/>
        <v>0.28470000000000001</v>
      </c>
      <c r="M93" s="1" t="s">
        <v>110</v>
      </c>
      <c r="O93" s="7">
        <f t="shared" si="96"/>
        <v>1.1341263140700488</v>
      </c>
      <c r="P93" s="7">
        <f t="shared" si="81"/>
        <v>9.0728997289363077E-3</v>
      </c>
      <c r="Q93" s="12">
        <f t="shared" si="82"/>
        <v>2.35895392952344E-3</v>
      </c>
      <c r="R93" s="7">
        <f t="shared" si="83"/>
        <v>7.4022000000000004E-2</v>
      </c>
      <c r="S93" s="13">
        <f t="shared" si="84"/>
        <v>3.1868281450426091E-2</v>
      </c>
      <c r="T93" s="2">
        <v>0.01</v>
      </c>
      <c r="U93" s="14">
        <f t="shared" si="85"/>
        <v>3.1868281450426089E-4</v>
      </c>
      <c r="V93" s="13"/>
      <c r="W93" s="2"/>
      <c r="X93" s="2"/>
      <c r="Y93" s="2"/>
      <c r="Z93" s="2"/>
      <c r="AA93" s="2"/>
      <c r="AB93" s="2"/>
      <c r="AC93" s="2"/>
      <c r="AD93" s="2"/>
      <c r="AE93" s="13">
        <v>1E-3</v>
      </c>
      <c r="AF93" s="2">
        <v>0.49</v>
      </c>
      <c r="AG93" s="14">
        <f t="shared" si="86"/>
        <v>4.8999999999999998E-4</v>
      </c>
      <c r="AH93" s="17"/>
      <c r="AI93" s="2"/>
      <c r="AJ93" s="14"/>
      <c r="AK93" s="13"/>
      <c r="AL93" s="2"/>
      <c r="AM93" s="2"/>
      <c r="AN93" s="13"/>
      <c r="AO93" s="2"/>
      <c r="AP93" s="14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5.8086828145042608E-3</v>
      </c>
      <c r="AU93" s="7">
        <f t="shared" si="89"/>
        <v>28.47</v>
      </c>
      <c r="AV93" s="1">
        <f t="shared" si="90"/>
        <v>0.26</v>
      </c>
      <c r="AW93" s="1">
        <f t="shared" si="91"/>
        <v>3.6083333333333335E-2</v>
      </c>
      <c r="AX93" s="1">
        <f t="shared" si="92"/>
        <v>10.394890777561706</v>
      </c>
      <c r="AZ93" s="1">
        <f t="shared" si="93"/>
        <v>1.6544039584148001E-2</v>
      </c>
      <c r="BA93" s="1">
        <f t="shared" si="94"/>
        <v>4.7660088082275056</v>
      </c>
    </row>
    <row r="94" spans="1:53" x14ac:dyDescent="0.15">
      <c r="C94" s="6">
        <v>4</v>
      </c>
      <c r="D94" s="18">
        <v>-1.8441640189999999</v>
      </c>
      <c r="E94" s="9">
        <f t="shared" si="95"/>
        <v>-5.8383866653870999</v>
      </c>
      <c r="F94" s="6" t="s">
        <v>110</v>
      </c>
      <c r="G94" s="1">
        <v>5</v>
      </c>
      <c r="H94" s="7">
        <f t="shared" si="76"/>
        <v>-1.8441640189999999</v>
      </c>
      <c r="I94" s="7">
        <f t="shared" si="77"/>
        <v>271.30583598099997</v>
      </c>
      <c r="J94" s="7">
        <f t="shared" si="78"/>
        <v>1.3676567701232486E-2</v>
      </c>
      <c r="K94" s="7">
        <f t="shared" si="79"/>
        <v>28.47</v>
      </c>
      <c r="L94" s="7">
        <f t="shared" si="80"/>
        <v>0.28470000000000001</v>
      </c>
      <c r="M94" s="1" t="s">
        <v>112</v>
      </c>
      <c r="N94" s="7">
        <f>(O93-P93)*$C$22/100</f>
        <v>1.068800743624057</v>
      </c>
      <c r="O94" s="7">
        <f t="shared" si="96"/>
        <v>0.34095267071705559</v>
      </c>
      <c r="P94" s="7">
        <f t="shared" si="81"/>
        <v>4.6630622839778377E-3</v>
      </c>
      <c r="Q94" s="12">
        <f t="shared" si="82"/>
        <v>1.2123961938342379E-3</v>
      </c>
      <c r="R94" s="7">
        <f t="shared" si="83"/>
        <v>7.4022000000000004E-2</v>
      </c>
      <c r="S94" s="13">
        <f t="shared" si="84"/>
        <v>1.6378862957421279E-2</v>
      </c>
      <c r="T94" s="2">
        <v>0.01</v>
      </c>
      <c r="U94" s="14">
        <f t="shared" si="85"/>
        <v>1.637886295742128E-4</v>
      </c>
      <c r="V94" s="13"/>
      <c r="W94" s="2"/>
      <c r="X94" s="2"/>
      <c r="Y94" s="2"/>
      <c r="Z94" s="2"/>
      <c r="AA94" s="2"/>
      <c r="AB94" s="2"/>
      <c r="AC94" s="2"/>
      <c r="AD94" s="2"/>
      <c r="AE94" s="13">
        <v>1E-3</v>
      </c>
      <c r="AF94" s="2">
        <v>0.49</v>
      </c>
      <c r="AG94" s="14">
        <f t="shared" si="86"/>
        <v>4.8999999999999998E-4</v>
      </c>
      <c r="AH94" s="17"/>
      <c r="AI94" s="2"/>
      <c r="AJ94" s="14"/>
      <c r="AK94" s="13"/>
      <c r="AL94" s="2"/>
      <c r="AM94" s="2"/>
      <c r="AN94" s="13"/>
      <c r="AO94" s="2"/>
      <c r="AP94" s="14"/>
      <c r="AQ94" s="2">
        <v>0.01</v>
      </c>
      <c r="AR94" s="2">
        <v>0.5</v>
      </c>
      <c r="AS94" s="2">
        <f t="shared" si="87"/>
        <v>5.0000000000000001E-3</v>
      </c>
      <c r="AT94" s="1">
        <f t="shared" si="88"/>
        <v>5.6537886295742129E-3</v>
      </c>
      <c r="AU94" s="7">
        <f t="shared" si="89"/>
        <v>28.47</v>
      </c>
      <c r="AV94" s="1">
        <f t="shared" si="90"/>
        <v>0.26</v>
      </c>
      <c r="AW94" s="1">
        <f t="shared" si="91"/>
        <v>3.6083333333333335E-2</v>
      </c>
      <c r="AX94" s="1">
        <f t="shared" si="92"/>
        <v>10.117700890311044</v>
      </c>
      <c r="AZ94" s="1">
        <f t="shared" si="93"/>
        <v>1.6544039584148001E-2</v>
      </c>
      <c r="BA94" s="1">
        <f t="shared" si="94"/>
        <v>4.6389185412436591</v>
      </c>
    </row>
    <row r="95" spans="1:53" x14ac:dyDescent="0.15">
      <c r="C95" s="6">
        <v>5</v>
      </c>
      <c r="D95" s="18">
        <v>3.0043158245806501</v>
      </c>
      <c r="E95" s="9">
        <f t="shared" si="95"/>
        <v>-1.8441640189999999</v>
      </c>
      <c r="F95" s="6" t="s">
        <v>112</v>
      </c>
      <c r="G95" s="1">
        <v>6</v>
      </c>
      <c r="H95" s="7">
        <f t="shared" si="76"/>
        <v>3.0043158245806501</v>
      </c>
      <c r="I95" s="7">
        <f t="shared" si="77"/>
        <v>276.15431582458064</v>
      </c>
      <c r="J95" s="7">
        <f t="shared" si="78"/>
        <v>2.5681870116443444E-2</v>
      </c>
      <c r="K95" s="7">
        <f t="shared" si="79"/>
        <v>28.47</v>
      </c>
      <c r="L95" s="7">
        <f t="shared" si="80"/>
        <v>0.28470000000000001</v>
      </c>
      <c r="M95" s="1" t="s">
        <v>110</v>
      </c>
      <c r="O95" s="7">
        <f t="shared" si="96"/>
        <v>0.62098960843307771</v>
      </c>
      <c r="P95" s="7">
        <f t="shared" si="81"/>
        <v>1.5948174467439374E-2</v>
      </c>
      <c r="Q95" s="12">
        <f t="shared" si="82"/>
        <v>4.1465253615342373E-3</v>
      </c>
      <c r="R95" s="7">
        <f t="shared" si="83"/>
        <v>7.4022000000000004E-2</v>
      </c>
      <c r="S95" s="13">
        <f t="shared" si="84"/>
        <v>5.601747266399499E-2</v>
      </c>
      <c r="T95" s="2">
        <v>0.01</v>
      </c>
      <c r="U95" s="14">
        <f t="shared" si="85"/>
        <v>5.6017472663994991E-4</v>
      </c>
      <c r="V95" s="13"/>
      <c r="W95" s="2"/>
      <c r="X95" s="2"/>
      <c r="Y95" s="2"/>
      <c r="Z95" s="2"/>
      <c r="AA95" s="2"/>
      <c r="AB95" s="2"/>
      <c r="AC95" s="2"/>
      <c r="AD95" s="2"/>
      <c r="AE95" s="13">
        <v>1E-3</v>
      </c>
      <c r="AF95" s="2">
        <v>0.49</v>
      </c>
      <c r="AG95" s="14">
        <f t="shared" si="86"/>
        <v>4.8999999999999998E-4</v>
      </c>
      <c r="AH95" s="17"/>
      <c r="AI95" s="2"/>
      <c r="AJ95" s="14"/>
      <c r="AK95" s="13"/>
      <c r="AL95" s="2"/>
      <c r="AM95" s="2"/>
      <c r="AN95" s="13"/>
      <c r="AO95" s="2"/>
      <c r="AP95" s="14"/>
      <c r="AQ95" s="2">
        <v>0.01</v>
      </c>
      <c r="AR95" s="2">
        <v>0.5</v>
      </c>
      <c r="AS95" s="2">
        <f t="shared" si="87"/>
        <v>5.0000000000000001E-3</v>
      </c>
      <c r="AT95" s="1">
        <f t="shared" si="88"/>
        <v>6.0501747266399498E-3</v>
      </c>
      <c r="AU95" s="7">
        <f t="shared" si="89"/>
        <v>28.47</v>
      </c>
      <c r="AV95" s="1">
        <f t="shared" si="90"/>
        <v>0.26</v>
      </c>
      <c r="AW95" s="1">
        <f t="shared" si="91"/>
        <v>3.6083333333333335E-2</v>
      </c>
      <c r="AX95" s="1">
        <f t="shared" si="92"/>
        <v>10.827051067678916</v>
      </c>
      <c r="AZ95" s="1">
        <f t="shared" si="93"/>
        <v>1.6544039584148001E-2</v>
      </c>
      <c r="BA95" s="1">
        <f t="shared" si="94"/>
        <v>4.9641522801830531</v>
      </c>
    </row>
    <row r="96" spans="1:53" x14ac:dyDescent="0.15">
      <c r="C96" s="6">
        <v>6</v>
      </c>
      <c r="D96" s="18">
        <v>8.0572772105333303</v>
      </c>
      <c r="E96" s="9">
        <f t="shared" si="95"/>
        <v>3.0043158245806501</v>
      </c>
      <c r="F96" s="6" t="s">
        <v>110</v>
      </c>
      <c r="G96" s="1">
        <v>7</v>
      </c>
      <c r="H96" s="7">
        <f t="shared" si="76"/>
        <v>8.0572772105333303</v>
      </c>
      <c r="I96" s="7">
        <f t="shared" si="77"/>
        <v>281.20727721053333</v>
      </c>
      <c r="J96" s="7">
        <f t="shared" si="78"/>
        <v>4.8392211746141771E-2</v>
      </c>
      <c r="K96" s="7">
        <f t="shared" si="79"/>
        <v>28.47</v>
      </c>
      <c r="L96" s="7">
        <f t="shared" si="80"/>
        <v>0.28470000000000001</v>
      </c>
      <c r="M96" s="1" t="s">
        <v>110</v>
      </c>
      <c r="O96" s="7">
        <f t="shared" si="96"/>
        <v>0.88974143396563832</v>
      </c>
      <c r="P96" s="7">
        <f t="shared" si="81"/>
        <v>4.3056555871780984E-2</v>
      </c>
      <c r="Q96" s="12">
        <f t="shared" si="82"/>
        <v>1.1194704526663057E-2</v>
      </c>
      <c r="R96" s="7">
        <f t="shared" si="83"/>
        <v>7.4022000000000004E-2</v>
      </c>
      <c r="S96" s="13">
        <f t="shared" si="84"/>
        <v>0.15123482919487524</v>
      </c>
      <c r="T96" s="2">
        <v>0.01</v>
      </c>
      <c r="U96" s="14">
        <f t="shared" si="85"/>
        <v>1.5123482919487524E-3</v>
      </c>
      <c r="V96" s="13"/>
      <c r="W96" s="2"/>
      <c r="X96" s="2"/>
      <c r="Y96" s="2"/>
      <c r="Z96" s="2"/>
      <c r="AA96" s="2"/>
      <c r="AB96" s="2"/>
      <c r="AC96" s="2"/>
      <c r="AD96" s="2"/>
      <c r="AE96" s="13">
        <v>1E-3</v>
      </c>
      <c r="AF96" s="2">
        <v>0.49</v>
      </c>
      <c r="AG96" s="14">
        <f t="shared" si="86"/>
        <v>4.8999999999999998E-4</v>
      </c>
      <c r="AH96" s="17"/>
      <c r="AI96" s="2"/>
      <c r="AJ96" s="14"/>
      <c r="AK96" s="13"/>
      <c r="AL96" s="2"/>
      <c r="AM96" s="2"/>
      <c r="AN96" s="13"/>
      <c r="AO96" s="2"/>
      <c r="AP96" s="14"/>
      <c r="AQ96" s="2">
        <v>0.01</v>
      </c>
      <c r="AR96" s="2">
        <v>0.5</v>
      </c>
      <c r="AS96" s="2">
        <f t="shared" si="87"/>
        <v>5.0000000000000001E-3</v>
      </c>
      <c r="AT96" s="1">
        <f t="shared" si="88"/>
        <v>7.0023482919487528E-3</v>
      </c>
      <c r="AU96" s="7">
        <f t="shared" si="89"/>
        <v>28.47</v>
      </c>
      <c r="AV96" s="1">
        <f t="shared" si="90"/>
        <v>0.26</v>
      </c>
      <c r="AW96" s="1">
        <f t="shared" si="91"/>
        <v>3.6083333333333335E-2</v>
      </c>
      <c r="AX96" s="1">
        <f t="shared" si="92"/>
        <v>12.531007115675184</v>
      </c>
      <c r="AZ96" s="1">
        <f t="shared" si="93"/>
        <v>1.6544039584148001E-2</v>
      </c>
      <c r="BA96" s="1">
        <f t="shared" si="94"/>
        <v>5.7454081593802453</v>
      </c>
    </row>
    <row r="97" spans="1:54" x14ac:dyDescent="0.15">
      <c r="C97" s="6">
        <v>7</v>
      </c>
      <c r="D97" s="18">
        <v>10.9028840226129</v>
      </c>
      <c r="E97" s="9">
        <f t="shared" si="95"/>
        <v>8.0572772105333303</v>
      </c>
      <c r="F97" s="6" t="s">
        <v>110</v>
      </c>
      <c r="G97" s="1">
        <v>8</v>
      </c>
      <c r="H97" s="7">
        <f t="shared" si="76"/>
        <v>10.9028840226129</v>
      </c>
      <c r="I97" s="7">
        <f t="shared" si="77"/>
        <v>284.05288402261289</v>
      </c>
      <c r="J97" s="7">
        <f t="shared" si="78"/>
        <v>6.845710980523767E-2</v>
      </c>
      <c r="K97" s="7">
        <f t="shared" si="79"/>
        <v>28.47</v>
      </c>
      <c r="L97" s="7">
        <f t="shared" si="80"/>
        <v>0.28470000000000001</v>
      </c>
      <c r="M97" s="1" t="s">
        <v>110</v>
      </c>
      <c r="O97" s="7">
        <f t="shared" si="96"/>
        <v>1.1313848780938573</v>
      </c>
      <c r="P97" s="7">
        <f t="shared" si="81"/>
        <v>7.7451338831656627E-2</v>
      </c>
      <c r="Q97" s="12">
        <f t="shared" si="82"/>
        <v>2.0137348096230724E-2</v>
      </c>
      <c r="R97" s="7">
        <f t="shared" si="83"/>
        <v>7.4022000000000004E-2</v>
      </c>
      <c r="S97" s="13">
        <f t="shared" si="84"/>
        <v>0.27204544724853047</v>
      </c>
      <c r="T97" s="2">
        <v>0.01</v>
      </c>
      <c r="U97" s="14">
        <f t="shared" si="85"/>
        <v>2.7204544724853045E-3</v>
      </c>
      <c r="V97" s="13"/>
      <c r="W97" s="2"/>
      <c r="X97" s="2"/>
      <c r="Y97" s="2"/>
      <c r="Z97" s="2"/>
      <c r="AA97" s="2"/>
      <c r="AB97" s="2"/>
      <c r="AC97" s="2"/>
      <c r="AD97" s="2"/>
      <c r="AE97" s="13">
        <v>1E-3</v>
      </c>
      <c r="AF97" s="2">
        <v>0.49</v>
      </c>
      <c r="AG97" s="14">
        <f t="shared" si="86"/>
        <v>4.8999999999999998E-4</v>
      </c>
      <c r="AH97" s="17"/>
      <c r="AI97" s="2"/>
      <c r="AJ97" s="14"/>
      <c r="AK97" s="13"/>
      <c r="AL97" s="2"/>
      <c r="AM97" s="2"/>
      <c r="AN97" s="13"/>
      <c r="AO97" s="2"/>
      <c r="AP97" s="14"/>
      <c r="AQ97" s="2">
        <v>0.01</v>
      </c>
      <c r="AR97" s="2">
        <v>0.5</v>
      </c>
      <c r="AS97" s="2">
        <f t="shared" si="87"/>
        <v>5.0000000000000001E-3</v>
      </c>
      <c r="AT97" s="1">
        <f t="shared" si="88"/>
        <v>8.2104544724853033E-3</v>
      </c>
      <c r="AU97" s="7">
        <f t="shared" si="89"/>
        <v>28.47</v>
      </c>
      <c r="AV97" s="1">
        <f t="shared" si="90"/>
        <v>0.26</v>
      </c>
      <c r="AW97" s="1">
        <f t="shared" si="91"/>
        <v>3.6083333333333335E-2</v>
      </c>
      <c r="AX97" s="1">
        <f t="shared" si="92"/>
        <v>14.692965720647912</v>
      </c>
      <c r="AZ97" s="1">
        <f t="shared" si="93"/>
        <v>1.6544039584148001E-2</v>
      </c>
      <c r="BA97" s="1">
        <f t="shared" si="94"/>
        <v>6.7366560690326658</v>
      </c>
    </row>
    <row r="98" spans="1:54" x14ac:dyDescent="0.15">
      <c r="C98" s="6">
        <v>8</v>
      </c>
      <c r="D98" s="18">
        <v>11.978478669451601</v>
      </c>
      <c r="E98" s="9">
        <f t="shared" si="95"/>
        <v>10.9028840226129</v>
      </c>
      <c r="F98" s="6" t="s">
        <v>110</v>
      </c>
      <c r="G98" s="1">
        <v>9</v>
      </c>
      <c r="H98" s="7">
        <f t="shared" si="76"/>
        <v>11.978478669451601</v>
      </c>
      <c r="I98" s="7">
        <f t="shared" si="77"/>
        <v>285.12847866945157</v>
      </c>
      <c r="J98" s="7">
        <f t="shared" si="78"/>
        <v>7.7906950899042079E-2</v>
      </c>
      <c r="K98" s="7">
        <f t="shared" si="79"/>
        <v>28.47</v>
      </c>
      <c r="L98" s="7">
        <f t="shared" si="80"/>
        <v>0.28470000000000001</v>
      </c>
      <c r="M98" s="1" t="s">
        <v>110</v>
      </c>
      <c r="O98" s="7">
        <f t="shared" si="96"/>
        <v>1.3386335392622006</v>
      </c>
      <c r="P98" s="7">
        <f t="shared" si="81"/>
        <v>0.10428885741511118</v>
      </c>
      <c r="Q98" s="12">
        <f t="shared" si="82"/>
        <v>2.7115102927928909E-2</v>
      </c>
      <c r="R98" s="7">
        <f t="shared" si="83"/>
        <v>7.4022000000000004E-2</v>
      </c>
      <c r="S98" s="13">
        <f t="shared" si="84"/>
        <v>0.36631140644577165</v>
      </c>
      <c r="T98" s="2">
        <v>0.01</v>
      </c>
      <c r="U98" s="14">
        <f t="shared" si="85"/>
        <v>3.6631140644577164E-3</v>
      </c>
      <c r="V98" s="13"/>
      <c r="W98" s="2"/>
      <c r="X98" s="2"/>
      <c r="Y98" s="2"/>
      <c r="Z98" s="2"/>
      <c r="AA98" s="2"/>
      <c r="AB98" s="2"/>
      <c r="AC98" s="2"/>
      <c r="AD98" s="2"/>
      <c r="AE98" s="13">
        <v>1E-3</v>
      </c>
      <c r="AF98" s="2">
        <v>0.49</v>
      </c>
      <c r="AG98" s="14">
        <f t="shared" si="86"/>
        <v>4.8999999999999998E-4</v>
      </c>
      <c r="AH98" s="17"/>
      <c r="AI98" s="2"/>
      <c r="AJ98" s="14"/>
      <c r="AK98" s="13"/>
      <c r="AL98" s="2"/>
      <c r="AM98" s="2"/>
      <c r="AN98" s="13"/>
      <c r="AO98" s="2"/>
      <c r="AP98" s="14"/>
      <c r="AQ98" s="2">
        <v>0.01</v>
      </c>
      <c r="AR98" s="2">
        <v>0.5</v>
      </c>
      <c r="AS98" s="2">
        <f t="shared" si="87"/>
        <v>5.0000000000000001E-3</v>
      </c>
      <c r="AT98" s="1">
        <f t="shared" si="88"/>
        <v>9.1531140644577173E-3</v>
      </c>
      <c r="AU98" s="7">
        <f t="shared" si="89"/>
        <v>28.47</v>
      </c>
      <c r="AV98" s="1">
        <f t="shared" si="90"/>
        <v>0.26</v>
      </c>
      <c r="AW98" s="1">
        <f t="shared" si="91"/>
        <v>3.6083333333333335E-2</v>
      </c>
      <c r="AX98" s="1">
        <f t="shared" si="92"/>
        <v>16.379896099167883</v>
      </c>
      <c r="AZ98" s="1">
        <f t="shared" si="93"/>
        <v>1.6544039584148001E-2</v>
      </c>
      <c r="BA98" s="1">
        <f t="shared" si="94"/>
        <v>7.5101057583981028</v>
      </c>
    </row>
    <row r="99" spans="1:54" x14ac:dyDescent="0.15">
      <c r="C99" s="6">
        <v>9</v>
      </c>
      <c r="D99" s="18">
        <v>4.5464193376333304</v>
      </c>
      <c r="E99" s="9">
        <f t="shared" si="95"/>
        <v>11.978478669451601</v>
      </c>
      <c r="F99" s="6" t="s">
        <v>110</v>
      </c>
      <c r="G99" s="1">
        <v>10</v>
      </c>
      <c r="H99" s="7">
        <f t="shared" si="76"/>
        <v>4.5464193376333304</v>
      </c>
      <c r="I99" s="7">
        <f t="shared" si="77"/>
        <v>277.6964193376333</v>
      </c>
      <c r="J99" s="7">
        <f t="shared" si="78"/>
        <v>3.1236360450665329E-2</v>
      </c>
      <c r="K99" s="7">
        <f t="shared" si="79"/>
        <v>28.47</v>
      </c>
      <c r="L99" s="7">
        <f t="shared" si="80"/>
        <v>0.28470000000000001</v>
      </c>
      <c r="M99" s="1" t="s">
        <v>110</v>
      </c>
      <c r="O99" s="7">
        <f t="shared" si="96"/>
        <v>1.5190446818470895</v>
      </c>
      <c r="P99" s="7">
        <f t="shared" si="81"/>
        <v>4.7449427222841928E-2</v>
      </c>
      <c r="Q99" s="12">
        <f t="shared" si="82"/>
        <v>1.2336851077938901E-2</v>
      </c>
      <c r="R99" s="7">
        <f t="shared" si="83"/>
        <v>7.4022000000000004E-2</v>
      </c>
      <c r="S99" s="13">
        <f t="shared" si="84"/>
        <v>0.16666465480450271</v>
      </c>
      <c r="T99" s="2">
        <v>0.01</v>
      </c>
      <c r="U99" s="14">
        <f t="shared" si="85"/>
        <v>1.666646548045027E-3</v>
      </c>
      <c r="V99" s="13"/>
      <c r="W99" s="2"/>
      <c r="X99" s="2"/>
      <c r="Y99" s="2"/>
      <c r="Z99" s="2"/>
      <c r="AA99" s="2"/>
      <c r="AB99" s="2"/>
      <c r="AC99" s="2"/>
      <c r="AD99" s="2"/>
      <c r="AE99" s="13">
        <v>1E-3</v>
      </c>
      <c r="AF99" s="2">
        <v>0.49</v>
      </c>
      <c r="AG99" s="14">
        <f t="shared" si="86"/>
        <v>4.8999999999999998E-4</v>
      </c>
      <c r="AH99" s="17"/>
      <c r="AI99" s="2"/>
      <c r="AJ99" s="14"/>
      <c r="AK99" s="13"/>
      <c r="AL99" s="2"/>
      <c r="AM99" s="2"/>
      <c r="AN99" s="13"/>
      <c r="AO99" s="2"/>
      <c r="AP99" s="14"/>
      <c r="AQ99" s="2">
        <v>0.01</v>
      </c>
      <c r="AR99" s="2">
        <v>0.5</v>
      </c>
      <c r="AS99" s="2">
        <f t="shared" si="87"/>
        <v>5.0000000000000001E-3</v>
      </c>
      <c r="AT99" s="1">
        <f t="shared" si="88"/>
        <v>7.1566465480450269E-3</v>
      </c>
      <c r="AU99" s="7">
        <f t="shared" si="89"/>
        <v>28.47</v>
      </c>
      <c r="AV99" s="1">
        <f t="shared" si="90"/>
        <v>0.26</v>
      </c>
      <c r="AW99" s="1">
        <f t="shared" si="91"/>
        <v>3.6083333333333335E-2</v>
      </c>
      <c r="AX99" s="1">
        <f t="shared" si="92"/>
        <v>12.807130562334047</v>
      </c>
      <c r="AZ99" s="1">
        <f t="shared" si="93"/>
        <v>1.6544039584148001E-2</v>
      </c>
      <c r="BA99" s="1">
        <f t="shared" si="94"/>
        <v>5.8720094683401225</v>
      </c>
    </row>
    <row r="100" spans="1:54" x14ac:dyDescent="0.15">
      <c r="C100" s="6">
        <v>10</v>
      </c>
      <c r="D100" s="18">
        <v>-2.2207770039032302</v>
      </c>
      <c r="E100" s="9">
        <f t="shared" si="95"/>
        <v>4.5464193376333304</v>
      </c>
      <c r="F100" s="6" t="s">
        <v>110</v>
      </c>
      <c r="G100" s="1">
        <v>11</v>
      </c>
      <c r="H100" s="7">
        <f t="shared" si="76"/>
        <v>-2.2207770039032302</v>
      </c>
      <c r="I100" s="7">
        <f t="shared" si="77"/>
        <v>270.92922299609677</v>
      </c>
      <c r="J100" s="7">
        <f t="shared" si="78"/>
        <v>1.3011010815086221E-2</v>
      </c>
      <c r="K100" s="7">
        <f t="shared" si="79"/>
        <v>28.47</v>
      </c>
      <c r="L100" s="7">
        <f t="shared" si="80"/>
        <v>0.28470000000000001</v>
      </c>
      <c r="M100" s="1" t="s">
        <v>112</v>
      </c>
      <c r="N100" s="7">
        <f>(O99-P99)*$C$22/100</f>
        <v>1.3980154918930352</v>
      </c>
      <c r="O100" s="7">
        <f t="shared" si="96"/>
        <v>0.35827976273121243</v>
      </c>
      <c r="P100" s="7">
        <f t="shared" si="81"/>
        <v>4.6615818677223303E-3</v>
      </c>
      <c r="Q100" s="12">
        <f t="shared" si="82"/>
        <v>1.2120112856078059E-3</v>
      </c>
      <c r="R100" s="7">
        <f t="shared" si="83"/>
        <v>7.4022000000000004E-2</v>
      </c>
      <c r="S100" s="13">
        <f t="shared" si="84"/>
        <v>1.6373663040823078E-2</v>
      </c>
      <c r="T100" s="2">
        <v>0.01</v>
      </c>
      <c r="U100" s="14">
        <f t="shared" si="85"/>
        <v>1.6373663040823079E-4</v>
      </c>
      <c r="V100" s="13"/>
      <c r="W100" s="2"/>
      <c r="X100" s="2"/>
      <c r="Y100" s="2"/>
      <c r="Z100" s="2"/>
      <c r="AA100" s="2"/>
      <c r="AB100" s="2"/>
      <c r="AC100" s="2"/>
      <c r="AD100" s="2"/>
      <c r="AE100" s="13">
        <v>1E-3</v>
      </c>
      <c r="AF100" s="2">
        <v>0.49</v>
      </c>
      <c r="AG100" s="14">
        <f t="shared" si="86"/>
        <v>4.8999999999999998E-4</v>
      </c>
      <c r="AH100" s="17"/>
      <c r="AI100" s="2"/>
      <c r="AJ100" s="14"/>
      <c r="AK100" s="13"/>
      <c r="AL100" s="2"/>
      <c r="AM100" s="2"/>
      <c r="AN100" s="13"/>
      <c r="AO100" s="2"/>
      <c r="AP100" s="14"/>
      <c r="AQ100" s="2">
        <v>0.01</v>
      </c>
      <c r="AR100" s="2">
        <v>0.5</v>
      </c>
      <c r="AS100" s="2">
        <f t="shared" si="87"/>
        <v>5.0000000000000001E-3</v>
      </c>
      <c r="AT100" s="1">
        <f t="shared" si="88"/>
        <v>5.6537366304082312E-3</v>
      </c>
      <c r="AU100" s="7">
        <f t="shared" si="89"/>
        <v>28.47</v>
      </c>
      <c r="AV100" s="1">
        <f t="shared" si="90"/>
        <v>0.26</v>
      </c>
      <c r="AW100" s="1">
        <f t="shared" si="91"/>
        <v>3.6083333333333335E-2</v>
      </c>
      <c r="AX100" s="1">
        <f t="shared" si="92"/>
        <v>10.117607835539737</v>
      </c>
      <c r="AZ100" s="1">
        <f t="shared" si="93"/>
        <v>1.6544039584148001E-2</v>
      </c>
      <c r="BA100" s="1">
        <f t="shared" si="94"/>
        <v>4.6388758760661988</v>
      </c>
    </row>
    <row r="101" spans="1:54" x14ac:dyDescent="0.15">
      <c r="C101" s="6">
        <v>11</v>
      </c>
      <c r="D101" s="18">
        <v>-9.7935258338000004</v>
      </c>
      <c r="E101" s="9">
        <f t="shared" si="95"/>
        <v>-2.2207770039032302</v>
      </c>
      <c r="F101" s="6" t="s">
        <v>112</v>
      </c>
      <c r="G101" s="1">
        <v>12</v>
      </c>
      <c r="H101" s="7">
        <f t="shared" si="76"/>
        <v>-9.7935258338000004</v>
      </c>
      <c r="I101" s="7">
        <f t="shared" si="77"/>
        <v>263.35647416619997</v>
      </c>
      <c r="J101" s="7">
        <f t="shared" si="78"/>
        <v>4.6292440533943916E-3</v>
      </c>
      <c r="K101" s="7">
        <f t="shared" si="79"/>
        <v>28.47</v>
      </c>
      <c r="L101" s="7">
        <f t="shared" si="80"/>
        <v>0.28470000000000001</v>
      </c>
      <c r="M101" s="1" t="s">
        <v>110</v>
      </c>
      <c r="O101" s="7">
        <f t="shared" si="96"/>
        <v>0.63831818086349001</v>
      </c>
      <c r="P101" s="7">
        <f t="shared" si="81"/>
        <v>2.9549306429358367E-3</v>
      </c>
      <c r="Q101" s="12">
        <f t="shared" si="82"/>
        <v>7.6828196716331753E-4</v>
      </c>
      <c r="R101" s="7">
        <f t="shared" si="83"/>
        <v>7.4022000000000004E-2</v>
      </c>
      <c r="S101" s="13">
        <f t="shared" si="84"/>
        <v>1.0379103066160297E-2</v>
      </c>
      <c r="T101" s="2">
        <v>0.01</v>
      </c>
      <c r="U101" s="14">
        <f t="shared" si="85"/>
        <v>1.0379103066160297E-4</v>
      </c>
      <c r="V101" s="13"/>
      <c r="W101" s="2"/>
      <c r="X101" s="2"/>
      <c r="Y101" s="2"/>
      <c r="Z101" s="2"/>
      <c r="AA101" s="2"/>
      <c r="AB101" s="2"/>
      <c r="AC101" s="2"/>
      <c r="AD101" s="2"/>
      <c r="AE101" s="13">
        <v>1E-3</v>
      </c>
      <c r="AF101" s="2">
        <v>0.49</v>
      </c>
      <c r="AG101" s="14">
        <f t="shared" si="86"/>
        <v>4.8999999999999998E-4</v>
      </c>
      <c r="AH101" s="17"/>
      <c r="AI101" s="2"/>
      <c r="AJ101" s="14"/>
      <c r="AK101" s="13"/>
      <c r="AL101" s="2"/>
      <c r="AM101" s="2"/>
      <c r="AN101" s="13"/>
      <c r="AO101" s="2"/>
      <c r="AP101" s="14"/>
      <c r="AQ101" s="2">
        <v>0.01</v>
      </c>
      <c r="AR101" s="2">
        <v>0.5</v>
      </c>
      <c r="AS101" s="2">
        <f t="shared" si="87"/>
        <v>5.0000000000000001E-3</v>
      </c>
      <c r="AT101" s="1">
        <f t="shared" si="88"/>
        <v>5.5937910306616033E-3</v>
      </c>
      <c r="AU101" s="7">
        <f t="shared" si="89"/>
        <v>28.47</v>
      </c>
      <c r="AV101" s="1">
        <f t="shared" si="90"/>
        <v>0.26</v>
      </c>
      <c r="AW101" s="1">
        <f t="shared" si="91"/>
        <v>3.6083333333333335E-2</v>
      </c>
      <c r="AX101" s="1">
        <f t="shared" si="92"/>
        <v>10.01033257506146</v>
      </c>
      <c r="AY101" s="1">
        <f>SUM(AX90:AX101)</f>
        <v>137.64613932087448</v>
      </c>
      <c r="AZ101" s="1">
        <f t="shared" si="93"/>
        <v>1.6544039584148001E-2</v>
      </c>
      <c r="BA101" s="1">
        <f t="shared" si="94"/>
        <v>4.5896906708259486</v>
      </c>
      <c r="BB101" s="1">
        <f>SUM(BA90:BA101)</f>
        <v>63.110111155557448</v>
      </c>
    </row>
    <row r="102" spans="1:54" x14ac:dyDescent="0.15">
      <c r="C102" s="6">
        <v>12</v>
      </c>
      <c r="D102" s="18">
        <v>-11.7568357696129</v>
      </c>
      <c r="E102" s="9">
        <f t="shared" si="95"/>
        <v>-9.7935258338000004</v>
      </c>
      <c r="F102" s="6" t="s">
        <v>110</v>
      </c>
    </row>
    <row r="103" spans="1:54" x14ac:dyDescent="0.15">
      <c r="S103" s="30" t="s">
        <v>80</v>
      </c>
      <c r="T103" s="30"/>
      <c r="U103" s="30"/>
      <c r="V103" s="30" t="s">
        <v>81</v>
      </c>
      <c r="W103" s="30"/>
      <c r="X103" s="30"/>
      <c r="Y103" s="30" t="s">
        <v>82</v>
      </c>
      <c r="Z103" s="30"/>
      <c r="AA103" s="30"/>
      <c r="AB103" s="30" t="s">
        <v>83</v>
      </c>
      <c r="AC103" s="30"/>
      <c r="AD103" s="30"/>
      <c r="AE103" s="30" t="s">
        <v>84</v>
      </c>
      <c r="AF103" s="30"/>
      <c r="AG103" s="30"/>
      <c r="AH103" s="30" t="s">
        <v>85</v>
      </c>
      <c r="AI103" s="30"/>
      <c r="AJ103" s="30"/>
      <c r="AK103" s="31" t="s">
        <v>115</v>
      </c>
      <c r="AL103" s="32"/>
      <c r="AM103" s="33"/>
      <c r="AN103" s="32" t="s">
        <v>116</v>
      </c>
      <c r="AO103" s="32"/>
      <c r="AP103" s="33"/>
      <c r="AQ103" s="30" t="s">
        <v>87</v>
      </c>
      <c r="AR103" s="30"/>
      <c r="AS103" s="30"/>
    </row>
    <row r="104" spans="1:54" x14ac:dyDescent="0.15">
      <c r="A104" s="34" t="s">
        <v>52</v>
      </c>
      <c r="B104" s="34"/>
      <c r="C104" s="6" t="s">
        <v>88</v>
      </c>
      <c r="D104" s="6" t="s">
        <v>89</v>
      </c>
      <c r="E104" s="6" t="s">
        <v>90</v>
      </c>
      <c r="F104" s="6" t="s">
        <v>91</v>
      </c>
      <c r="G104" s="1" t="s">
        <v>88</v>
      </c>
      <c r="H104" s="1" t="s">
        <v>90</v>
      </c>
      <c r="I104" s="1" t="s">
        <v>92</v>
      </c>
      <c r="J104" s="1" t="s">
        <v>93</v>
      </c>
      <c r="K104" s="10" t="s">
        <v>94</v>
      </c>
      <c r="L104" s="10" t="s">
        <v>95</v>
      </c>
      <c r="M104" s="1" t="s">
        <v>96</v>
      </c>
      <c r="N104" s="10" t="s">
        <v>97</v>
      </c>
      <c r="O104" s="1" t="s">
        <v>98</v>
      </c>
      <c r="P104" s="1" t="s">
        <v>99</v>
      </c>
      <c r="Q104" s="10" t="s">
        <v>100</v>
      </c>
      <c r="R104" s="10" t="s">
        <v>101</v>
      </c>
      <c r="S104" s="2" t="s">
        <v>102</v>
      </c>
      <c r="T104" s="2" t="s">
        <v>103</v>
      </c>
      <c r="U104" s="2"/>
      <c r="V104" s="2" t="s">
        <v>102</v>
      </c>
      <c r="W104" s="2" t="s">
        <v>103</v>
      </c>
      <c r="X104" s="2"/>
      <c r="Y104" s="2" t="s">
        <v>102</v>
      </c>
      <c r="Z104" s="2" t="s">
        <v>103</v>
      </c>
      <c r="AA104" s="2"/>
      <c r="AB104" s="2" t="s">
        <v>102</v>
      </c>
      <c r="AC104" s="2" t="s">
        <v>103</v>
      </c>
      <c r="AD104" s="2"/>
      <c r="AE104" s="2" t="s">
        <v>102</v>
      </c>
      <c r="AF104" s="2" t="s">
        <v>103</v>
      </c>
      <c r="AG104" s="2"/>
      <c r="AH104" s="2" t="s">
        <v>102</v>
      </c>
      <c r="AI104" s="2" t="s">
        <v>103</v>
      </c>
      <c r="AJ104" s="2"/>
      <c r="AK104" s="2" t="s">
        <v>102</v>
      </c>
      <c r="AL104" s="2" t="s">
        <v>103</v>
      </c>
      <c r="AM104" s="2"/>
      <c r="AN104" s="2" t="s">
        <v>102</v>
      </c>
      <c r="AO104" s="2" t="s">
        <v>103</v>
      </c>
      <c r="AP104" s="2"/>
      <c r="AQ104" s="16" t="s">
        <v>102</v>
      </c>
      <c r="AR104" s="16" t="s">
        <v>103</v>
      </c>
      <c r="AS104" s="16"/>
      <c r="AT104" s="1" t="s">
        <v>104</v>
      </c>
      <c r="AU104" s="1" t="s">
        <v>105</v>
      </c>
      <c r="AV104" s="1" t="s">
        <v>73</v>
      </c>
      <c r="AW104" s="1" t="s">
        <v>118</v>
      </c>
      <c r="AX104" s="1" t="s">
        <v>119</v>
      </c>
    </row>
    <row r="105" spans="1:54" x14ac:dyDescent="0.15">
      <c r="A105" s="1" t="s">
        <v>108</v>
      </c>
      <c r="B105" s="1">
        <f>F11</f>
        <v>910.85749999999996</v>
      </c>
      <c r="C105" s="6" t="s">
        <v>109</v>
      </c>
      <c r="D105" s="6">
        <v>-14</v>
      </c>
      <c r="E105" s="6"/>
      <c r="F105" s="6"/>
      <c r="G105" s="1">
        <v>1</v>
      </c>
      <c r="H105" s="7">
        <f t="shared" ref="H105:H116" si="97">E106</f>
        <v>-14</v>
      </c>
      <c r="I105" s="7">
        <f t="shared" ref="I105:I116" si="98">H105+273.15</f>
        <v>259.14999999999998</v>
      </c>
      <c r="J105" s="7">
        <f t="shared" ref="J105:J116" si="99">EXP(($C$16*(I105-$C$14))/($C$17*I105*$C$14))</f>
        <v>2.5402757724984461E-3</v>
      </c>
      <c r="K105" s="7">
        <f t="shared" ref="K105:K116" si="100">$B$105/12</f>
        <v>75.904791666666668</v>
      </c>
      <c r="L105" s="7">
        <f t="shared" ref="L105:L116" si="101">K105*$B$106/100</f>
        <v>0.75904791666666671</v>
      </c>
      <c r="M105" s="1" t="s">
        <v>110</v>
      </c>
      <c r="O105" s="7">
        <f>L105</f>
        <v>0.75904791666666671</v>
      </c>
      <c r="P105" s="7">
        <f t="shared" ref="P105:P116" si="102">O105*J105</f>
        <v>1.9281910328737529E-3</v>
      </c>
      <c r="Q105" s="12">
        <f t="shared" ref="Q105:Q116" si="103">P105*$B$107</f>
        <v>4.049201169034881E-4</v>
      </c>
      <c r="R105" s="7">
        <f t="shared" ref="R105:R116" si="104">L105*$B$107</f>
        <v>0.15940006249999999</v>
      </c>
      <c r="S105" s="13">
        <f t="shared" ref="S105:S116" si="105">Q105/R105</f>
        <v>2.5402757724984461E-3</v>
      </c>
      <c r="T105" s="2">
        <v>0.01</v>
      </c>
      <c r="U105" s="14">
        <f t="shared" ref="U105:U116" si="106">S105*T105</f>
        <v>2.540275772498446E-5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07">AF105*AE105</f>
        <v>4.8999999999999998E-4</v>
      </c>
      <c r="AH105" s="17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08">AR105*AQ105</f>
        <v>5.0000000000000001E-3</v>
      </c>
      <c r="AT105" s="1">
        <f t="shared" ref="AT105:AT116" si="109">(AS105+AM105+AD105+AA105+U105+X105+AG105+AJ105+AP105)</f>
        <v>5.5154027577249843E-3</v>
      </c>
      <c r="AU105" s="7">
        <f t="shared" ref="AU105:AU116" si="110">$B$90/12</f>
        <v>28.47</v>
      </c>
      <c r="AV105" s="1">
        <f t="shared" ref="AV105:AV116" si="111">$B$76</f>
        <v>0.26</v>
      </c>
      <c r="AW105" s="1">
        <f t="shared" ref="AW105:AW116" si="112">$E$9/12</f>
        <v>3.6083333333333335E-2</v>
      </c>
      <c r="AX105" s="1">
        <f t="shared" ref="AX105:AX116" si="113">AW105*10000*AV105*0.67*AU105*AT105</f>
        <v>9.870053348007918</v>
      </c>
    </row>
    <row r="106" spans="1:54" x14ac:dyDescent="0.15">
      <c r="A106" s="1" t="s">
        <v>111</v>
      </c>
      <c r="B106" s="1">
        <v>1</v>
      </c>
      <c r="C106" s="6">
        <v>1</v>
      </c>
      <c r="D106" s="18">
        <v>-15.467434440645199</v>
      </c>
      <c r="E106" s="9">
        <f t="shared" ref="E106:E117" si="114">D105</f>
        <v>-14</v>
      </c>
      <c r="F106" s="6" t="s">
        <v>110</v>
      </c>
      <c r="G106" s="1">
        <v>2</v>
      </c>
      <c r="H106" s="7">
        <f t="shared" si="97"/>
        <v>-15.467434440645199</v>
      </c>
      <c r="I106" s="7">
        <f t="shared" si="98"/>
        <v>257.68256555935477</v>
      </c>
      <c r="J106" s="7">
        <f t="shared" si="99"/>
        <v>2.0509638866756286E-3</v>
      </c>
      <c r="K106" s="7">
        <f t="shared" si="100"/>
        <v>75.904791666666668</v>
      </c>
      <c r="L106" s="7">
        <f t="shared" si="101"/>
        <v>0.75904791666666671</v>
      </c>
      <c r="M106" s="1" t="s">
        <v>110</v>
      </c>
      <c r="O106" s="7">
        <f t="shared" ref="O106:O116" si="115">L106+O105-P105-N106</f>
        <v>1.5161676423004598</v>
      </c>
      <c r="P106" s="7">
        <f t="shared" si="102"/>
        <v>3.109605080504375E-3</v>
      </c>
      <c r="Q106" s="12">
        <f t="shared" si="103"/>
        <v>6.5301706690591872E-4</v>
      </c>
      <c r="R106" s="7">
        <f t="shared" si="104"/>
        <v>0.15940006249999999</v>
      </c>
      <c r="S106" s="13">
        <f t="shared" si="105"/>
        <v>4.0967177594796664E-3</v>
      </c>
      <c r="T106" s="2">
        <v>0.01</v>
      </c>
      <c r="U106" s="14">
        <f t="shared" si="106"/>
        <v>4.0967177594796666E-5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07"/>
        <v>4.8999999999999998E-4</v>
      </c>
      <c r="AH106" s="17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08"/>
        <v>5.0000000000000001E-3</v>
      </c>
      <c r="AT106" s="1">
        <f t="shared" si="109"/>
        <v>5.5309671775947969E-3</v>
      </c>
      <c r="AU106" s="7">
        <f t="shared" si="110"/>
        <v>28.47</v>
      </c>
      <c r="AV106" s="1">
        <f t="shared" si="111"/>
        <v>0.26</v>
      </c>
      <c r="AW106" s="1">
        <f t="shared" si="112"/>
        <v>3.6083333333333335E-2</v>
      </c>
      <c r="AX106" s="1">
        <f t="shared" si="113"/>
        <v>9.8979065549619669</v>
      </c>
    </row>
    <row r="107" spans="1:54" x14ac:dyDescent="0.15">
      <c r="A107" s="1" t="s">
        <v>73</v>
      </c>
      <c r="B107" s="1">
        <f>H11</f>
        <v>0.21</v>
      </c>
      <c r="C107" s="6">
        <v>2</v>
      </c>
      <c r="D107" s="18">
        <v>-12.2530079889655</v>
      </c>
      <c r="E107" s="9">
        <f t="shared" si="114"/>
        <v>-15.467434440645199</v>
      </c>
      <c r="F107" s="6" t="s">
        <v>110</v>
      </c>
      <c r="G107" s="1">
        <v>3</v>
      </c>
      <c r="H107" s="7">
        <f t="shared" si="97"/>
        <v>-12.2530079889655</v>
      </c>
      <c r="I107" s="7">
        <f t="shared" si="98"/>
        <v>260.89699201103446</v>
      </c>
      <c r="J107" s="7">
        <f t="shared" si="99"/>
        <v>3.2669558066581441E-3</v>
      </c>
      <c r="K107" s="7">
        <f t="shared" si="100"/>
        <v>75.904791666666668</v>
      </c>
      <c r="L107" s="7">
        <f t="shared" si="101"/>
        <v>0.75904791666666671</v>
      </c>
      <c r="M107" s="1" t="s">
        <v>110</v>
      </c>
      <c r="O107" s="7">
        <f t="shared" si="115"/>
        <v>2.2721059538866224</v>
      </c>
      <c r="P107" s="7">
        <f t="shared" si="102"/>
        <v>7.4228697393924426E-3</v>
      </c>
      <c r="Q107" s="12">
        <f t="shared" si="103"/>
        <v>1.558802645272413E-3</v>
      </c>
      <c r="R107" s="7">
        <f t="shared" si="104"/>
        <v>0.15940006249999999</v>
      </c>
      <c r="S107" s="13">
        <f t="shared" si="105"/>
        <v>9.7791846554163859E-3</v>
      </c>
      <c r="T107" s="2">
        <v>0.01</v>
      </c>
      <c r="U107" s="14">
        <f t="shared" si="106"/>
        <v>9.7791846554163859E-5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07"/>
        <v>4.8999999999999998E-4</v>
      </c>
      <c r="AH107" s="17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08"/>
        <v>5.0000000000000001E-3</v>
      </c>
      <c r="AT107" s="1">
        <f t="shared" si="109"/>
        <v>5.5877918465541644E-3</v>
      </c>
      <c r="AU107" s="7">
        <f t="shared" si="110"/>
        <v>28.47</v>
      </c>
      <c r="AV107" s="1">
        <f t="shared" si="111"/>
        <v>0.26</v>
      </c>
      <c r="AW107" s="1">
        <f t="shared" si="112"/>
        <v>3.6083333333333335E-2</v>
      </c>
      <c r="AX107" s="1">
        <f t="shared" si="113"/>
        <v>9.9995967739267186</v>
      </c>
    </row>
    <row r="108" spans="1:54" x14ac:dyDescent="0.15">
      <c r="C108" s="6">
        <v>3</v>
      </c>
      <c r="D108" s="18">
        <v>-5.8383866653870999</v>
      </c>
      <c r="E108" s="9">
        <f t="shared" si="114"/>
        <v>-12.2530079889655</v>
      </c>
      <c r="F108" s="6" t="s">
        <v>110</v>
      </c>
      <c r="G108" s="1">
        <v>4</v>
      </c>
      <c r="H108" s="7">
        <f t="shared" si="97"/>
        <v>-5.8383866653870999</v>
      </c>
      <c r="I108" s="7">
        <f t="shared" si="98"/>
        <v>267.3116133346129</v>
      </c>
      <c r="J108" s="7">
        <f t="shared" si="99"/>
        <v>7.9999023180904027E-3</v>
      </c>
      <c r="K108" s="7">
        <f t="shared" si="100"/>
        <v>75.904791666666668</v>
      </c>
      <c r="L108" s="7">
        <f t="shared" si="101"/>
        <v>0.75904791666666671</v>
      </c>
      <c r="M108" s="1" t="s">
        <v>110</v>
      </c>
      <c r="O108" s="7">
        <f t="shared" si="115"/>
        <v>3.0237310008138967</v>
      </c>
      <c r="P108" s="7">
        <f t="shared" si="102"/>
        <v>2.4189552642692905E-2</v>
      </c>
      <c r="Q108" s="12">
        <f t="shared" si="103"/>
        <v>5.0798060549655097E-3</v>
      </c>
      <c r="R108" s="7">
        <f t="shared" si="104"/>
        <v>0.15940006249999999</v>
      </c>
      <c r="S108" s="13">
        <f t="shared" si="105"/>
        <v>3.1868281450426091E-2</v>
      </c>
      <c r="T108" s="2">
        <v>0.01</v>
      </c>
      <c r="U108" s="14">
        <f t="shared" si="106"/>
        <v>3.1868281450426089E-4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07"/>
        <v>4.8999999999999998E-4</v>
      </c>
      <c r="AH108" s="17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08"/>
        <v>5.0000000000000001E-3</v>
      </c>
      <c r="AT108" s="1">
        <f t="shared" si="109"/>
        <v>5.8086828145042608E-3</v>
      </c>
      <c r="AU108" s="7">
        <f t="shared" si="110"/>
        <v>28.47</v>
      </c>
      <c r="AV108" s="1">
        <f t="shared" si="111"/>
        <v>0.26</v>
      </c>
      <c r="AW108" s="1">
        <f t="shared" si="112"/>
        <v>3.6083333333333335E-2</v>
      </c>
      <c r="AX108" s="1">
        <f t="shared" si="113"/>
        <v>10.394890777561706</v>
      </c>
    </row>
    <row r="109" spans="1:54" x14ac:dyDescent="0.15">
      <c r="C109" s="6">
        <v>4</v>
      </c>
      <c r="D109" s="18">
        <v>-1.8441640189999999</v>
      </c>
      <c r="E109" s="9">
        <f t="shared" si="114"/>
        <v>-5.8383866653870999</v>
      </c>
      <c r="F109" s="6" t="s">
        <v>110</v>
      </c>
      <c r="G109" s="1">
        <v>5</v>
      </c>
      <c r="H109" s="7">
        <f t="shared" si="97"/>
        <v>-1.8441640189999999</v>
      </c>
      <c r="I109" s="7">
        <f t="shared" si="98"/>
        <v>271.30583598099997</v>
      </c>
      <c r="J109" s="7">
        <f t="shared" si="99"/>
        <v>1.3676567701232486E-2</v>
      </c>
      <c r="K109" s="7">
        <f t="shared" si="100"/>
        <v>75.904791666666668</v>
      </c>
      <c r="L109" s="7">
        <f t="shared" si="101"/>
        <v>0.75904791666666671</v>
      </c>
      <c r="M109" s="1" t="s">
        <v>112</v>
      </c>
      <c r="N109" s="7">
        <f>(O108-P108)*$C$22/100</f>
        <v>2.8495643757626437</v>
      </c>
      <c r="O109" s="7">
        <f t="shared" si="115"/>
        <v>0.90902498907522711</v>
      </c>
      <c r="P109" s="7">
        <f t="shared" si="102"/>
        <v>1.2432341805199464E-2</v>
      </c>
      <c r="Q109" s="12">
        <f t="shared" si="103"/>
        <v>2.6107917790918873E-3</v>
      </c>
      <c r="R109" s="7">
        <f t="shared" si="104"/>
        <v>0.15940006249999999</v>
      </c>
      <c r="S109" s="13">
        <f t="shared" si="105"/>
        <v>1.6378862957421282E-2</v>
      </c>
      <c r="T109" s="2">
        <v>0.01</v>
      </c>
      <c r="U109" s="14">
        <f t="shared" si="106"/>
        <v>1.6378862957421283E-4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07"/>
        <v>4.8999999999999998E-4</v>
      </c>
      <c r="AH109" s="17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08"/>
        <v>5.0000000000000001E-3</v>
      </c>
      <c r="AT109" s="1">
        <f t="shared" si="109"/>
        <v>5.6537886295742129E-3</v>
      </c>
      <c r="AU109" s="7">
        <f t="shared" si="110"/>
        <v>28.47</v>
      </c>
      <c r="AV109" s="1">
        <f t="shared" si="111"/>
        <v>0.26</v>
      </c>
      <c r="AW109" s="1">
        <f t="shared" si="112"/>
        <v>3.6083333333333335E-2</v>
      </c>
      <c r="AX109" s="1">
        <f t="shared" si="113"/>
        <v>10.117700890311044</v>
      </c>
    </row>
    <row r="110" spans="1:54" x14ac:dyDescent="0.15">
      <c r="C110" s="6">
        <v>5</v>
      </c>
      <c r="D110" s="18">
        <v>3.0043158245806501</v>
      </c>
      <c r="E110" s="9">
        <f t="shared" si="114"/>
        <v>-1.8441640189999999</v>
      </c>
      <c r="F110" s="6" t="s">
        <v>112</v>
      </c>
      <c r="G110" s="1">
        <v>6</v>
      </c>
      <c r="H110" s="7">
        <f t="shared" si="97"/>
        <v>3.0043158245806501</v>
      </c>
      <c r="I110" s="7">
        <f t="shared" si="98"/>
        <v>276.15431582458064</v>
      </c>
      <c r="J110" s="7">
        <f t="shared" si="99"/>
        <v>2.5681870116443444E-2</v>
      </c>
      <c r="K110" s="7">
        <f t="shared" si="100"/>
        <v>75.904791666666668</v>
      </c>
      <c r="L110" s="7">
        <f t="shared" si="101"/>
        <v>0.75904791666666671</v>
      </c>
      <c r="M110" s="1" t="s">
        <v>110</v>
      </c>
      <c r="O110" s="7">
        <f t="shared" si="115"/>
        <v>1.6556405639366945</v>
      </c>
      <c r="P110" s="7">
        <f t="shared" si="102"/>
        <v>4.2519945922537362E-2</v>
      </c>
      <c r="Q110" s="12">
        <f t="shared" si="103"/>
        <v>8.9291886437328459E-3</v>
      </c>
      <c r="R110" s="7">
        <f t="shared" si="104"/>
        <v>0.15940006249999999</v>
      </c>
      <c r="S110" s="13">
        <f t="shared" si="105"/>
        <v>5.601747266399501E-2</v>
      </c>
      <c r="T110" s="2">
        <v>0.01</v>
      </c>
      <c r="U110" s="14">
        <f t="shared" si="106"/>
        <v>5.6017472663995012E-4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07"/>
        <v>4.8999999999999998E-4</v>
      </c>
      <c r="AH110" s="17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08"/>
        <v>5.0000000000000001E-3</v>
      </c>
      <c r="AT110" s="1">
        <f t="shared" si="109"/>
        <v>6.0501747266399506E-3</v>
      </c>
      <c r="AU110" s="7">
        <f t="shared" si="110"/>
        <v>28.47</v>
      </c>
      <c r="AV110" s="1">
        <f t="shared" si="111"/>
        <v>0.26</v>
      </c>
      <c r="AW110" s="1">
        <f t="shared" si="112"/>
        <v>3.6083333333333335E-2</v>
      </c>
      <c r="AX110" s="1">
        <f t="shared" si="113"/>
        <v>10.827051067678918</v>
      </c>
    </row>
    <row r="111" spans="1:54" x14ac:dyDescent="0.15">
      <c r="C111" s="6">
        <v>6</v>
      </c>
      <c r="D111" s="18">
        <v>8.0572772105333303</v>
      </c>
      <c r="E111" s="9">
        <f t="shared" si="114"/>
        <v>3.0043158245806501</v>
      </c>
      <c r="F111" s="6" t="s">
        <v>110</v>
      </c>
      <c r="G111" s="1">
        <v>7</v>
      </c>
      <c r="H111" s="7">
        <f t="shared" si="97"/>
        <v>8.0572772105333303</v>
      </c>
      <c r="I111" s="7">
        <f t="shared" si="98"/>
        <v>281.20727721053333</v>
      </c>
      <c r="J111" s="7">
        <f t="shared" si="99"/>
        <v>4.8392211746141771E-2</v>
      </c>
      <c r="K111" s="7">
        <f t="shared" si="100"/>
        <v>75.904791666666668</v>
      </c>
      <c r="L111" s="7">
        <f t="shared" si="101"/>
        <v>0.75904791666666671</v>
      </c>
      <c r="M111" s="1" t="s">
        <v>110</v>
      </c>
      <c r="O111" s="7">
        <f t="shared" si="115"/>
        <v>2.3721685346808239</v>
      </c>
      <c r="P111" s="7">
        <f t="shared" si="102"/>
        <v>0.11479448202780927</v>
      </c>
      <c r="Q111" s="12">
        <f t="shared" si="103"/>
        <v>2.4106841225839948E-2</v>
      </c>
      <c r="R111" s="7">
        <f t="shared" si="104"/>
        <v>0.15940006249999999</v>
      </c>
      <c r="S111" s="13">
        <f t="shared" si="105"/>
        <v>0.1512348291948753</v>
      </c>
      <c r="T111" s="2">
        <v>0.01</v>
      </c>
      <c r="U111" s="14">
        <f t="shared" si="106"/>
        <v>1.5123482919487531E-3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1E-3</v>
      </c>
      <c r="AF111" s="2">
        <v>0.49</v>
      </c>
      <c r="AG111" s="14">
        <f t="shared" si="107"/>
        <v>4.8999999999999998E-4</v>
      </c>
      <c r="AH111" s="17"/>
      <c r="AI111" s="2"/>
      <c r="AJ111" s="14"/>
      <c r="AK111" s="13"/>
      <c r="AL111" s="2"/>
      <c r="AM111" s="2"/>
      <c r="AN111" s="13"/>
      <c r="AO111" s="2"/>
      <c r="AP111" s="14"/>
      <c r="AQ111" s="2">
        <v>0.01</v>
      </c>
      <c r="AR111" s="2">
        <v>0.5</v>
      </c>
      <c r="AS111" s="2">
        <f t="shared" si="108"/>
        <v>5.0000000000000001E-3</v>
      </c>
      <c r="AT111" s="1">
        <f t="shared" si="109"/>
        <v>7.0023482919487528E-3</v>
      </c>
      <c r="AU111" s="7">
        <f t="shared" si="110"/>
        <v>28.47</v>
      </c>
      <c r="AV111" s="1">
        <f t="shared" si="111"/>
        <v>0.26</v>
      </c>
      <c r="AW111" s="1">
        <f t="shared" si="112"/>
        <v>3.6083333333333335E-2</v>
      </c>
      <c r="AX111" s="1">
        <f t="shared" si="113"/>
        <v>12.531007115675184</v>
      </c>
    </row>
    <row r="112" spans="1:54" x14ac:dyDescent="0.15">
      <c r="C112" s="6">
        <v>7</v>
      </c>
      <c r="D112" s="18">
        <v>10.9028840226129</v>
      </c>
      <c r="E112" s="9">
        <f t="shared" si="114"/>
        <v>8.0572772105333303</v>
      </c>
      <c r="F112" s="6" t="s">
        <v>110</v>
      </c>
      <c r="G112" s="1">
        <v>8</v>
      </c>
      <c r="H112" s="7">
        <f t="shared" si="97"/>
        <v>10.9028840226129</v>
      </c>
      <c r="I112" s="7">
        <f t="shared" si="98"/>
        <v>284.05288402261289</v>
      </c>
      <c r="J112" s="7">
        <f t="shared" si="99"/>
        <v>6.845710980523767E-2</v>
      </c>
      <c r="K112" s="7">
        <f t="shared" si="100"/>
        <v>75.904791666666668</v>
      </c>
      <c r="L112" s="7">
        <f t="shared" si="101"/>
        <v>0.75904791666666671</v>
      </c>
      <c r="M112" s="1" t="s">
        <v>110</v>
      </c>
      <c r="O112" s="7">
        <f t="shared" si="115"/>
        <v>3.0164219693196817</v>
      </c>
      <c r="P112" s="7">
        <f t="shared" si="102"/>
        <v>0.20649552997264869</v>
      </c>
      <c r="Q112" s="12">
        <f t="shared" si="103"/>
        <v>4.3364061294256226E-2</v>
      </c>
      <c r="R112" s="7">
        <f t="shared" si="104"/>
        <v>0.15940006249999999</v>
      </c>
      <c r="S112" s="13">
        <f t="shared" si="105"/>
        <v>0.27204544724853058</v>
      </c>
      <c r="T112" s="2">
        <v>0.01</v>
      </c>
      <c r="U112" s="14">
        <f t="shared" si="106"/>
        <v>2.7204544724853058E-3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1E-3</v>
      </c>
      <c r="AF112" s="2">
        <v>0.49</v>
      </c>
      <c r="AG112" s="14">
        <f t="shared" si="107"/>
        <v>4.8999999999999998E-4</v>
      </c>
      <c r="AH112" s="17"/>
      <c r="AI112" s="2"/>
      <c r="AJ112" s="14"/>
      <c r="AK112" s="13"/>
      <c r="AL112" s="2"/>
      <c r="AM112" s="2"/>
      <c r="AN112" s="13"/>
      <c r="AO112" s="2"/>
      <c r="AP112" s="14"/>
      <c r="AQ112" s="2">
        <v>0.01</v>
      </c>
      <c r="AR112" s="2">
        <v>0.5</v>
      </c>
      <c r="AS112" s="2">
        <f t="shared" si="108"/>
        <v>5.0000000000000001E-3</v>
      </c>
      <c r="AT112" s="1">
        <f t="shared" si="109"/>
        <v>8.2104544724853068E-3</v>
      </c>
      <c r="AU112" s="7">
        <f t="shared" si="110"/>
        <v>28.47</v>
      </c>
      <c r="AV112" s="1">
        <f t="shared" si="111"/>
        <v>0.26</v>
      </c>
      <c r="AW112" s="1">
        <f t="shared" si="112"/>
        <v>3.6083333333333335E-2</v>
      </c>
      <c r="AX112" s="1">
        <f t="shared" si="113"/>
        <v>14.692965720647917</v>
      </c>
    </row>
    <row r="113" spans="3:51" x14ac:dyDescent="0.15">
      <c r="C113" s="6">
        <v>8</v>
      </c>
      <c r="D113" s="18">
        <v>11.978478669451601</v>
      </c>
      <c r="E113" s="9">
        <f t="shared" si="114"/>
        <v>10.9028840226129</v>
      </c>
      <c r="F113" s="6" t="s">
        <v>110</v>
      </c>
      <c r="G113" s="1">
        <v>9</v>
      </c>
      <c r="H113" s="7">
        <f t="shared" si="97"/>
        <v>11.978478669451601</v>
      </c>
      <c r="I113" s="7">
        <f t="shared" si="98"/>
        <v>285.12847866945157</v>
      </c>
      <c r="J113" s="7">
        <f t="shared" si="99"/>
        <v>7.7906950899042079E-2</v>
      </c>
      <c r="K113" s="7">
        <f t="shared" si="100"/>
        <v>75.904791666666668</v>
      </c>
      <c r="L113" s="7">
        <f t="shared" si="101"/>
        <v>0.75904791666666671</v>
      </c>
      <c r="M113" s="1" t="s">
        <v>110</v>
      </c>
      <c r="O113" s="7">
        <f t="shared" si="115"/>
        <v>3.5689743560136997</v>
      </c>
      <c r="P113" s="7">
        <f t="shared" si="102"/>
        <v>0.2780479099138996</v>
      </c>
      <c r="Q113" s="12">
        <f t="shared" si="103"/>
        <v>5.8390061081918916E-2</v>
      </c>
      <c r="R113" s="7">
        <f t="shared" si="104"/>
        <v>0.15940006249999999</v>
      </c>
      <c r="S113" s="13">
        <f t="shared" si="105"/>
        <v>0.36631140644577176</v>
      </c>
      <c r="T113" s="2">
        <v>0.01</v>
      </c>
      <c r="U113" s="14">
        <f t="shared" si="106"/>
        <v>3.6631140644577177E-3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1E-3</v>
      </c>
      <c r="AF113" s="2">
        <v>0.49</v>
      </c>
      <c r="AG113" s="14">
        <f t="shared" si="107"/>
        <v>4.8999999999999998E-4</v>
      </c>
      <c r="AH113" s="17"/>
      <c r="AI113" s="2"/>
      <c r="AJ113" s="14"/>
      <c r="AK113" s="13"/>
      <c r="AL113" s="2"/>
      <c r="AM113" s="2"/>
      <c r="AN113" s="13"/>
      <c r="AO113" s="2"/>
      <c r="AP113" s="14"/>
      <c r="AQ113" s="2">
        <v>0.01</v>
      </c>
      <c r="AR113" s="2">
        <v>0.5</v>
      </c>
      <c r="AS113" s="2">
        <f t="shared" si="108"/>
        <v>5.0000000000000001E-3</v>
      </c>
      <c r="AT113" s="1">
        <f t="shared" si="109"/>
        <v>9.1531140644577173E-3</v>
      </c>
      <c r="AU113" s="7">
        <f t="shared" si="110"/>
        <v>28.47</v>
      </c>
      <c r="AV113" s="1">
        <f t="shared" si="111"/>
        <v>0.26</v>
      </c>
      <c r="AW113" s="1">
        <f t="shared" si="112"/>
        <v>3.6083333333333335E-2</v>
      </c>
      <c r="AX113" s="1">
        <f t="shared" si="113"/>
        <v>16.379896099167883</v>
      </c>
    </row>
    <row r="114" spans="3:51" x14ac:dyDescent="0.15">
      <c r="C114" s="6">
        <v>9</v>
      </c>
      <c r="D114" s="18">
        <v>4.5464193376333304</v>
      </c>
      <c r="E114" s="9">
        <f t="shared" si="114"/>
        <v>11.978478669451601</v>
      </c>
      <c r="F114" s="6" t="s">
        <v>110</v>
      </c>
      <c r="G114" s="1">
        <v>10</v>
      </c>
      <c r="H114" s="7">
        <f t="shared" si="97"/>
        <v>4.5464193376333304</v>
      </c>
      <c r="I114" s="7">
        <f t="shared" si="98"/>
        <v>277.6964193376333</v>
      </c>
      <c r="J114" s="7">
        <f t="shared" si="99"/>
        <v>3.1236360450665329E-2</v>
      </c>
      <c r="K114" s="7">
        <f t="shared" si="100"/>
        <v>75.904791666666668</v>
      </c>
      <c r="L114" s="7">
        <f t="shared" si="101"/>
        <v>0.75904791666666671</v>
      </c>
      <c r="M114" s="1" t="s">
        <v>110</v>
      </c>
      <c r="O114" s="7">
        <f t="shared" si="115"/>
        <v>4.0499743627664664</v>
      </c>
      <c r="P114" s="7">
        <f t="shared" si="102"/>
        <v>0.12650645901132698</v>
      </c>
      <c r="Q114" s="12">
        <f t="shared" si="103"/>
        <v>2.6566356392378667E-2</v>
      </c>
      <c r="R114" s="7">
        <f t="shared" si="104"/>
        <v>0.15940006249999999</v>
      </c>
      <c r="S114" s="13">
        <f t="shared" si="105"/>
        <v>0.16666465480450277</v>
      </c>
      <c r="T114" s="2">
        <v>0.01</v>
      </c>
      <c r="U114" s="14">
        <f t="shared" si="106"/>
        <v>1.6666465480450277E-3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 t="shared" si="107"/>
        <v>4.8999999999999998E-4</v>
      </c>
      <c r="AH114" s="17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 t="shared" si="108"/>
        <v>5.0000000000000001E-3</v>
      </c>
      <c r="AT114" s="1">
        <f t="shared" si="109"/>
        <v>7.1566465480450278E-3</v>
      </c>
      <c r="AU114" s="7">
        <f t="shared" si="110"/>
        <v>28.47</v>
      </c>
      <c r="AV114" s="1">
        <f t="shared" si="111"/>
        <v>0.26</v>
      </c>
      <c r="AW114" s="1">
        <f t="shared" si="112"/>
        <v>3.6083333333333335E-2</v>
      </c>
      <c r="AX114" s="1">
        <f t="shared" si="113"/>
        <v>12.807130562334049</v>
      </c>
    </row>
    <row r="115" spans="3:51" x14ac:dyDescent="0.15">
      <c r="C115" s="6">
        <v>10</v>
      </c>
      <c r="D115" s="18">
        <v>-2.2207770039032302</v>
      </c>
      <c r="E115" s="9">
        <f t="shared" si="114"/>
        <v>4.5464193376333304</v>
      </c>
      <c r="F115" s="6" t="s">
        <v>110</v>
      </c>
      <c r="G115" s="1">
        <v>11</v>
      </c>
      <c r="H115" s="7">
        <f t="shared" si="97"/>
        <v>-2.2207770039032302</v>
      </c>
      <c r="I115" s="7">
        <f t="shared" si="98"/>
        <v>270.92922299609677</v>
      </c>
      <c r="J115" s="7">
        <f t="shared" si="99"/>
        <v>1.3011010815086221E-2</v>
      </c>
      <c r="K115" s="7">
        <f t="shared" si="100"/>
        <v>75.904791666666668</v>
      </c>
      <c r="L115" s="7">
        <f t="shared" si="101"/>
        <v>0.75904791666666671</v>
      </c>
      <c r="M115" s="1" t="s">
        <v>112</v>
      </c>
      <c r="N115" s="7">
        <f>(O114-P114)*$C$22/100</f>
        <v>3.7272945085673821</v>
      </c>
      <c r="O115" s="7">
        <f t="shared" si="115"/>
        <v>0.95522131185442438</v>
      </c>
      <c r="P115" s="7">
        <f t="shared" si="102"/>
        <v>1.2428394819338762E-2</v>
      </c>
      <c r="Q115" s="12">
        <f t="shared" si="103"/>
        <v>2.6099629120611401E-3</v>
      </c>
      <c r="R115" s="7">
        <f t="shared" si="104"/>
        <v>0.15940006249999999</v>
      </c>
      <c r="S115" s="13">
        <f t="shared" si="105"/>
        <v>1.6373663040823088E-2</v>
      </c>
      <c r="T115" s="2">
        <v>0.01</v>
      </c>
      <c r="U115" s="14">
        <f t="shared" si="106"/>
        <v>1.6373663040823087E-4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07"/>
        <v>4.8999999999999998E-4</v>
      </c>
      <c r="AH115" s="17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08"/>
        <v>5.0000000000000001E-3</v>
      </c>
      <c r="AT115" s="1">
        <f t="shared" si="109"/>
        <v>5.6537366304082312E-3</v>
      </c>
      <c r="AU115" s="7">
        <f t="shared" si="110"/>
        <v>28.47</v>
      </c>
      <c r="AV115" s="1">
        <f t="shared" si="111"/>
        <v>0.26</v>
      </c>
      <c r="AW115" s="1">
        <f t="shared" si="112"/>
        <v>3.6083333333333335E-2</v>
      </c>
      <c r="AX115" s="1">
        <f t="shared" si="113"/>
        <v>10.117607835539737</v>
      </c>
    </row>
    <row r="116" spans="3:51" x14ac:dyDescent="0.15">
      <c r="C116" s="6">
        <v>11</v>
      </c>
      <c r="D116" s="18">
        <v>-9.7935258338000004</v>
      </c>
      <c r="E116" s="9">
        <f t="shared" si="114"/>
        <v>-2.2207770039032302</v>
      </c>
      <c r="F116" s="6" t="s">
        <v>112</v>
      </c>
      <c r="G116" s="1">
        <v>12</v>
      </c>
      <c r="H116" s="7">
        <f t="shared" si="97"/>
        <v>-9.7935258338000004</v>
      </c>
      <c r="I116" s="7">
        <f t="shared" si="98"/>
        <v>263.35647416619997</v>
      </c>
      <c r="J116" s="7">
        <f t="shared" si="99"/>
        <v>4.6292440533943916E-3</v>
      </c>
      <c r="K116" s="7">
        <f t="shared" si="100"/>
        <v>75.904791666666668</v>
      </c>
      <c r="L116" s="7">
        <f t="shared" si="101"/>
        <v>0.75904791666666671</v>
      </c>
      <c r="M116" s="1" t="s">
        <v>110</v>
      </c>
      <c r="O116" s="7">
        <f t="shared" si="115"/>
        <v>1.7018408337017525</v>
      </c>
      <c r="P116" s="7">
        <f t="shared" si="102"/>
        <v>7.8782365592375923E-3</v>
      </c>
      <c r="Q116" s="12">
        <f t="shared" si="103"/>
        <v>1.6544296774398943E-3</v>
      </c>
      <c r="R116" s="7">
        <f t="shared" si="104"/>
        <v>0.15940006249999999</v>
      </c>
      <c r="S116" s="13">
        <f t="shared" si="105"/>
        <v>1.0379103066160305E-2</v>
      </c>
      <c r="T116" s="2">
        <v>0.01</v>
      </c>
      <c r="U116" s="14">
        <f t="shared" si="106"/>
        <v>1.0379103066160305E-4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07"/>
        <v>4.8999999999999998E-4</v>
      </c>
      <c r="AH116" s="17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08"/>
        <v>5.0000000000000001E-3</v>
      </c>
      <c r="AT116" s="1">
        <f t="shared" si="109"/>
        <v>5.5937910306616033E-3</v>
      </c>
      <c r="AU116" s="7">
        <f t="shared" si="110"/>
        <v>28.47</v>
      </c>
      <c r="AV116" s="1">
        <f t="shared" si="111"/>
        <v>0.26</v>
      </c>
      <c r="AW116" s="1">
        <f t="shared" si="112"/>
        <v>3.6083333333333335E-2</v>
      </c>
      <c r="AX116" s="1">
        <f t="shared" si="113"/>
        <v>10.01033257506146</v>
      </c>
      <c r="AY116" s="1">
        <f>SUM(AX105:AX116)</f>
        <v>137.64613932087448</v>
      </c>
    </row>
    <row r="117" spans="3:51" x14ac:dyDescent="0.15">
      <c r="C117" s="6">
        <v>12</v>
      </c>
      <c r="D117" s="18">
        <v>-11.7568357696129</v>
      </c>
      <c r="E117" s="9">
        <f t="shared" si="114"/>
        <v>-9.7935258338000004</v>
      </c>
      <c r="F117" s="6" t="s">
        <v>110</v>
      </c>
    </row>
  </sheetData>
  <mergeCells count="64">
    <mergeCell ref="G2:G4"/>
    <mergeCell ref="G5:G6"/>
    <mergeCell ref="G14:G15"/>
    <mergeCell ref="I2:I4"/>
    <mergeCell ref="I5:I6"/>
    <mergeCell ref="A104:B104"/>
    <mergeCell ref="A2:A4"/>
    <mergeCell ref="A5:A6"/>
    <mergeCell ref="E2:E4"/>
    <mergeCell ref="E5:E6"/>
    <mergeCell ref="AE103:AG103"/>
    <mergeCell ref="AH103:AJ103"/>
    <mergeCell ref="AK103:AM103"/>
    <mergeCell ref="AN103:AP103"/>
    <mergeCell ref="AQ103:AS103"/>
    <mergeCell ref="A89:B89"/>
    <mergeCell ref="S103:U103"/>
    <mergeCell ref="V103:X103"/>
    <mergeCell ref="Y103:AA103"/>
    <mergeCell ref="AB103:AD103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Z117"/>
  <sheetViews>
    <sheetView workbookViewId="0">
      <pane xSplit="4" topLeftCell="E1" activePane="topRight" state="frozen"/>
      <selection activeCell="K16" sqref="K16"/>
      <selection pane="topRight"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 customWidth="1"/>
    <col min="29" max="29" width="8.875" style="1"/>
    <col min="30" max="30" width="10.25" style="1" customWidth="1"/>
    <col min="31" max="31" width="8.875" style="1"/>
    <col min="32" max="32" width="23.125" style="1" customWidth="1"/>
    <col min="33" max="33" width="15.625" style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11.5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5.625" style="1"/>
    <col min="55" max="16384" width="8.875" style="1"/>
  </cols>
  <sheetData>
    <row r="1" spans="1:44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73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</row>
    <row r="2" spans="1:44" x14ac:dyDescent="0.15">
      <c r="A2" s="28" t="s">
        <v>41</v>
      </c>
      <c r="B2" s="3" t="s">
        <v>42</v>
      </c>
      <c r="C2" s="2"/>
      <c r="D2" s="2"/>
      <c r="E2" s="35">
        <v>181.16</v>
      </c>
      <c r="F2" s="2">
        <v>1166.8320000000001</v>
      </c>
      <c r="G2" s="39">
        <f>(F2+F3+F4)/3</f>
        <v>1338.1873333333333</v>
      </c>
      <c r="H2" s="2">
        <v>0.13</v>
      </c>
      <c r="I2" s="28">
        <f>(H2+H3+H4)/3</f>
        <v>0.12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</row>
    <row r="3" spans="1:44" x14ac:dyDescent="0.15">
      <c r="A3" s="28"/>
      <c r="B3" s="3" t="s">
        <v>43</v>
      </c>
      <c r="C3" s="2"/>
      <c r="D3" s="2"/>
      <c r="E3" s="36"/>
      <c r="F3" s="2">
        <v>1192.0899999999999</v>
      </c>
      <c r="G3" s="40"/>
      <c r="H3" s="2">
        <v>0.13</v>
      </c>
      <c r="I3" s="28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</row>
    <row r="4" spans="1:44" x14ac:dyDescent="0.15">
      <c r="A4" s="28"/>
      <c r="B4" s="3" t="s">
        <v>44</v>
      </c>
      <c r="C4" s="2"/>
      <c r="D4" s="2"/>
      <c r="E4" s="37"/>
      <c r="F4" s="2">
        <v>1655.64</v>
      </c>
      <c r="G4" s="41"/>
      <c r="H4" s="2">
        <v>0.1</v>
      </c>
      <c r="I4" s="28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</row>
    <row r="5" spans="1:44" x14ac:dyDescent="0.15">
      <c r="A5" s="28" t="s">
        <v>45</v>
      </c>
      <c r="B5" s="3" t="s">
        <v>46</v>
      </c>
      <c r="C5" s="2"/>
      <c r="D5" s="2"/>
      <c r="E5" s="35">
        <v>841.92758992419101</v>
      </c>
      <c r="F5" s="2">
        <v>91.103999999999999</v>
      </c>
      <c r="G5" s="39">
        <f>(F5+F6)/2</f>
        <v>92.509250000000009</v>
      </c>
      <c r="H5" s="2">
        <v>0.13</v>
      </c>
      <c r="I5" s="28">
        <f>(H5+H6)/2</f>
        <v>0.16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</row>
    <row r="6" spans="1:44" x14ac:dyDescent="0.15">
      <c r="A6" s="28"/>
      <c r="B6" s="3" t="s">
        <v>47</v>
      </c>
      <c r="C6" s="2"/>
      <c r="D6" s="2"/>
      <c r="E6" s="37"/>
      <c r="F6" s="2">
        <v>93.914500000000004</v>
      </c>
      <c r="G6" s="41"/>
      <c r="H6" s="2">
        <v>0.19</v>
      </c>
      <c r="I6" s="28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</row>
    <row r="7" spans="1:44" x14ac:dyDescent="0.15">
      <c r="A7" s="28" t="s">
        <v>48</v>
      </c>
      <c r="B7" s="29"/>
      <c r="C7" s="2"/>
      <c r="D7" s="2"/>
      <c r="E7" s="4">
        <v>147.31232876712301</v>
      </c>
      <c r="F7" s="2">
        <v>134.75800000000001</v>
      </c>
      <c r="G7" s="2"/>
      <c r="H7" s="2">
        <v>0.28999999999999998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</row>
    <row r="8" spans="1:44" x14ac:dyDescent="0.15">
      <c r="A8" s="28" t="s">
        <v>49</v>
      </c>
      <c r="B8" s="29"/>
      <c r="C8" s="2"/>
      <c r="D8" s="2"/>
      <c r="E8" s="4">
        <v>0.11</v>
      </c>
      <c r="F8" s="2">
        <v>625.46400000000006</v>
      </c>
      <c r="G8" s="2"/>
      <c r="H8" s="2">
        <v>0.26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</row>
    <row r="9" spans="1:44" x14ac:dyDescent="0.15">
      <c r="A9" s="28" t="s">
        <v>50</v>
      </c>
      <c r="B9" s="29"/>
      <c r="C9" s="2"/>
      <c r="D9" s="2"/>
      <c r="E9" s="4">
        <v>4.7</v>
      </c>
      <c r="F9" s="2">
        <v>341.64</v>
      </c>
      <c r="G9" s="2"/>
      <c r="H9" s="2">
        <v>0.26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</row>
    <row r="10" spans="1:44" x14ac:dyDescent="0.15">
      <c r="A10" s="28" t="s">
        <v>51</v>
      </c>
      <c r="B10" s="29"/>
      <c r="C10" s="2"/>
      <c r="D10" s="2"/>
      <c r="E10" s="4">
        <v>0.34590022339950599</v>
      </c>
      <c r="F10" s="2">
        <v>341.64</v>
      </c>
      <c r="G10" s="2"/>
      <c r="H10" s="2">
        <v>0.26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</row>
    <row r="11" spans="1:44" x14ac:dyDescent="0.15">
      <c r="A11" s="28" t="s">
        <v>52</v>
      </c>
      <c r="B11" s="29"/>
      <c r="C11" s="2"/>
      <c r="D11" s="2"/>
      <c r="E11" s="2">
        <v>0.04</v>
      </c>
      <c r="F11" s="2">
        <v>910.85749999999996</v>
      </c>
      <c r="G11" s="2"/>
      <c r="H11" s="2">
        <v>0.21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</row>
    <row r="12" spans="1:44" x14ac:dyDescent="0.15"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</row>
    <row r="14" spans="1:44" x14ac:dyDescent="0.15">
      <c r="A14" s="1" t="s">
        <v>55</v>
      </c>
      <c r="B14" s="1" t="s">
        <v>56</v>
      </c>
      <c r="C14" s="1">
        <v>308.16000000000003</v>
      </c>
      <c r="G14" s="38" t="s">
        <v>57</v>
      </c>
      <c r="H14" s="5" t="s">
        <v>58</v>
      </c>
      <c r="I14" s="5">
        <f>AV38+AV53+BB69+AY85+AY101+BB101+AY116+AG69</f>
        <v>4883939.461477601</v>
      </c>
      <c r="J14" s="5" t="s">
        <v>35</v>
      </c>
      <c r="K14" s="5">
        <f>I14/(10000*1000)</f>
        <v>0.48839394614776011</v>
      </c>
      <c r="L14" s="5" t="s">
        <v>59</v>
      </c>
    </row>
    <row r="15" spans="1:44" x14ac:dyDescent="0.15">
      <c r="A15" s="1" t="s">
        <v>60</v>
      </c>
      <c r="B15" s="1" t="s">
        <v>56</v>
      </c>
      <c r="G15" s="38"/>
      <c r="H15" s="5" t="s">
        <v>61</v>
      </c>
      <c r="I15" s="5">
        <v>8583066.8036374301</v>
      </c>
      <c r="J15" s="5" t="s">
        <v>35</v>
      </c>
      <c r="K15" s="5">
        <f>I15/(10000*1000)</f>
        <v>0.85830668036374302</v>
      </c>
      <c r="L15" s="5" t="s">
        <v>59</v>
      </c>
    </row>
    <row r="16" spans="1:44" x14ac:dyDescent="0.15">
      <c r="A16" s="1" t="s">
        <v>62</v>
      </c>
      <c r="B16" s="1" t="s">
        <v>63</v>
      </c>
      <c r="C16" s="1">
        <v>19347</v>
      </c>
      <c r="K16" s="1">
        <v>0.48839394614776011</v>
      </c>
    </row>
    <row r="17" spans="1:47" x14ac:dyDescent="0.15">
      <c r="A17" s="1" t="s">
        <v>64</v>
      </c>
      <c r="B17" s="1" t="s">
        <v>65</v>
      </c>
      <c r="C17" s="1">
        <v>1.9870000000000001</v>
      </c>
      <c r="AF17" s="1" t="s">
        <v>122</v>
      </c>
    </row>
    <row r="18" spans="1:47" x14ac:dyDescent="0.15">
      <c r="A18" s="1" t="s">
        <v>67</v>
      </c>
      <c r="B18" s="1" t="s">
        <v>68</v>
      </c>
      <c r="C18" s="1">
        <v>1</v>
      </c>
    </row>
    <row r="19" spans="1:47" x14ac:dyDescent="0.15">
      <c r="A19" s="1" t="s">
        <v>70</v>
      </c>
      <c r="B19" s="1" t="s">
        <v>68</v>
      </c>
      <c r="C19" s="1">
        <v>3</v>
      </c>
    </row>
    <row r="20" spans="1:47" x14ac:dyDescent="0.15">
      <c r="A20" s="1" t="s">
        <v>73</v>
      </c>
      <c r="B20" s="1" t="s">
        <v>74</v>
      </c>
      <c r="C20" s="1">
        <v>0.13</v>
      </c>
    </row>
    <row r="21" spans="1:47" x14ac:dyDescent="0.15">
      <c r="A21" s="1" t="s">
        <v>75</v>
      </c>
      <c r="B21" s="1" t="s">
        <v>76</v>
      </c>
      <c r="C21" s="1">
        <v>1</v>
      </c>
    </row>
    <row r="22" spans="1:47" x14ac:dyDescent="0.15">
      <c r="A22" s="1" t="s">
        <v>77</v>
      </c>
      <c r="B22" s="1" t="s">
        <v>72</v>
      </c>
      <c r="C22" s="1">
        <v>95</v>
      </c>
    </row>
    <row r="23" spans="1:47" x14ac:dyDescent="0.15">
      <c r="A23" s="1" t="s">
        <v>78</v>
      </c>
      <c r="B23" s="1" t="s">
        <v>79</v>
      </c>
      <c r="C23" s="1">
        <v>0.66200000000000003</v>
      </c>
    </row>
    <row r="25" spans="1:47" x14ac:dyDescent="0.15">
      <c r="S25" s="30" t="s">
        <v>80</v>
      </c>
      <c r="T25" s="30"/>
      <c r="U25" s="30"/>
      <c r="V25" s="30" t="s">
        <v>81</v>
      </c>
      <c r="W25" s="30"/>
      <c r="X25" s="30"/>
      <c r="Y25" s="30" t="s">
        <v>82</v>
      </c>
      <c r="Z25" s="30"/>
      <c r="AA25" s="30"/>
      <c r="AB25" s="30" t="s">
        <v>83</v>
      </c>
      <c r="AC25" s="30"/>
      <c r="AD25" s="30"/>
      <c r="AE25" s="30" t="s">
        <v>84</v>
      </c>
      <c r="AF25" s="30"/>
      <c r="AG25" s="30"/>
      <c r="AH25" s="30" t="s">
        <v>85</v>
      </c>
      <c r="AI25" s="30"/>
      <c r="AJ25" s="30"/>
      <c r="AK25" s="31" t="s">
        <v>86</v>
      </c>
      <c r="AL25" s="32"/>
      <c r="AM25" s="33"/>
      <c r="AN25" s="30" t="s">
        <v>87</v>
      </c>
      <c r="AO25" s="30"/>
      <c r="AP25" s="30"/>
    </row>
    <row r="26" spans="1:47" x14ac:dyDescent="0.15">
      <c r="A26" s="34" t="s">
        <v>41</v>
      </c>
      <c r="B26" s="34"/>
      <c r="C26" s="6" t="s">
        <v>88</v>
      </c>
      <c r="D26" s="6" t="s">
        <v>89</v>
      </c>
      <c r="E26" s="6" t="s">
        <v>90</v>
      </c>
      <c r="F26" s="6" t="s">
        <v>91</v>
      </c>
      <c r="G26" s="1" t="s">
        <v>88</v>
      </c>
      <c r="H26" s="1" t="s">
        <v>90</v>
      </c>
      <c r="I26" s="1" t="s">
        <v>92</v>
      </c>
      <c r="J26" s="1" t="s">
        <v>93</v>
      </c>
      <c r="K26" s="10" t="s">
        <v>94</v>
      </c>
      <c r="L26" s="10" t="s">
        <v>95</v>
      </c>
      <c r="M26" s="1" t="s">
        <v>96</v>
      </c>
      <c r="N26" s="10" t="s">
        <v>97</v>
      </c>
      <c r="O26" s="1" t="s">
        <v>98</v>
      </c>
      <c r="P26" s="1" t="s">
        <v>99</v>
      </c>
      <c r="Q26" s="10" t="s">
        <v>100</v>
      </c>
      <c r="R26" s="10" t="s">
        <v>101</v>
      </c>
      <c r="S26" s="2" t="s">
        <v>102</v>
      </c>
      <c r="T26" s="2" t="s">
        <v>103</v>
      </c>
      <c r="U26" s="2"/>
      <c r="V26" s="2" t="s">
        <v>102</v>
      </c>
      <c r="W26" s="2" t="s">
        <v>103</v>
      </c>
      <c r="X26" s="2"/>
      <c r="Y26" s="2" t="s">
        <v>102</v>
      </c>
      <c r="Z26" s="2" t="s">
        <v>103</v>
      </c>
      <c r="AA26" s="2"/>
      <c r="AB26" s="2" t="s">
        <v>102</v>
      </c>
      <c r="AC26" s="2" t="s">
        <v>103</v>
      </c>
      <c r="AD26" s="2"/>
      <c r="AE26" s="2" t="s">
        <v>102</v>
      </c>
      <c r="AF26" s="2" t="s">
        <v>103</v>
      </c>
      <c r="AG26" s="2"/>
      <c r="AH26" s="2" t="s">
        <v>102</v>
      </c>
      <c r="AI26" s="2" t="s">
        <v>103</v>
      </c>
      <c r="AJ26" s="2"/>
      <c r="AK26" s="2" t="s">
        <v>102</v>
      </c>
      <c r="AL26" s="2" t="s">
        <v>103</v>
      </c>
      <c r="AM26" s="2"/>
      <c r="AN26" s="16" t="s">
        <v>102</v>
      </c>
      <c r="AO26" s="16" t="s">
        <v>103</v>
      </c>
      <c r="AP26" s="16"/>
      <c r="AQ26" s="1" t="s">
        <v>104</v>
      </c>
      <c r="AR26" s="1" t="s">
        <v>105</v>
      </c>
      <c r="AS26" s="1" t="s">
        <v>73</v>
      </c>
      <c r="AT26" s="1" t="s">
        <v>106</v>
      </c>
      <c r="AU26" s="1" t="s">
        <v>107</v>
      </c>
    </row>
    <row r="27" spans="1:47" x14ac:dyDescent="0.15">
      <c r="A27" s="1" t="s">
        <v>108</v>
      </c>
      <c r="B27" s="1">
        <f>G2</f>
        <v>1338.1873333333333</v>
      </c>
      <c r="C27" s="6" t="s">
        <v>109</v>
      </c>
      <c r="D27" s="6">
        <v>-5</v>
      </c>
      <c r="E27" s="6"/>
      <c r="F27" s="6"/>
      <c r="G27" s="1">
        <v>1</v>
      </c>
      <c r="H27" s="7">
        <f t="shared" ref="H27:H38" si="0">E28</f>
        <v>-5</v>
      </c>
      <c r="I27" s="7">
        <f t="shared" ref="I27:I38" si="1">H27+273.15</f>
        <v>268.14999999999998</v>
      </c>
      <c r="J27" s="7">
        <f t="shared" ref="J27:J38" si="2">EXP(($C$16*(I27-$C$14))/($C$17*I27*$C$14))</f>
        <v>8.9648717348658306E-3</v>
      </c>
      <c r="K27" s="7">
        <f t="shared" ref="K27:K38" si="3">$B$27/12</f>
        <v>111.51561111111111</v>
      </c>
      <c r="L27" s="7">
        <f t="shared" ref="L27:L38" si="4">K27*$B$28/100</f>
        <v>1.1151561111111112</v>
      </c>
      <c r="M27" s="1" t="s">
        <v>110</v>
      </c>
      <c r="O27" s="7">
        <f>L27</f>
        <v>1.1151561111111112</v>
      </c>
      <c r="P27" s="7">
        <f t="shared" ref="P27:P38" si="5">O27*J27</f>
        <v>9.9972315004629008E-3</v>
      </c>
      <c r="Q27" s="12">
        <f t="shared" ref="Q27:Q38" si="6">P27*$B$29</f>
        <v>1.1996677800555481E-3</v>
      </c>
      <c r="R27" s="7">
        <f t="shared" ref="R27:R38" si="7">L27*$B$29</f>
        <v>0.13381873333333336</v>
      </c>
      <c r="S27" s="13">
        <f t="shared" ref="S27:S38" si="8">Q27/R27</f>
        <v>8.9648717348658306E-3</v>
      </c>
      <c r="T27" s="2">
        <v>0.01</v>
      </c>
      <c r="U27" s="14">
        <f t="shared" ref="U27:U38" si="9">S27*T27</f>
        <v>8.9648717348658305E-5</v>
      </c>
      <c r="V27" s="13"/>
      <c r="W27" s="2"/>
      <c r="X27" s="14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3"/>
      <c r="AF27" s="2"/>
      <c r="AG27" s="14"/>
      <c r="AH27" s="13"/>
      <c r="AI27" s="2"/>
      <c r="AJ27" s="14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2.1989648717348657E-2</v>
      </c>
      <c r="AR27" s="7">
        <f t="shared" ref="AR27:AR38" si="15">$B$27/12</f>
        <v>111.51561111111111</v>
      </c>
      <c r="AS27" s="1">
        <f t="shared" ref="AS27:AS38" si="16">$B$29</f>
        <v>0.12</v>
      </c>
      <c r="AT27" s="1">
        <f>$E$2/12</f>
        <v>15.096666666666666</v>
      </c>
      <c r="AU27" s="1">
        <f t="shared" ref="AU27:AU38" si="17">AT27*10000*AS27*0.67*AR27*AQ27</f>
        <v>29763.984862900455</v>
      </c>
    </row>
    <row r="28" spans="1:47" x14ac:dyDescent="0.15">
      <c r="A28" s="1" t="s">
        <v>111</v>
      </c>
      <c r="B28" s="1">
        <v>1</v>
      </c>
      <c r="C28" s="6">
        <v>1</v>
      </c>
      <c r="D28" s="8">
        <v>-9.0377435310000003</v>
      </c>
      <c r="E28" s="9">
        <f t="shared" ref="E28:E39" si="18">D27</f>
        <v>-5</v>
      </c>
      <c r="F28" s="6" t="s">
        <v>110</v>
      </c>
      <c r="G28" s="1">
        <v>2</v>
      </c>
      <c r="H28" s="7">
        <f t="shared" si="0"/>
        <v>-9.0377435310000003</v>
      </c>
      <c r="I28" s="7">
        <f t="shared" si="1"/>
        <v>264.11225646899999</v>
      </c>
      <c r="J28" s="7">
        <f t="shared" si="2"/>
        <v>5.145858339029398E-3</v>
      </c>
      <c r="K28" s="7">
        <f t="shared" si="3"/>
        <v>111.51561111111111</v>
      </c>
      <c r="L28" s="7">
        <f t="shared" si="4"/>
        <v>1.1151561111111112</v>
      </c>
      <c r="M28" s="1" t="s">
        <v>110</v>
      </c>
      <c r="O28" s="7">
        <f t="shared" ref="O28:O38" si="19">L28+O27-P27-N28</f>
        <v>2.2203149907217594</v>
      </c>
      <c r="P28" s="7">
        <f t="shared" si="5"/>
        <v>1.1425426410277547E-2</v>
      </c>
      <c r="Q28" s="12">
        <f t="shared" si="6"/>
        <v>1.3710511692333056E-3</v>
      </c>
      <c r="R28" s="7">
        <f t="shared" si="7"/>
        <v>0.13381873333333336</v>
      </c>
      <c r="S28" s="13">
        <f t="shared" si="8"/>
        <v>1.0245584718083607E-2</v>
      </c>
      <c r="T28" s="2">
        <v>0.01</v>
      </c>
      <c r="U28" s="14">
        <f t="shared" si="9"/>
        <v>1.0245584718083607E-4</v>
      </c>
      <c r="V28" s="13"/>
      <c r="W28" s="2"/>
      <c r="X28" s="14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3"/>
      <c r="AF28" s="2"/>
      <c r="AG28" s="14"/>
      <c r="AH28" s="13"/>
      <c r="AI28" s="2"/>
      <c r="AJ28" s="14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2.2002455847180837E-2</v>
      </c>
      <c r="AR28" s="7">
        <f t="shared" si="15"/>
        <v>111.51561111111111</v>
      </c>
      <c r="AS28" s="1">
        <f t="shared" si="16"/>
        <v>0.12</v>
      </c>
      <c r="AT28" s="1">
        <f t="shared" ref="AT28:AT38" si="20">$E$2/12</f>
        <v>15.096666666666666</v>
      </c>
      <c r="AU28" s="1">
        <f t="shared" si="17"/>
        <v>29781.319892821215</v>
      </c>
    </row>
    <row r="29" spans="1:47" x14ac:dyDescent="0.15">
      <c r="A29" s="1" t="s">
        <v>73</v>
      </c>
      <c r="B29" s="1">
        <f>I2</f>
        <v>0.12</v>
      </c>
      <c r="C29" s="6">
        <v>2</v>
      </c>
      <c r="D29" s="8">
        <v>-3.9570574958620699</v>
      </c>
      <c r="E29" s="9">
        <f t="shared" si="18"/>
        <v>-9.0377435310000003</v>
      </c>
      <c r="F29" s="6" t="s">
        <v>110</v>
      </c>
      <c r="G29" s="1">
        <v>3</v>
      </c>
      <c r="H29" s="7">
        <f t="shared" si="0"/>
        <v>-3.9570574958620699</v>
      </c>
      <c r="I29" s="7">
        <f t="shared" si="1"/>
        <v>269.19294250413793</v>
      </c>
      <c r="J29" s="7">
        <f t="shared" si="2"/>
        <v>1.0319079341596656E-2</v>
      </c>
      <c r="K29" s="7">
        <f t="shared" si="3"/>
        <v>111.51561111111111</v>
      </c>
      <c r="L29" s="7">
        <f t="shared" si="4"/>
        <v>1.1151561111111112</v>
      </c>
      <c r="M29" s="1" t="s">
        <v>110</v>
      </c>
      <c r="O29" s="7">
        <f t="shared" si="19"/>
        <v>3.3240456754225933</v>
      </c>
      <c r="P29" s="7">
        <f t="shared" si="5"/>
        <v>3.4301091059776988E-2</v>
      </c>
      <c r="Q29" s="12">
        <f t="shared" si="6"/>
        <v>4.1161309271732383E-3</v>
      </c>
      <c r="R29" s="7">
        <f t="shared" si="7"/>
        <v>0.13381873333333336</v>
      </c>
      <c r="S29" s="13">
        <f t="shared" si="8"/>
        <v>3.0759003800463695E-2</v>
      </c>
      <c r="T29" s="2">
        <v>0.01</v>
      </c>
      <c r="U29" s="14">
        <f t="shared" si="9"/>
        <v>3.0759003800463698E-4</v>
      </c>
      <c r="V29" s="13"/>
      <c r="W29" s="2"/>
      <c r="X29" s="14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3"/>
      <c r="AF29" s="2"/>
      <c r="AG29" s="14"/>
      <c r="AH29" s="13"/>
      <c r="AI29" s="2"/>
      <c r="AJ29" s="14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2.2207590038004637E-2</v>
      </c>
      <c r="AR29" s="7">
        <f t="shared" si="15"/>
        <v>111.51561111111111</v>
      </c>
      <c r="AS29" s="1">
        <f t="shared" si="16"/>
        <v>0.12</v>
      </c>
      <c r="AT29" s="1">
        <f t="shared" si="20"/>
        <v>15.096666666666666</v>
      </c>
      <c r="AU29" s="1">
        <f t="shared" si="17"/>
        <v>30058.978305150737</v>
      </c>
    </row>
    <row r="30" spans="1:47" x14ac:dyDescent="0.15">
      <c r="C30" s="6">
        <v>3</v>
      </c>
      <c r="D30" s="8">
        <v>4.9136688391290297</v>
      </c>
      <c r="E30" s="9">
        <f t="shared" si="18"/>
        <v>-3.9570574958620699</v>
      </c>
      <c r="F30" s="6" t="s">
        <v>110</v>
      </c>
      <c r="G30" s="1">
        <v>4</v>
      </c>
      <c r="H30" s="7">
        <f t="shared" si="0"/>
        <v>4.9136688391290297</v>
      </c>
      <c r="I30" s="7">
        <f t="shared" si="1"/>
        <v>278.06366883912898</v>
      </c>
      <c r="J30" s="7">
        <f t="shared" si="2"/>
        <v>3.2716891381877791E-2</v>
      </c>
      <c r="K30" s="7">
        <f t="shared" si="3"/>
        <v>111.51561111111111</v>
      </c>
      <c r="L30" s="7">
        <f t="shared" si="4"/>
        <v>1.1151561111111112</v>
      </c>
      <c r="M30" s="1" t="s">
        <v>110</v>
      </c>
      <c r="O30" s="7">
        <f t="shared" si="19"/>
        <v>4.4049006954739278</v>
      </c>
      <c r="P30" s="7">
        <f t="shared" si="5"/>
        <v>0.14411465760177844</v>
      </c>
      <c r="Q30" s="12">
        <f t="shared" si="6"/>
        <v>1.7293758912213412E-2</v>
      </c>
      <c r="R30" s="7">
        <f t="shared" si="7"/>
        <v>0.13381873333333336</v>
      </c>
      <c r="S30" s="13">
        <f t="shared" si="8"/>
        <v>0.12923272012398918</v>
      </c>
      <c r="T30" s="2">
        <v>0.01</v>
      </c>
      <c r="U30" s="14">
        <f t="shared" si="9"/>
        <v>1.2923272012398917E-3</v>
      </c>
      <c r="V30" s="13"/>
      <c r="W30" s="2"/>
      <c r="X30" s="14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3"/>
      <c r="AF30" s="2"/>
      <c r="AG30" s="14"/>
      <c r="AH30" s="13"/>
      <c r="AI30" s="2"/>
      <c r="AJ30" s="14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2.3192327201239891E-2</v>
      </c>
      <c r="AR30" s="7">
        <f t="shared" si="15"/>
        <v>111.51561111111111</v>
      </c>
      <c r="AS30" s="1">
        <f t="shared" si="16"/>
        <v>0.12</v>
      </c>
      <c r="AT30" s="1">
        <f t="shared" si="20"/>
        <v>15.096666666666666</v>
      </c>
      <c r="AU30" s="1">
        <f t="shared" si="17"/>
        <v>31391.864628038918</v>
      </c>
    </row>
    <row r="31" spans="1:47" x14ac:dyDescent="0.15">
      <c r="C31" s="6">
        <v>4</v>
      </c>
      <c r="D31" s="8">
        <v>12.831301836333299</v>
      </c>
      <c r="E31" s="9">
        <f t="shared" si="18"/>
        <v>4.9136688391290297</v>
      </c>
      <c r="F31" s="6" t="s">
        <v>110</v>
      </c>
      <c r="G31" s="1">
        <v>5</v>
      </c>
      <c r="H31" s="7">
        <f t="shared" si="0"/>
        <v>12.831301836333299</v>
      </c>
      <c r="I31" s="7">
        <f t="shared" si="1"/>
        <v>285.98130183633327</v>
      </c>
      <c r="J31" s="7">
        <f t="shared" si="2"/>
        <v>8.6258624796078404E-2</v>
      </c>
      <c r="K31" s="7">
        <f t="shared" si="3"/>
        <v>111.51561111111111</v>
      </c>
      <c r="L31" s="7">
        <f t="shared" si="4"/>
        <v>1.1151561111111112</v>
      </c>
      <c r="M31" s="1" t="s">
        <v>112</v>
      </c>
      <c r="N31" s="7">
        <f>(O30-P30)*C22/100</f>
        <v>4.0477467359785422</v>
      </c>
      <c r="O31" s="7">
        <f t="shared" si="19"/>
        <v>1.3281954130047184</v>
      </c>
      <c r="P31" s="7">
        <f t="shared" si="5"/>
        <v>0.11456830978624641</v>
      </c>
      <c r="Q31" s="12">
        <f t="shared" si="6"/>
        <v>1.3748197174349568E-2</v>
      </c>
      <c r="R31" s="7">
        <f t="shared" si="7"/>
        <v>0.13381873333333336</v>
      </c>
      <c r="S31" s="13">
        <f t="shared" si="8"/>
        <v>0.10273746307330338</v>
      </c>
      <c r="T31" s="2">
        <v>0.01</v>
      </c>
      <c r="U31" s="14">
        <f t="shared" si="9"/>
        <v>1.0273746307330339E-3</v>
      </c>
      <c r="V31" s="13"/>
      <c r="W31" s="2"/>
      <c r="X31" s="14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3"/>
      <c r="AF31" s="2"/>
      <c r="AG31" s="14"/>
      <c r="AH31" s="13"/>
      <c r="AI31" s="2"/>
      <c r="AJ31" s="14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3.047737463073303E-2</v>
      </c>
      <c r="AR31" s="7">
        <f t="shared" si="15"/>
        <v>111.51561111111111</v>
      </c>
      <c r="AS31" s="1">
        <f t="shared" si="16"/>
        <v>0.12</v>
      </c>
      <c r="AT31" s="1">
        <f t="shared" si="20"/>
        <v>15.096666666666666</v>
      </c>
      <c r="AU31" s="1">
        <f t="shared" si="17"/>
        <v>41252.506069112816</v>
      </c>
    </row>
    <row r="32" spans="1:47" x14ac:dyDescent="0.15">
      <c r="C32" s="6">
        <v>5</v>
      </c>
      <c r="D32" s="8">
        <v>15.0777302204839</v>
      </c>
      <c r="E32" s="9">
        <f t="shared" si="18"/>
        <v>12.831301836333299</v>
      </c>
      <c r="F32" s="6" t="s">
        <v>112</v>
      </c>
      <c r="G32" s="1">
        <v>6</v>
      </c>
      <c r="H32" s="7">
        <f t="shared" si="0"/>
        <v>15.0777302204839</v>
      </c>
      <c r="I32" s="7">
        <f t="shared" si="1"/>
        <v>288.22773022048386</v>
      </c>
      <c r="J32" s="7">
        <f t="shared" si="2"/>
        <v>0.11247261085177267</v>
      </c>
      <c r="K32" s="7">
        <f t="shared" si="3"/>
        <v>111.51561111111111</v>
      </c>
      <c r="L32" s="7">
        <f t="shared" si="4"/>
        <v>1.1151561111111112</v>
      </c>
      <c r="M32" s="1" t="s">
        <v>110</v>
      </c>
      <c r="O32" s="7">
        <f t="shared" si="19"/>
        <v>2.3287832143295835</v>
      </c>
      <c r="P32" s="7">
        <f t="shared" si="5"/>
        <v>0.26192432822343154</v>
      </c>
      <c r="Q32" s="12">
        <f t="shared" si="6"/>
        <v>3.1430919386811786E-2</v>
      </c>
      <c r="R32" s="7">
        <f t="shared" si="7"/>
        <v>0.13381873333333336</v>
      </c>
      <c r="S32" s="13">
        <f t="shared" si="8"/>
        <v>0.23487682631488899</v>
      </c>
      <c r="T32" s="2">
        <v>0.01</v>
      </c>
      <c r="U32" s="14">
        <f t="shared" si="9"/>
        <v>2.34876826314889E-3</v>
      </c>
      <c r="V32" s="13"/>
      <c r="W32" s="2"/>
      <c r="X32" s="14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3"/>
      <c r="AF32" s="2"/>
      <c r="AG32" s="14"/>
      <c r="AH32" s="13"/>
      <c r="AI32" s="2"/>
      <c r="AJ32" s="14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3.179876826314889E-2</v>
      </c>
      <c r="AR32" s="7">
        <f t="shared" si="15"/>
        <v>111.51561111111111</v>
      </c>
      <c r="AS32" s="1">
        <f t="shared" si="16"/>
        <v>0.12</v>
      </c>
      <c r="AT32" s="1">
        <f t="shared" si="20"/>
        <v>15.096666666666666</v>
      </c>
      <c r="AU32" s="1">
        <f t="shared" si="17"/>
        <v>43041.07216121821</v>
      </c>
    </row>
    <row r="33" spans="1:48" x14ac:dyDescent="0.15">
      <c r="C33" s="6">
        <v>6</v>
      </c>
      <c r="D33" s="8">
        <v>20.989783562333301</v>
      </c>
      <c r="E33" s="9">
        <f t="shared" si="18"/>
        <v>15.0777302204839</v>
      </c>
      <c r="F33" s="6" t="s">
        <v>110</v>
      </c>
      <c r="G33" s="1">
        <v>7</v>
      </c>
      <c r="H33" s="7">
        <f t="shared" si="0"/>
        <v>20.989783562333301</v>
      </c>
      <c r="I33" s="7">
        <f t="shared" si="1"/>
        <v>294.13978356233326</v>
      </c>
      <c r="J33" s="7">
        <f t="shared" si="2"/>
        <v>0.22178348409311943</v>
      </c>
      <c r="K33" s="7">
        <f t="shared" si="3"/>
        <v>111.51561111111111</v>
      </c>
      <c r="L33" s="7">
        <f t="shared" si="4"/>
        <v>1.1151561111111112</v>
      </c>
      <c r="M33" s="1" t="s">
        <v>110</v>
      </c>
      <c r="O33" s="7">
        <f t="shared" si="19"/>
        <v>3.1820149972172631</v>
      </c>
      <c r="P33" s="7">
        <f t="shared" si="5"/>
        <v>0.70571837251940239</v>
      </c>
      <c r="Q33" s="12">
        <f t="shared" si="6"/>
        <v>8.468620470232828E-2</v>
      </c>
      <c r="R33" s="7">
        <f t="shared" si="7"/>
        <v>0.13381873333333336</v>
      </c>
      <c r="S33" s="13">
        <f t="shared" si="8"/>
        <v>0.63284267152178697</v>
      </c>
      <c r="T33" s="2">
        <v>0.01</v>
      </c>
      <c r="U33" s="14">
        <f t="shared" si="9"/>
        <v>6.32842671521787E-3</v>
      </c>
      <c r="V33" s="13"/>
      <c r="W33" s="2"/>
      <c r="X33" s="14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3"/>
      <c r="AF33" s="2"/>
      <c r="AG33" s="14"/>
      <c r="AH33" s="13"/>
      <c r="AI33" s="2"/>
      <c r="AJ33" s="14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3.5778426715217866E-2</v>
      </c>
      <c r="AR33" s="7">
        <f t="shared" si="15"/>
        <v>111.51561111111111</v>
      </c>
      <c r="AS33" s="1">
        <f t="shared" si="16"/>
        <v>0.12</v>
      </c>
      <c r="AT33" s="1">
        <f t="shared" si="20"/>
        <v>15.096666666666666</v>
      </c>
      <c r="AU33" s="1">
        <f t="shared" si="17"/>
        <v>48427.720008550292</v>
      </c>
    </row>
    <row r="34" spans="1:48" x14ac:dyDescent="0.15">
      <c r="C34" s="6">
        <v>7</v>
      </c>
      <c r="D34" s="8">
        <v>22.992375583548402</v>
      </c>
      <c r="E34" s="9">
        <f t="shared" si="18"/>
        <v>20.989783562333301</v>
      </c>
      <c r="F34" s="6" t="s">
        <v>110</v>
      </c>
      <c r="G34" s="1">
        <v>8</v>
      </c>
      <c r="H34" s="7">
        <f t="shared" si="0"/>
        <v>22.992375583548402</v>
      </c>
      <c r="I34" s="7">
        <f t="shared" si="1"/>
        <v>296.14237558354836</v>
      </c>
      <c r="J34" s="7">
        <f t="shared" si="2"/>
        <v>0.27742481832585791</v>
      </c>
      <c r="K34" s="7">
        <f t="shared" si="3"/>
        <v>111.51561111111111</v>
      </c>
      <c r="L34" s="7">
        <f t="shared" si="4"/>
        <v>1.1151561111111112</v>
      </c>
      <c r="M34" s="1" t="s">
        <v>110</v>
      </c>
      <c r="O34" s="7">
        <f t="shared" si="19"/>
        <v>3.5914527358089718</v>
      </c>
      <c r="P34" s="7">
        <f t="shared" si="5"/>
        <v>0.99635812275770941</v>
      </c>
      <c r="Q34" s="12">
        <f t="shared" si="6"/>
        <v>0.11956297473092513</v>
      </c>
      <c r="R34" s="7">
        <f t="shared" si="7"/>
        <v>0.13381873333333336</v>
      </c>
      <c r="S34" s="13">
        <f t="shared" si="8"/>
        <v>0.89346963427834802</v>
      </c>
      <c r="T34" s="2">
        <v>0.01</v>
      </c>
      <c r="U34" s="14">
        <f t="shared" si="9"/>
        <v>8.9346963427834811E-3</v>
      </c>
      <c r="V34" s="13"/>
      <c r="W34" s="2"/>
      <c r="X34" s="14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3"/>
      <c r="AF34" s="2"/>
      <c r="AG34" s="14"/>
      <c r="AH34" s="13"/>
      <c r="AI34" s="2"/>
      <c r="AJ34" s="14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3.8384696342783478E-2</v>
      </c>
      <c r="AR34" s="7">
        <f t="shared" si="15"/>
        <v>111.51561111111111</v>
      </c>
      <c r="AS34" s="1">
        <f t="shared" si="16"/>
        <v>0.12</v>
      </c>
      <c r="AT34" s="1">
        <f t="shared" si="20"/>
        <v>15.096666666666666</v>
      </c>
      <c r="AU34" s="1">
        <f t="shared" si="17"/>
        <v>51955.423917812797</v>
      </c>
    </row>
    <row r="35" spans="1:48" x14ac:dyDescent="0.15">
      <c r="C35" s="6">
        <v>8</v>
      </c>
      <c r="D35" s="8">
        <v>22.501737507419399</v>
      </c>
      <c r="E35" s="9">
        <f t="shared" si="18"/>
        <v>22.992375583548402</v>
      </c>
      <c r="F35" s="6" t="s">
        <v>110</v>
      </c>
      <c r="G35" s="1">
        <v>9</v>
      </c>
      <c r="H35" s="7">
        <f t="shared" si="0"/>
        <v>22.501737507419399</v>
      </c>
      <c r="I35" s="7">
        <f t="shared" si="1"/>
        <v>295.6517375074194</v>
      </c>
      <c r="J35" s="7">
        <f t="shared" si="2"/>
        <v>0.2626933153226737</v>
      </c>
      <c r="K35" s="7">
        <f t="shared" si="3"/>
        <v>111.51561111111111</v>
      </c>
      <c r="L35" s="7">
        <f t="shared" si="4"/>
        <v>1.1151561111111112</v>
      </c>
      <c r="M35" s="1" t="s">
        <v>110</v>
      </c>
      <c r="O35" s="7">
        <f t="shared" si="19"/>
        <v>3.7102507241623739</v>
      </c>
      <c r="P35" s="7">
        <f t="shared" si="5"/>
        <v>0.97465806340856498</v>
      </c>
      <c r="Q35" s="12">
        <f t="shared" si="6"/>
        <v>0.1169589676090278</v>
      </c>
      <c r="R35" s="7">
        <f t="shared" si="7"/>
        <v>0.13381873333333336</v>
      </c>
      <c r="S35" s="13">
        <f t="shared" si="8"/>
        <v>0.87401042212595881</v>
      </c>
      <c r="T35" s="2">
        <v>0.01</v>
      </c>
      <c r="U35" s="14">
        <f t="shared" si="9"/>
        <v>8.7401042212595891E-3</v>
      </c>
      <c r="V35" s="13"/>
      <c r="W35" s="2"/>
      <c r="X35" s="14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3"/>
      <c r="AF35" s="2"/>
      <c r="AG35" s="14"/>
      <c r="AH35" s="13"/>
      <c r="AI35" s="2"/>
      <c r="AJ35" s="14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3.8190104221259583E-2</v>
      </c>
      <c r="AR35" s="7">
        <f t="shared" si="15"/>
        <v>111.51561111111111</v>
      </c>
      <c r="AS35" s="1">
        <f t="shared" si="16"/>
        <v>0.12</v>
      </c>
      <c r="AT35" s="1">
        <f t="shared" si="20"/>
        <v>15.096666666666666</v>
      </c>
      <c r="AU35" s="1">
        <f t="shared" si="17"/>
        <v>51692.034673449496</v>
      </c>
    </row>
    <row r="36" spans="1:48" x14ac:dyDescent="0.15">
      <c r="C36" s="6">
        <v>9</v>
      </c>
      <c r="D36" s="8">
        <v>16.724868440733299</v>
      </c>
      <c r="E36" s="9">
        <f t="shared" si="18"/>
        <v>22.501737507419399</v>
      </c>
      <c r="F36" s="6" t="s">
        <v>110</v>
      </c>
      <c r="G36" s="1">
        <v>10</v>
      </c>
      <c r="H36" s="7">
        <f t="shared" si="0"/>
        <v>16.724868440733299</v>
      </c>
      <c r="I36" s="7">
        <f t="shared" si="1"/>
        <v>289.87486844073328</v>
      </c>
      <c r="J36" s="7">
        <f t="shared" si="2"/>
        <v>0.1362736173362602</v>
      </c>
      <c r="K36" s="7">
        <f t="shared" si="3"/>
        <v>111.51561111111111</v>
      </c>
      <c r="L36" s="7">
        <f t="shared" si="4"/>
        <v>1.1151561111111112</v>
      </c>
      <c r="M36" s="1" t="s">
        <v>110</v>
      </c>
      <c r="O36" s="7">
        <f t="shared" si="19"/>
        <v>3.8507487718649203</v>
      </c>
      <c r="P36" s="7">
        <f t="shared" si="5"/>
        <v>0.52475546459519407</v>
      </c>
      <c r="Q36" s="12">
        <f t="shared" si="6"/>
        <v>6.2970655751423285E-2</v>
      </c>
      <c r="R36" s="7">
        <f t="shared" si="7"/>
        <v>0.13381873333333336</v>
      </c>
      <c r="S36" s="13">
        <f t="shared" si="8"/>
        <v>0.47056681962881586</v>
      </c>
      <c r="T36" s="2">
        <v>0.01</v>
      </c>
      <c r="U36" s="14">
        <f t="shared" si="9"/>
        <v>4.705668196288159E-3</v>
      </c>
      <c r="V36" s="13"/>
      <c r="W36" s="2"/>
      <c r="X36" s="14"/>
      <c r="Y36" s="2">
        <v>0.02</v>
      </c>
      <c r="Z36" s="2">
        <v>0.21</v>
      </c>
      <c r="AA36" s="2">
        <f t="shared" si="10"/>
        <v>4.1999999999999997E-3</v>
      </c>
      <c r="AB36" s="2">
        <v>0.01</v>
      </c>
      <c r="AC36" s="2">
        <v>0.28999999999999998</v>
      </c>
      <c r="AD36" s="2">
        <f t="shared" si="11"/>
        <v>2.8999999999999998E-3</v>
      </c>
      <c r="AE36" s="13"/>
      <c r="AF36" s="2"/>
      <c r="AG36" s="14"/>
      <c r="AH36" s="13"/>
      <c r="AI36" s="2"/>
      <c r="AJ36" s="14"/>
      <c r="AK36" s="2">
        <v>0.1</v>
      </c>
      <c r="AL36" s="2">
        <v>0.11</v>
      </c>
      <c r="AM36" s="2">
        <f t="shared" si="12"/>
        <v>1.1000000000000001E-2</v>
      </c>
      <c r="AN36" s="2">
        <v>0.01</v>
      </c>
      <c r="AO36" s="2">
        <v>0.38</v>
      </c>
      <c r="AP36" s="2">
        <f t="shared" si="13"/>
        <v>3.8E-3</v>
      </c>
      <c r="AQ36" s="1">
        <f t="shared" si="14"/>
        <v>2.6605668196288158E-2</v>
      </c>
      <c r="AR36" s="7">
        <f t="shared" si="15"/>
        <v>111.51561111111111</v>
      </c>
      <c r="AS36" s="1">
        <f t="shared" si="16"/>
        <v>0.12</v>
      </c>
      <c r="AT36" s="1">
        <f t="shared" si="20"/>
        <v>15.096666666666666</v>
      </c>
      <c r="AU36" s="1">
        <f t="shared" si="17"/>
        <v>36011.976163899039</v>
      </c>
    </row>
    <row r="37" spans="1:48" x14ac:dyDescent="0.15">
      <c r="C37" s="6">
        <v>10</v>
      </c>
      <c r="D37" s="8">
        <v>9.7852987948064492</v>
      </c>
      <c r="E37" s="9">
        <f t="shared" si="18"/>
        <v>16.724868440733299</v>
      </c>
      <c r="F37" s="6" t="s">
        <v>110</v>
      </c>
      <c r="G37" s="1">
        <v>11</v>
      </c>
      <c r="H37" s="7">
        <f t="shared" si="0"/>
        <v>9.7852987948064492</v>
      </c>
      <c r="I37" s="7">
        <f t="shared" si="1"/>
        <v>282.93529879480644</v>
      </c>
      <c r="J37" s="7">
        <f t="shared" si="2"/>
        <v>5.9788306055773163E-2</v>
      </c>
      <c r="K37" s="7">
        <f t="shared" si="3"/>
        <v>111.51561111111111</v>
      </c>
      <c r="L37" s="7">
        <f t="shared" si="4"/>
        <v>1.1151561111111112</v>
      </c>
      <c r="M37" s="1" t="s">
        <v>112</v>
      </c>
      <c r="N37" s="7">
        <f>(O36-P36)*C22/100</f>
        <v>3.15969364190624</v>
      </c>
      <c r="O37" s="7">
        <f t="shared" si="19"/>
        <v>1.2814557764745977</v>
      </c>
      <c r="P37" s="7">
        <f t="shared" si="5"/>
        <v>7.66160701608017E-2</v>
      </c>
      <c r="Q37" s="12">
        <f t="shared" si="6"/>
        <v>9.1939284192962042E-3</v>
      </c>
      <c r="R37" s="7">
        <f t="shared" si="7"/>
        <v>0.13381873333333336</v>
      </c>
      <c r="S37" s="13">
        <f t="shared" si="8"/>
        <v>6.8704344976833351E-2</v>
      </c>
      <c r="T37" s="2">
        <v>0.01</v>
      </c>
      <c r="U37" s="14">
        <f t="shared" si="9"/>
        <v>6.870434497683335E-4</v>
      </c>
      <c r="V37" s="13"/>
      <c r="W37" s="2"/>
      <c r="X37" s="14"/>
      <c r="Y37" s="2">
        <v>0.02</v>
      </c>
      <c r="Z37" s="2">
        <v>0.21</v>
      </c>
      <c r="AA37" s="2">
        <f t="shared" si="10"/>
        <v>4.1999999999999997E-3</v>
      </c>
      <c r="AB37" s="2">
        <v>0.01</v>
      </c>
      <c r="AC37" s="2">
        <v>0.28999999999999998</v>
      </c>
      <c r="AD37" s="2">
        <f t="shared" si="11"/>
        <v>2.8999999999999998E-3</v>
      </c>
      <c r="AE37" s="13"/>
      <c r="AF37" s="2"/>
      <c r="AG37" s="14"/>
      <c r="AH37" s="13"/>
      <c r="AI37" s="2"/>
      <c r="AJ37" s="14"/>
      <c r="AK37" s="1">
        <v>0.1</v>
      </c>
      <c r="AL37" s="2">
        <v>0.11</v>
      </c>
      <c r="AM37" s="2">
        <f t="shared" si="12"/>
        <v>1.1000000000000001E-2</v>
      </c>
      <c r="AN37" s="2">
        <v>0.01</v>
      </c>
      <c r="AO37" s="2">
        <v>0.38</v>
      </c>
      <c r="AP37" s="2">
        <f t="shared" si="13"/>
        <v>3.8E-3</v>
      </c>
      <c r="AQ37" s="1">
        <f t="shared" si="14"/>
        <v>2.2587043449768331E-2</v>
      </c>
      <c r="AR37" s="7">
        <f t="shared" si="15"/>
        <v>111.51561111111111</v>
      </c>
      <c r="AS37" s="1">
        <f t="shared" si="16"/>
        <v>0.12</v>
      </c>
      <c r="AT37" s="1">
        <f t="shared" si="20"/>
        <v>15.096666666666666</v>
      </c>
      <c r="AU37" s="1">
        <f t="shared" si="17"/>
        <v>30572.585673284822</v>
      </c>
    </row>
    <row r="38" spans="1:48" x14ac:dyDescent="0.15">
      <c r="C38" s="6">
        <v>11</v>
      </c>
      <c r="D38" s="8">
        <v>2.45519124266667</v>
      </c>
      <c r="E38" s="9">
        <f t="shared" si="18"/>
        <v>9.7852987948064492</v>
      </c>
      <c r="F38" s="6" t="s">
        <v>112</v>
      </c>
      <c r="G38" s="1">
        <v>12</v>
      </c>
      <c r="H38" s="7">
        <f t="shared" si="0"/>
        <v>2.45519124266667</v>
      </c>
      <c r="I38" s="7">
        <f t="shared" si="1"/>
        <v>275.60519124266665</v>
      </c>
      <c r="J38" s="7">
        <f t="shared" si="2"/>
        <v>2.3939627091309024E-2</v>
      </c>
      <c r="K38" s="7">
        <f t="shared" si="3"/>
        <v>111.51561111111111</v>
      </c>
      <c r="L38" s="7">
        <f t="shared" si="4"/>
        <v>1.1151561111111112</v>
      </c>
      <c r="M38" s="1" t="s">
        <v>110</v>
      </c>
      <c r="O38" s="7">
        <f t="shared" si="19"/>
        <v>2.3199958174249073</v>
      </c>
      <c r="P38" s="7">
        <f t="shared" si="5"/>
        <v>5.5539834722548934E-2</v>
      </c>
      <c r="Q38" s="12">
        <f t="shared" si="6"/>
        <v>6.6647801667058717E-3</v>
      </c>
      <c r="R38" s="7">
        <f t="shared" si="7"/>
        <v>0.13381873333333336</v>
      </c>
      <c r="S38" s="13">
        <f t="shared" si="8"/>
        <v>4.9804537830322737E-2</v>
      </c>
      <c r="T38" s="2">
        <v>0.01</v>
      </c>
      <c r="U38" s="14">
        <f t="shared" si="9"/>
        <v>4.9804537830322741E-4</v>
      </c>
      <c r="V38" s="13"/>
      <c r="W38" s="2"/>
      <c r="X38" s="14"/>
      <c r="Y38" s="2">
        <v>0.02</v>
      </c>
      <c r="Z38" s="2">
        <v>0.21</v>
      </c>
      <c r="AA38" s="2">
        <f t="shared" si="10"/>
        <v>4.1999999999999997E-3</v>
      </c>
      <c r="AB38" s="2">
        <v>0.01</v>
      </c>
      <c r="AC38" s="2">
        <v>0.28999999999999998</v>
      </c>
      <c r="AD38" s="2">
        <f t="shared" si="11"/>
        <v>2.8999999999999998E-3</v>
      </c>
      <c r="AE38" s="13"/>
      <c r="AF38" s="2"/>
      <c r="AG38" s="14"/>
      <c r="AH38" s="13"/>
      <c r="AI38" s="2"/>
      <c r="AJ38" s="14"/>
      <c r="AK38" s="2">
        <v>0.1</v>
      </c>
      <c r="AL38" s="2">
        <v>0.11</v>
      </c>
      <c r="AM38" s="2">
        <f t="shared" si="12"/>
        <v>1.1000000000000001E-2</v>
      </c>
      <c r="AN38" s="2">
        <v>0.01</v>
      </c>
      <c r="AO38" s="2">
        <v>0.38</v>
      </c>
      <c r="AP38" s="2">
        <f t="shared" si="13"/>
        <v>3.8E-3</v>
      </c>
      <c r="AQ38" s="1">
        <f t="shared" si="14"/>
        <v>2.2398045378303227E-2</v>
      </c>
      <c r="AR38" s="7">
        <f t="shared" si="15"/>
        <v>111.51561111111111</v>
      </c>
      <c r="AS38" s="1">
        <f t="shared" si="16"/>
        <v>0.12</v>
      </c>
      <c r="AT38" s="1">
        <f t="shared" si="20"/>
        <v>15.096666666666666</v>
      </c>
      <c r="AU38" s="1">
        <f t="shared" si="17"/>
        <v>30316.768228881236</v>
      </c>
      <c r="AV38" s="1">
        <f>SUM(AU27:AU38)</f>
        <v>454266.23458512005</v>
      </c>
    </row>
    <row r="39" spans="1:48" x14ac:dyDescent="0.15">
      <c r="C39" s="6">
        <v>12</v>
      </c>
      <c r="D39" s="8">
        <v>-1.68156157680645</v>
      </c>
      <c r="E39" s="9">
        <f t="shared" si="18"/>
        <v>2.45519124266667</v>
      </c>
      <c r="F39" s="6" t="s">
        <v>110</v>
      </c>
    </row>
    <row r="40" spans="1:48" x14ac:dyDescent="0.15">
      <c r="S40" s="30" t="s">
        <v>80</v>
      </c>
      <c r="T40" s="30"/>
      <c r="U40" s="30"/>
      <c r="V40" s="30" t="s">
        <v>81</v>
      </c>
      <c r="W40" s="30"/>
      <c r="X40" s="30"/>
      <c r="Y40" s="30" t="s">
        <v>82</v>
      </c>
      <c r="Z40" s="30"/>
      <c r="AA40" s="30"/>
      <c r="AB40" s="30" t="s">
        <v>83</v>
      </c>
      <c r="AC40" s="30"/>
      <c r="AD40" s="30"/>
      <c r="AE40" s="30" t="s">
        <v>84</v>
      </c>
      <c r="AF40" s="30"/>
      <c r="AG40" s="30"/>
      <c r="AH40" s="30" t="s">
        <v>85</v>
      </c>
      <c r="AI40" s="30"/>
      <c r="AJ40" s="30"/>
      <c r="AK40" s="31" t="s">
        <v>86</v>
      </c>
      <c r="AL40" s="32"/>
      <c r="AM40" s="33"/>
      <c r="AN40" s="30" t="s">
        <v>87</v>
      </c>
      <c r="AO40" s="30"/>
      <c r="AP40" s="30"/>
    </row>
    <row r="41" spans="1:48" x14ac:dyDescent="0.15">
      <c r="A41" s="34" t="s">
        <v>45</v>
      </c>
      <c r="B41" s="34"/>
      <c r="C41" s="6" t="s">
        <v>88</v>
      </c>
      <c r="D41" s="6" t="s">
        <v>89</v>
      </c>
      <c r="E41" s="6" t="s">
        <v>90</v>
      </c>
      <c r="F41" s="6" t="s">
        <v>91</v>
      </c>
      <c r="G41" s="1" t="s">
        <v>88</v>
      </c>
      <c r="H41" s="1" t="s">
        <v>90</v>
      </c>
      <c r="I41" s="1" t="s">
        <v>92</v>
      </c>
      <c r="J41" s="1" t="s">
        <v>93</v>
      </c>
      <c r="K41" s="10" t="s">
        <v>94</v>
      </c>
      <c r="L41" s="10" t="s">
        <v>95</v>
      </c>
      <c r="M41" s="1" t="s">
        <v>96</v>
      </c>
      <c r="N41" s="10" t="s">
        <v>97</v>
      </c>
      <c r="O41" s="1" t="s">
        <v>98</v>
      </c>
      <c r="P41" s="1" t="s">
        <v>99</v>
      </c>
      <c r="Q41" s="10" t="s">
        <v>100</v>
      </c>
      <c r="R41" s="10" t="s">
        <v>101</v>
      </c>
      <c r="S41" s="2" t="s">
        <v>102</v>
      </c>
      <c r="T41" s="2" t="s">
        <v>103</v>
      </c>
      <c r="U41" s="2"/>
      <c r="V41" s="2" t="s">
        <v>102</v>
      </c>
      <c r="W41" s="2" t="s">
        <v>103</v>
      </c>
      <c r="X41" s="2"/>
      <c r="Y41" s="2" t="s">
        <v>102</v>
      </c>
      <c r="Z41" s="2" t="s">
        <v>103</v>
      </c>
      <c r="AA41" s="2"/>
      <c r="AB41" s="2" t="s">
        <v>102</v>
      </c>
      <c r="AC41" s="2" t="s">
        <v>103</v>
      </c>
      <c r="AD41" s="2"/>
      <c r="AE41" s="2" t="s">
        <v>102</v>
      </c>
      <c r="AF41" s="2" t="s">
        <v>103</v>
      </c>
      <c r="AG41" s="2"/>
      <c r="AH41" s="2" t="s">
        <v>102</v>
      </c>
      <c r="AI41" s="2" t="s">
        <v>103</v>
      </c>
      <c r="AJ41" s="2"/>
      <c r="AK41" s="2" t="s">
        <v>102</v>
      </c>
      <c r="AL41" s="2" t="s">
        <v>103</v>
      </c>
      <c r="AM41" s="2"/>
      <c r="AN41" s="16" t="s">
        <v>102</v>
      </c>
      <c r="AO41" s="16" t="s">
        <v>103</v>
      </c>
      <c r="AP41" s="16"/>
      <c r="AQ41" s="1" t="s">
        <v>104</v>
      </c>
      <c r="AR41" s="1" t="s">
        <v>105</v>
      </c>
      <c r="AS41" s="1" t="s">
        <v>73</v>
      </c>
      <c r="AT41" s="1" t="s">
        <v>106</v>
      </c>
      <c r="AU41" s="1" t="s">
        <v>107</v>
      </c>
    </row>
    <row r="42" spans="1:48" x14ac:dyDescent="0.15">
      <c r="A42" s="1" t="s">
        <v>108</v>
      </c>
      <c r="B42" s="1">
        <f>G5</f>
        <v>92.509250000000009</v>
      </c>
      <c r="C42" s="6" t="s">
        <v>109</v>
      </c>
      <c r="D42" s="6">
        <v>-5</v>
      </c>
      <c r="E42" s="6"/>
      <c r="F42" s="6"/>
      <c r="G42" s="1">
        <v>1</v>
      </c>
      <c r="H42" s="7">
        <f t="shared" ref="H42:H53" si="21">E43</f>
        <v>-5</v>
      </c>
      <c r="I42" s="7">
        <f t="shared" ref="I42:I53" si="22">H42+273.15</f>
        <v>268.14999999999998</v>
      </c>
      <c r="J42" s="7">
        <f t="shared" ref="J42:J53" si="23">EXP(($C$16*(I42-$C$14))/($C$17*I42*$C$14))</f>
        <v>8.9648717348658306E-3</v>
      </c>
      <c r="K42" s="7">
        <f t="shared" ref="K42:K53" si="24">$B$42/12</f>
        <v>7.7091041666666671</v>
      </c>
      <c r="L42" s="7">
        <f t="shared" ref="L42:L53" si="25">K42*$B$43/100</f>
        <v>7.7091041666666665E-2</v>
      </c>
      <c r="M42" s="1" t="s">
        <v>110</v>
      </c>
      <c r="O42" s="7">
        <f>L42</f>
        <v>7.7091041666666665E-2</v>
      </c>
      <c r="P42" s="7">
        <f t="shared" ref="P42:P53" si="26">O42*J42</f>
        <v>6.9111130044886403E-4</v>
      </c>
      <c r="Q42" s="12">
        <f t="shared" ref="Q42:Q53" si="27">P42*$B$44</f>
        <v>1.1057780807181825E-4</v>
      </c>
      <c r="R42" s="7">
        <f t="shared" ref="R42:R53" si="28">L42*$B$44</f>
        <v>1.2334566666666666E-2</v>
      </c>
      <c r="S42" s="13">
        <f t="shared" ref="S42:S53" si="29">Q42/R42</f>
        <v>8.9648717348658306E-3</v>
      </c>
      <c r="T42" s="2">
        <v>0.01</v>
      </c>
      <c r="U42" s="14">
        <f t="shared" ref="U42:U53" si="30">S42*T42</f>
        <v>8.9648717348658305E-5</v>
      </c>
      <c r="V42" s="13"/>
      <c r="W42" s="2"/>
      <c r="X42" s="14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3"/>
      <c r="AF42" s="2"/>
      <c r="AG42" s="14"/>
      <c r="AH42" s="13"/>
      <c r="AI42" s="2"/>
      <c r="AJ42" s="14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1.488964871734866E-2</v>
      </c>
      <c r="AR42" s="7">
        <f t="shared" ref="AR42:AR53" si="34">$B$42/12</f>
        <v>7.7091041666666671</v>
      </c>
      <c r="AS42" s="1">
        <f t="shared" ref="AS42:AS53" si="35">$B$44</f>
        <v>0.16</v>
      </c>
      <c r="AT42" s="1">
        <f t="shared" ref="AT42:AT53" si="36">$E$5/12</f>
        <v>70.160632493682584</v>
      </c>
      <c r="AU42" s="1">
        <f t="shared" ref="AU42:AU53" si="37">AT42*10000*AS42*0.67*AR42*AQ42</f>
        <v>8633.2963047756566</v>
      </c>
    </row>
    <row r="43" spans="1:48" x14ac:dyDescent="0.15">
      <c r="A43" s="1" t="s">
        <v>111</v>
      </c>
      <c r="B43" s="1">
        <v>1</v>
      </c>
      <c r="C43" s="6">
        <v>1</v>
      </c>
      <c r="D43" s="8">
        <v>-9.0377435310000003</v>
      </c>
      <c r="E43" s="9">
        <f t="shared" ref="E43:E54" si="38">D42</f>
        <v>-5</v>
      </c>
      <c r="F43" s="6" t="s">
        <v>110</v>
      </c>
      <c r="G43" s="1">
        <v>2</v>
      </c>
      <c r="H43" s="7">
        <f t="shared" si="21"/>
        <v>-9.0377435310000003</v>
      </c>
      <c r="I43" s="7">
        <f t="shared" si="22"/>
        <v>264.11225646899999</v>
      </c>
      <c r="J43" s="7">
        <f t="shared" si="23"/>
        <v>5.145858339029398E-3</v>
      </c>
      <c r="K43" s="7">
        <f t="shared" si="24"/>
        <v>7.7091041666666671</v>
      </c>
      <c r="L43" s="7">
        <f t="shared" si="25"/>
        <v>7.7091041666666665E-2</v>
      </c>
      <c r="M43" s="1" t="s">
        <v>110</v>
      </c>
      <c r="O43" s="7">
        <f t="shared" ref="O43:O53" si="39">L43+O42-P42-N43</f>
        <v>0.15349097203288448</v>
      </c>
      <c r="P43" s="7">
        <f t="shared" si="26"/>
        <v>7.8984279840114665E-4</v>
      </c>
      <c r="Q43" s="12">
        <f t="shared" si="27"/>
        <v>1.2637484774418345E-4</v>
      </c>
      <c r="R43" s="7">
        <f t="shared" si="28"/>
        <v>1.2334566666666666E-2</v>
      </c>
      <c r="S43" s="13">
        <f t="shared" si="29"/>
        <v>1.0245584718083607E-2</v>
      </c>
      <c r="T43" s="2">
        <v>0.01</v>
      </c>
      <c r="U43" s="14">
        <f t="shared" si="30"/>
        <v>1.0245584718083607E-4</v>
      </c>
      <c r="V43" s="13"/>
      <c r="W43" s="2"/>
      <c r="X43" s="14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3"/>
      <c r="AF43" s="2"/>
      <c r="AG43" s="14"/>
      <c r="AH43" s="13"/>
      <c r="AI43" s="2"/>
      <c r="AJ43" s="14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1.4902455847180836E-2</v>
      </c>
      <c r="AR43" s="7">
        <f t="shared" si="34"/>
        <v>7.7091041666666671</v>
      </c>
      <c r="AS43" s="1">
        <f t="shared" si="35"/>
        <v>0.16</v>
      </c>
      <c r="AT43" s="1">
        <f t="shared" si="36"/>
        <v>70.160632493682584</v>
      </c>
      <c r="AU43" s="1">
        <f t="shared" si="37"/>
        <v>8640.7221177517604</v>
      </c>
    </row>
    <row r="44" spans="1:48" x14ac:dyDescent="0.15">
      <c r="A44" s="1" t="s">
        <v>73</v>
      </c>
      <c r="B44" s="1">
        <f>I5</f>
        <v>0.16</v>
      </c>
      <c r="C44" s="6">
        <v>2</v>
      </c>
      <c r="D44" s="8">
        <v>-3.9570574958620699</v>
      </c>
      <c r="E44" s="9">
        <f t="shared" si="38"/>
        <v>-9.0377435310000003</v>
      </c>
      <c r="F44" s="6" t="s">
        <v>110</v>
      </c>
      <c r="G44" s="1">
        <v>3</v>
      </c>
      <c r="H44" s="7">
        <f t="shared" si="21"/>
        <v>-3.9570574958620699</v>
      </c>
      <c r="I44" s="7">
        <f t="shared" si="22"/>
        <v>269.19294250413793</v>
      </c>
      <c r="J44" s="7">
        <f t="shared" si="23"/>
        <v>1.0319079341596656E-2</v>
      </c>
      <c r="K44" s="7">
        <f t="shared" si="24"/>
        <v>7.7091041666666671</v>
      </c>
      <c r="L44" s="7">
        <f t="shared" si="25"/>
        <v>7.7091041666666665E-2</v>
      </c>
      <c r="M44" s="1" t="s">
        <v>110</v>
      </c>
      <c r="O44" s="7">
        <f t="shared" si="39"/>
        <v>0.22979217090115001</v>
      </c>
      <c r="P44" s="7">
        <f t="shared" si="26"/>
        <v>2.3712436436067051E-3</v>
      </c>
      <c r="Q44" s="12">
        <f t="shared" si="27"/>
        <v>3.7939898297707281E-4</v>
      </c>
      <c r="R44" s="7">
        <f t="shared" si="28"/>
        <v>1.2334566666666666E-2</v>
      </c>
      <c r="S44" s="13">
        <f t="shared" si="29"/>
        <v>3.0759003800463695E-2</v>
      </c>
      <c r="T44" s="2">
        <v>0.01</v>
      </c>
      <c r="U44" s="14">
        <f t="shared" si="30"/>
        <v>3.0759003800463698E-4</v>
      </c>
      <c r="V44" s="13"/>
      <c r="W44" s="2"/>
      <c r="X44" s="14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3"/>
      <c r="AF44" s="2"/>
      <c r="AG44" s="14"/>
      <c r="AH44" s="13"/>
      <c r="AI44" s="2"/>
      <c r="AJ44" s="14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1.5107590038004638E-2</v>
      </c>
      <c r="AR44" s="7">
        <f t="shared" si="34"/>
        <v>7.7091041666666671</v>
      </c>
      <c r="AS44" s="1">
        <f t="shared" si="35"/>
        <v>0.16</v>
      </c>
      <c r="AT44" s="1">
        <f t="shared" si="36"/>
        <v>70.160632493682584</v>
      </c>
      <c r="AU44" s="1">
        <f t="shared" si="37"/>
        <v>8759.6627512912764</v>
      </c>
    </row>
    <row r="45" spans="1:48" x14ac:dyDescent="0.15">
      <c r="C45" s="6">
        <v>3</v>
      </c>
      <c r="D45" s="8">
        <v>4.9136688391290297</v>
      </c>
      <c r="E45" s="9">
        <f t="shared" si="38"/>
        <v>-3.9570574958620699</v>
      </c>
      <c r="F45" s="6" t="s">
        <v>110</v>
      </c>
      <c r="G45" s="1">
        <v>4</v>
      </c>
      <c r="H45" s="7">
        <f t="shared" si="21"/>
        <v>4.9136688391290297</v>
      </c>
      <c r="I45" s="7">
        <f t="shared" si="22"/>
        <v>278.06366883912898</v>
      </c>
      <c r="J45" s="7">
        <f t="shared" si="23"/>
        <v>3.2716891381877791E-2</v>
      </c>
      <c r="K45" s="7">
        <f t="shared" si="24"/>
        <v>7.7091041666666671</v>
      </c>
      <c r="L45" s="7">
        <f t="shared" si="25"/>
        <v>7.7091041666666665E-2</v>
      </c>
      <c r="M45" s="1" t="s">
        <v>110</v>
      </c>
      <c r="O45" s="7">
        <f t="shared" si="39"/>
        <v>0.30451196892421001</v>
      </c>
      <c r="P45" s="7">
        <f t="shared" si="26"/>
        <v>9.9626850117751249E-3</v>
      </c>
      <c r="Q45" s="12">
        <f t="shared" si="27"/>
        <v>1.5940296018840201E-3</v>
      </c>
      <c r="R45" s="7">
        <f t="shared" si="28"/>
        <v>1.2334566666666666E-2</v>
      </c>
      <c r="S45" s="13">
        <f t="shared" si="29"/>
        <v>0.12923272012398923</v>
      </c>
      <c r="T45" s="2">
        <v>0.01</v>
      </c>
      <c r="U45" s="14">
        <f t="shared" si="30"/>
        <v>1.2923272012398924E-3</v>
      </c>
      <c r="V45" s="13"/>
      <c r="W45" s="2"/>
      <c r="X45" s="14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3"/>
      <c r="AF45" s="2"/>
      <c r="AG45" s="14"/>
      <c r="AH45" s="13"/>
      <c r="AI45" s="2"/>
      <c r="AJ45" s="14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1.6092327201239893E-2</v>
      </c>
      <c r="AR45" s="7">
        <f t="shared" si="34"/>
        <v>7.7091041666666671</v>
      </c>
      <c r="AS45" s="1">
        <f t="shared" si="35"/>
        <v>0.16</v>
      </c>
      <c r="AT45" s="1">
        <f t="shared" si="36"/>
        <v>70.160632493682584</v>
      </c>
      <c r="AU45" s="1">
        <f t="shared" si="37"/>
        <v>9330.6317428315961</v>
      </c>
    </row>
    <row r="46" spans="1:48" x14ac:dyDescent="0.15">
      <c r="C46" s="6">
        <v>4</v>
      </c>
      <c r="D46" s="8">
        <v>12.831301836333299</v>
      </c>
      <c r="E46" s="9">
        <f t="shared" si="38"/>
        <v>4.9136688391290297</v>
      </c>
      <c r="F46" s="6" t="s">
        <v>110</v>
      </c>
      <c r="G46" s="1">
        <v>5</v>
      </c>
      <c r="H46" s="7">
        <f t="shared" si="21"/>
        <v>12.831301836333299</v>
      </c>
      <c r="I46" s="7">
        <f t="shared" si="22"/>
        <v>285.98130183633327</v>
      </c>
      <c r="J46" s="7">
        <f t="shared" si="23"/>
        <v>8.6258624796078404E-2</v>
      </c>
      <c r="K46" s="7">
        <f t="shared" si="24"/>
        <v>7.7091041666666671</v>
      </c>
      <c r="L46" s="7">
        <f t="shared" si="25"/>
        <v>7.7091041666666665E-2</v>
      </c>
      <c r="M46" s="1" t="s">
        <v>112</v>
      </c>
      <c r="N46" s="7">
        <f>(O45-P45)*$C$22/100</f>
        <v>0.27982181971681314</v>
      </c>
      <c r="O46" s="7">
        <f t="shared" si="39"/>
        <v>9.1818505862288402E-2</v>
      </c>
      <c r="P46" s="7">
        <f t="shared" si="26"/>
        <v>7.920138046511661E-3</v>
      </c>
      <c r="Q46" s="12">
        <f t="shared" si="27"/>
        <v>1.2672220874418657E-3</v>
      </c>
      <c r="R46" s="7">
        <f t="shared" si="28"/>
        <v>1.2334566666666666E-2</v>
      </c>
      <c r="S46" s="13">
        <f t="shared" si="29"/>
        <v>0.10273746307330341</v>
      </c>
      <c r="T46" s="2">
        <v>0.01</v>
      </c>
      <c r="U46" s="14">
        <f t="shared" si="30"/>
        <v>1.0273746307330341E-3</v>
      </c>
      <c r="V46" s="13"/>
      <c r="W46" s="2"/>
      <c r="X46" s="14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3"/>
      <c r="AF46" s="2"/>
      <c r="AG46" s="14"/>
      <c r="AH46" s="13"/>
      <c r="AI46" s="2"/>
      <c r="AJ46" s="14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2.8127374630733032E-2</v>
      </c>
      <c r="AR46" s="7">
        <f t="shared" si="34"/>
        <v>7.7091041666666671</v>
      </c>
      <c r="AS46" s="1">
        <f t="shared" si="35"/>
        <v>0.16</v>
      </c>
      <c r="AT46" s="1">
        <f t="shared" si="36"/>
        <v>70.160632493682584</v>
      </c>
      <c r="AU46" s="1">
        <f t="shared" si="37"/>
        <v>16308.776927666038</v>
      </c>
    </row>
    <row r="47" spans="1:48" x14ac:dyDescent="0.15">
      <c r="C47" s="6">
        <v>5</v>
      </c>
      <c r="D47" s="8">
        <v>15.0777302204839</v>
      </c>
      <c r="E47" s="9">
        <f t="shared" si="38"/>
        <v>12.831301836333299</v>
      </c>
      <c r="F47" s="6" t="s">
        <v>112</v>
      </c>
      <c r="G47" s="1">
        <v>6</v>
      </c>
      <c r="H47" s="7">
        <f t="shared" si="21"/>
        <v>15.0777302204839</v>
      </c>
      <c r="I47" s="7">
        <f t="shared" si="22"/>
        <v>288.22773022048386</v>
      </c>
      <c r="J47" s="7">
        <f t="shared" si="23"/>
        <v>0.11247261085177267</v>
      </c>
      <c r="K47" s="7">
        <f t="shared" si="24"/>
        <v>7.7091041666666671</v>
      </c>
      <c r="L47" s="7">
        <f t="shared" si="25"/>
        <v>7.7091041666666665E-2</v>
      </c>
      <c r="M47" s="1" t="s">
        <v>110</v>
      </c>
      <c r="O47" s="7">
        <f t="shared" si="39"/>
        <v>0.16098940948244342</v>
      </c>
      <c r="P47" s="7">
        <f t="shared" si="26"/>
        <v>1.8106899203975541E-2</v>
      </c>
      <c r="Q47" s="12">
        <f t="shared" si="27"/>
        <v>2.8971038726360865E-3</v>
      </c>
      <c r="R47" s="7">
        <f t="shared" si="28"/>
        <v>1.2334566666666666E-2</v>
      </c>
      <c r="S47" s="13">
        <f t="shared" si="29"/>
        <v>0.23487682631488904</v>
      </c>
      <c r="T47" s="2">
        <v>0.01</v>
      </c>
      <c r="U47" s="14">
        <f t="shared" si="30"/>
        <v>2.3487682631488905E-3</v>
      </c>
      <c r="V47" s="13"/>
      <c r="W47" s="2"/>
      <c r="X47" s="14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3"/>
      <c r="AF47" s="2"/>
      <c r="AG47" s="14"/>
      <c r="AH47" s="13"/>
      <c r="AI47" s="2"/>
      <c r="AJ47" s="14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2.9448768263148888E-2</v>
      </c>
      <c r="AR47" s="7">
        <f t="shared" si="34"/>
        <v>7.7091041666666671</v>
      </c>
      <c r="AS47" s="1">
        <f t="shared" si="35"/>
        <v>0.16</v>
      </c>
      <c r="AT47" s="1">
        <f t="shared" si="36"/>
        <v>70.160632493682584</v>
      </c>
      <c r="AU47" s="1">
        <f t="shared" si="37"/>
        <v>17074.945625158405</v>
      </c>
    </row>
    <row r="48" spans="1:48" x14ac:dyDescent="0.15">
      <c r="C48" s="6">
        <v>6</v>
      </c>
      <c r="D48" s="8">
        <v>20.989783562333301</v>
      </c>
      <c r="E48" s="9">
        <f t="shared" si="38"/>
        <v>15.0777302204839</v>
      </c>
      <c r="F48" s="6" t="s">
        <v>110</v>
      </c>
      <c r="G48" s="1">
        <v>7</v>
      </c>
      <c r="H48" s="7">
        <f t="shared" si="21"/>
        <v>20.989783562333301</v>
      </c>
      <c r="I48" s="7">
        <f t="shared" si="22"/>
        <v>294.13978356233326</v>
      </c>
      <c r="J48" s="7">
        <f t="shared" si="23"/>
        <v>0.22178348409311943</v>
      </c>
      <c r="K48" s="7">
        <f t="shared" si="24"/>
        <v>7.7091041666666671</v>
      </c>
      <c r="L48" s="7">
        <f t="shared" si="25"/>
        <v>7.7091041666666665E-2</v>
      </c>
      <c r="M48" s="1" t="s">
        <v>110</v>
      </c>
      <c r="O48" s="7">
        <f t="shared" si="39"/>
        <v>0.21997355194513454</v>
      </c>
      <c r="P48" s="7">
        <f t="shared" si="26"/>
        <v>4.8786500758730728E-2</v>
      </c>
      <c r="Q48" s="12">
        <f t="shared" si="27"/>
        <v>7.8058401213969165E-3</v>
      </c>
      <c r="R48" s="7">
        <f t="shared" si="28"/>
        <v>1.2334566666666666E-2</v>
      </c>
      <c r="S48" s="13">
        <f t="shared" si="29"/>
        <v>0.63284267152178697</v>
      </c>
      <c r="T48" s="2">
        <v>0.01</v>
      </c>
      <c r="U48" s="14">
        <f t="shared" si="30"/>
        <v>6.32842671521787E-3</v>
      </c>
      <c r="V48" s="13"/>
      <c r="W48" s="2"/>
      <c r="X48" s="14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3"/>
      <c r="AF48" s="2"/>
      <c r="AG48" s="14"/>
      <c r="AH48" s="13"/>
      <c r="AI48" s="2"/>
      <c r="AJ48" s="14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3.3428426715217868E-2</v>
      </c>
      <c r="AR48" s="7">
        <f t="shared" si="34"/>
        <v>7.7091041666666671</v>
      </c>
      <c r="AS48" s="1">
        <f t="shared" si="35"/>
        <v>0.16</v>
      </c>
      <c r="AT48" s="1">
        <f t="shared" si="36"/>
        <v>70.160632493682584</v>
      </c>
      <c r="AU48" s="1">
        <f t="shared" si="37"/>
        <v>19382.425892875173</v>
      </c>
    </row>
    <row r="49" spans="1:78" x14ac:dyDescent="0.15">
      <c r="C49" s="6">
        <v>7</v>
      </c>
      <c r="D49" s="8">
        <v>22.992375583548402</v>
      </c>
      <c r="E49" s="9">
        <f t="shared" si="38"/>
        <v>20.989783562333301</v>
      </c>
      <c r="F49" s="6" t="s">
        <v>110</v>
      </c>
      <c r="G49" s="1">
        <v>8</v>
      </c>
      <c r="H49" s="7">
        <f t="shared" si="21"/>
        <v>22.992375583548402</v>
      </c>
      <c r="I49" s="7">
        <f t="shared" si="22"/>
        <v>296.14237558354836</v>
      </c>
      <c r="J49" s="7">
        <f t="shared" si="23"/>
        <v>0.27742481832585791</v>
      </c>
      <c r="K49" s="7">
        <f t="shared" si="24"/>
        <v>7.7091041666666671</v>
      </c>
      <c r="L49" s="7">
        <f t="shared" si="25"/>
        <v>7.7091041666666665E-2</v>
      </c>
      <c r="M49" s="1" t="s">
        <v>110</v>
      </c>
      <c r="O49" s="7">
        <f t="shared" si="39"/>
        <v>0.24827809285307048</v>
      </c>
      <c r="P49" s="7">
        <f t="shared" si="26"/>
        <v>6.8878504804053567E-2</v>
      </c>
      <c r="Q49" s="12">
        <f t="shared" si="27"/>
        <v>1.1020560768648571E-2</v>
      </c>
      <c r="R49" s="7">
        <f t="shared" si="28"/>
        <v>1.2334566666666666E-2</v>
      </c>
      <c r="S49" s="13">
        <f t="shared" si="29"/>
        <v>0.89346963427834813</v>
      </c>
      <c r="T49" s="2">
        <v>0.01</v>
      </c>
      <c r="U49" s="14">
        <f t="shared" si="30"/>
        <v>8.9346963427834811E-3</v>
      </c>
      <c r="V49" s="13"/>
      <c r="W49" s="2"/>
      <c r="X49" s="14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3"/>
      <c r="AF49" s="2"/>
      <c r="AG49" s="14"/>
      <c r="AH49" s="13"/>
      <c r="AI49" s="2"/>
      <c r="AJ49" s="14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3.603469634278348E-2</v>
      </c>
      <c r="AR49" s="7">
        <f t="shared" si="34"/>
        <v>7.7091041666666671</v>
      </c>
      <c r="AS49" s="1">
        <f t="shared" si="35"/>
        <v>0.16</v>
      </c>
      <c r="AT49" s="1">
        <f t="shared" si="36"/>
        <v>70.160632493682584</v>
      </c>
      <c r="AU49" s="1">
        <f t="shared" si="37"/>
        <v>20893.589680016408</v>
      </c>
    </row>
    <row r="50" spans="1:78" x14ac:dyDescent="0.15">
      <c r="C50" s="6">
        <v>8</v>
      </c>
      <c r="D50" s="8">
        <v>22.501737507419399</v>
      </c>
      <c r="E50" s="9">
        <f t="shared" si="38"/>
        <v>22.992375583548402</v>
      </c>
      <c r="F50" s="6" t="s">
        <v>110</v>
      </c>
      <c r="G50" s="1">
        <v>9</v>
      </c>
      <c r="H50" s="7">
        <f t="shared" si="21"/>
        <v>22.501737507419399</v>
      </c>
      <c r="I50" s="7">
        <f t="shared" si="22"/>
        <v>295.6517375074194</v>
      </c>
      <c r="J50" s="7">
        <f t="shared" si="23"/>
        <v>0.2626933153226737</v>
      </c>
      <c r="K50" s="7">
        <f t="shared" si="24"/>
        <v>7.7091041666666671</v>
      </c>
      <c r="L50" s="7">
        <f t="shared" si="25"/>
        <v>7.7091041666666665E-2</v>
      </c>
      <c r="M50" s="1" t="s">
        <v>110</v>
      </c>
      <c r="O50" s="7">
        <f t="shared" si="39"/>
        <v>0.25649062971568359</v>
      </c>
      <c r="P50" s="7">
        <f t="shared" si="26"/>
        <v>6.7378373869213207E-2</v>
      </c>
      <c r="Q50" s="12">
        <f t="shared" si="27"/>
        <v>1.0780539819074113E-2</v>
      </c>
      <c r="R50" s="7">
        <f t="shared" si="28"/>
        <v>1.2334566666666666E-2</v>
      </c>
      <c r="S50" s="13">
        <f t="shared" si="29"/>
        <v>0.8740104221259587</v>
      </c>
      <c r="T50" s="2">
        <v>0.01</v>
      </c>
      <c r="U50" s="14">
        <f t="shared" si="30"/>
        <v>8.7401042212595873E-3</v>
      </c>
      <c r="V50" s="13"/>
      <c r="W50" s="2"/>
      <c r="X50" s="14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3"/>
      <c r="AF50" s="2"/>
      <c r="AG50" s="14"/>
      <c r="AH50" s="13"/>
      <c r="AI50" s="2"/>
      <c r="AJ50" s="14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3.5840104221259585E-2</v>
      </c>
      <c r="AR50" s="7">
        <f t="shared" si="34"/>
        <v>7.7091041666666671</v>
      </c>
      <c r="AS50" s="1">
        <f t="shared" si="35"/>
        <v>0.16</v>
      </c>
      <c r="AT50" s="1">
        <f t="shared" si="36"/>
        <v>70.160632493682584</v>
      </c>
      <c r="AU50" s="1">
        <f t="shared" si="37"/>
        <v>20780.761535069425</v>
      </c>
    </row>
    <row r="51" spans="1:78" x14ac:dyDescent="0.15">
      <c r="C51" s="6">
        <v>9</v>
      </c>
      <c r="D51" s="8">
        <v>16.724868440733299</v>
      </c>
      <c r="E51" s="9">
        <f t="shared" si="38"/>
        <v>22.501737507419399</v>
      </c>
      <c r="F51" s="6" t="s">
        <v>110</v>
      </c>
      <c r="G51" s="1">
        <v>10</v>
      </c>
      <c r="H51" s="7">
        <f t="shared" si="21"/>
        <v>16.724868440733299</v>
      </c>
      <c r="I51" s="7">
        <f t="shared" si="22"/>
        <v>289.87486844073328</v>
      </c>
      <c r="J51" s="7">
        <f t="shared" si="23"/>
        <v>0.1362736173362602</v>
      </c>
      <c r="K51" s="7">
        <f t="shared" si="24"/>
        <v>7.7091041666666671</v>
      </c>
      <c r="L51" s="7">
        <f t="shared" si="25"/>
        <v>7.7091041666666665E-2</v>
      </c>
      <c r="M51" s="1" t="s">
        <v>110</v>
      </c>
      <c r="O51" s="7">
        <f t="shared" si="39"/>
        <v>0.26620329751313709</v>
      </c>
      <c r="P51" s="7">
        <f t="shared" si="26"/>
        <v>3.6276486298955871E-2</v>
      </c>
      <c r="Q51" s="12">
        <f t="shared" si="27"/>
        <v>5.8042378078329397E-3</v>
      </c>
      <c r="R51" s="7">
        <f t="shared" si="28"/>
        <v>1.2334566666666666E-2</v>
      </c>
      <c r="S51" s="13">
        <f t="shared" si="29"/>
        <v>0.47056681962881602</v>
      </c>
      <c r="T51" s="2">
        <v>0.01</v>
      </c>
      <c r="U51" s="14">
        <f t="shared" si="30"/>
        <v>4.7056681962881607E-3</v>
      </c>
      <c r="V51" s="13"/>
      <c r="W51" s="2"/>
      <c r="X51" s="14"/>
      <c r="Y51" s="2">
        <v>0.02</v>
      </c>
      <c r="Z51" s="2">
        <v>0.49</v>
      </c>
      <c r="AA51" s="2">
        <f t="shared" si="31"/>
        <v>9.7999999999999997E-3</v>
      </c>
      <c r="AB51" s="2"/>
      <c r="AC51" s="2"/>
      <c r="AD51" s="2"/>
      <c r="AE51" s="13"/>
      <c r="AF51" s="2"/>
      <c r="AG51" s="14"/>
      <c r="AH51" s="13"/>
      <c r="AI51" s="2"/>
      <c r="AJ51" s="14"/>
      <c r="AK51" s="2"/>
      <c r="AL51" s="2"/>
      <c r="AM51" s="2"/>
      <c r="AN51" s="2">
        <v>0.01</v>
      </c>
      <c r="AO51" s="2">
        <v>0.5</v>
      </c>
      <c r="AP51" s="2">
        <f t="shared" si="32"/>
        <v>5.0000000000000001E-3</v>
      </c>
      <c r="AQ51" s="1">
        <f t="shared" si="33"/>
        <v>1.9505668196288163E-2</v>
      </c>
      <c r="AR51" s="7">
        <f t="shared" si="34"/>
        <v>7.7091041666666671</v>
      </c>
      <c r="AS51" s="1">
        <f t="shared" si="35"/>
        <v>0.16</v>
      </c>
      <c r="AT51" s="1">
        <f t="shared" si="36"/>
        <v>70.160632493682584</v>
      </c>
      <c r="AU51" s="1">
        <f t="shared" si="37"/>
        <v>11309.750576250039</v>
      </c>
    </row>
    <row r="52" spans="1:78" x14ac:dyDescent="0.15">
      <c r="C52" s="6">
        <v>10</v>
      </c>
      <c r="D52" s="8">
        <v>9.7852987948064492</v>
      </c>
      <c r="E52" s="9">
        <f t="shared" si="38"/>
        <v>16.724868440733299</v>
      </c>
      <c r="F52" s="6" t="s">
        <v>110</v>
      </c>
      <c r="G52" s="1">
        <v>11</v>
      </c>
      <c r="H52" s="7">
        <f t="shared" si="21"/>
        <v>9.7852987948064492</v>
      </c>
      <c r="I52" s="7">
        <f t="shared" si="22"/>
        <v>282.93529879480644</v>
      </c>
      <c r="J52" s="7">
        <f t="shared" si="23"/>
        <v>5.9788306055773163E-2</v>
      </c>
      <c r="K52" s="7">
        <f t="shared" si="24"/>
        <v>7.7091041666666671</v>
      </c>
      <c r="L52" s="7">
        <f t="shared" si="25"/>
        <v>7.7091041666666665E-2</v>
      </c>
      <c r="M52" s="1" t="s">
        <v>112</v>
      </c>
      <c r="N52" s="7">
        <f>(O51-P51)*$C$22/100</f>
        <v>0.21843047065347218</v>
      </c>
      <c r="O52" s="7">
        <f t="shared" si="39"/>
        <v>8.8587382227375749E-2</v>
      </c>
      <c r="P52" s="7">
        <f t="shared" si="26"/>
        <v>5.2964895212901011E-3</v>
      </c>
      <c r="Q52" s="12">
        <f t="shared" si="27"/>
        <v>8.4743832340641618E-4</v>
      </c>
      <c r="R52" s="7">
        <f t="shared" si="28"/>
        <v>1.2334566666666666E-2</v>
      </c>
      <c r="S52" s="13">
        <f t="shared" si="29"/>
        <v>6.8704344976833365E-2</v>
      </c>
      <c r="T52" s="2">
        <v>0.01</v>
      </c>
      <c r="U52" s="14">
        <f t="shared" si="30"/>
        <v>6.8704344976833361E-4</v>
      </c>
      <c r="V52" s="13"/>
      <c r="W52" s="2"/>
      <c r="X52" s="14"/>
      <c r="Y52" s="2">
        <v>0.02</v>
      </c>
      <c r="Z52" s="2">
        <v>0.49</v>
      </c>
      <c r="AA52" s="2">
        <f t="shared" si="31"/>
        <v>9.7999999999999997E-3</v>
      </c>
      <c r="AB52" s="2"/>
      <c r="AC52" s="2"/>
      <c r="AD52" s="2"/>
      <c r="AE52" s="13"/>
      <c r="AF52" s="2"/>
      <c r="AG52" s="14"/>
      <c r="AH52" s="13"/>
      <c r="AI52" s="2"/>
      <c r="AJ52" s="14"/>
      <c r="AL52" s="2"/>
      <c r="AM52" s="2"/>
      <c r="AN52" s="2">
        <v>0.01</v>
      </c>
      <c r="AO52" s="2">
        <v>0.5</v>
      </c>
      <c r="AP52" s="2">
        <f t="shared" si="32"/>
        <v>5.0000000000000001E-3</v>
      </c>
      <c r="AQ52" s="1">
        <f t="shared" si="33"/>
        <v>1.5487043449768334E-2</v>
      </c>
      <c r="AR52" s="7">
        <f t="shared" si="34"/>
        <v>7.7091041666666671</v>
      </c>
      <c r="AS52" s="1">
        <f t="shared" si="35"/>
        <v>0.16</v>
      </c>
      <c r="AT52" s="1">
        <f t="shared" si="36"/>
        <v>70.160632493682584</v>
      </c>
      <c r="AU52" s="1">
        <f t="shared" si="37"/>
        <v>8979.6769235394822</v>
      </c>
    </row>
    <row r="53" spans="1:78" x14ac:dyDescent="0.15">
      <c r="C53" s="6">
        <v>11</v>
      </c>
      <c r="D53" s="8">
        <v>2.45519124266667</v>
      </c>
      <c r="E53" s="9">
        <f t="shared" si="38"/>
        <v>9.7852987948064492</v>
      </c>
      <c r="F53" s="6" t="s">
        <v>112</v>
      </c>
      <c r="G53" s="1">
        <v>12</v>
      </c>
      <c r="H53" s="7">
        <f t="shared" si="21"/>
        <v>2.45519124266667</v>
      </c>
      <c r="I53" s="7">
        <f t="shared" si="22"/>
        <v>275.60519124266665</v>
      </c>
      <c r="J53" s="7">
        <f t="shared" si="23"/>
        <v>2.3939627091309024E-2</v>
      </c>
      <c r="K53" s="7">
        <f t="shared" si="24"/>
        <v>7.7091041666666671</v>
      </c>
      <c r="L53" s="7">
        <f t="shared" si="25"/>
        <v>7.7091041666666665E-2</v>
      </c>
      <c r="M53" s="1" t="s">
        <v>110</v>
      </c>
      <c r="O53" s="7">
        <f t="shared" si="39"/>
        <v>0.16038193437275231</v>
      </c>
      <c r="P53" s="7">
        <f t="shared" si="26"/>
        <v>3.8394837010664873E-3</v>
      </c>
      <c r="Q53" s="12">
        <f t="shared" si="27"/>
        <v>6.1431739217063794E-4</v>
      </c>
      <c r="R53" s="7">
        <f t="shared" si="28"/>
        <v>1.2334566666666666E-2</v>
      </c>
      <c r="S53" s="13">
        <f t="shared" si="29"/>
        <v>4.9804537830322751E-2</v>
      </c>
      <c r="T53" s="2">
        <v>0.01</v>
      </c>
      <c r="U53" s="14">
        <f t="shared" si="30"/>
        <v>4.9804537830322752E-4</v>
      </c>
      <c r="V53" s="13"/>
      <c r="W53" s="2"/>
      <c r="X53" s="14"/>
      <c r="Y53" s="2">
        <v>0.02</v>
      </c>
      <c r="Z53" s="2">
        <v>0.49</v>
      </c>
      <c r="AA53" s="2">
        <f t="shared" si="31"/>
        <v>9.7999999999999997E-3</v>
      </c>
      <c r="AB53" s="2"/>
      <c r="AC53" s="2"/>
      <c r="AD53" s="2"/>
      <c r="AE53" s="13"/>
      <c r="AF53" s="2"/>
      <c r="AG53" s="14"/>
      <c r="AH53" s="13"/>
      <c r="AI53" s="2"/>
      <c r="AJ53" s="14"/>
      <c r="AK53" s="2"/>
      <c r="AL53" s="2"/>
      <c r="AM53" s="2"/>
      <c r="AN53" s="2">
        <v>0.01</v>
      </c>
      <c r="AO53" s="2">
        <v>0.5</v>
      </c>
      <c r="AP53" s="2">
        <f t="shared" si="32"/>
        <v>5.0000000000000001E-3</v>
      </c>
      <c r="AQ53" s="1">
        <f t="shared" si="33"/>
        <v>1.5298045378303229E-2</v>
      </c>
      <c r="AR53" s="7">
        <f t="shared" si="34"/>
        <v>7.7091041666666671</v>
      </c>
      <c r="AS53" s="1">
        <f t="shared" si="35"/>
        <v>0.16</v>
      </c>
      <c r="AT53" s="1">
        <f t="shared" si="36"/>
        <v>70.160632493682584</v>
      </c>
      <c r="AU53" s="1">
        <f t="shared" si="37"/>
        <v>8870.0923132532589</v>
      </c>
      <c r="AV53" s="1">
        <f>SUM(AU42:AU53)</f>
        <v>158964.33239047855</v>
      </c>
    </row>
    <row r="54" spans="1:78" x14ac:dyDescent="0.15">
      <c r="C54" s="6">
        <v>12</v>
      </c>
      <c r="D54" s="8">
        <v>-1.68156157680645</v>
      </c>
      <c r="E54" s="9">
        <f t="shared" si="38"/>
        <v>2.45519124266667</v>
      </c>
      <c r="F54" s="6" t="s">
        <v>110</v>
      </c>
    </row>
    <row r="56" spans="1:78" x14ac:dyDescent="0.15">
      <c r="S56" s="30" t="s">
        <v>80</v>
      </c>
      <c r="T56" s="30"/>
      <c r="U56" s="30"/>
      <c r="V56" s="11" t="s">
        <v>81</v>
      </c>
      <c r="W56" s="11" t="s">
        <v>82</v>
      </c>
      <c r="X56" s="11" t="s">
        <v>83</v>
      </c>
      <c r="Y56" s="11" t="s">
        <v>84</v>
      </c>
      <c r="Z56" s="11" t="s">
        <v>85</v>
      </c>
      <c r="AA56" s="11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pans="1:78" x14ac:dyDescent="0.15">
      <c r="A57" s="34" t="s">
        <v>48</v>
      </c>
      <c r="B57" s="34"/>
      <c r="C57" s="6" t="s">
        <v>88</v>
      </c>
      <c r="D57" s="6" t="s">
        <v>89</v>
      </c>
      <c r="E57" s="6" t="s">
        <v>90</v>
      </c>
      <c r="F57" s="6" t="s">
        <v>91</v>
      </c>
      <c r="G57" s="1" t="s">
        <v>88</v>
      </c>
      <c r="H57" s="1" t="s">
        <v>90</v>
      </c>
      <c r="I57" s="1" t="s">
        <v>92</v>
      </c>
      <c r="J57" s="1" t="s">
        <v>93</v>
      </c>
      <c r="K57" s="10" t="s">
        <v>94</v>
      </c>
      <c r="L57" s="10" t="s">
        <v>95</v>
      </c>
      <c r="M57" s="1" t="s">
        <v>96</v>
      </c>
      <c r="N57" s="10" t="s">
        <v>97</v>
      </c>
      <c r="O57" s="1" t="s">
        <v>98</v>
      </c>
      <c r="P57" s="1" t="s">
        <v>99</v>
      </c>
      <c r="Q57" s="10" t="s">
        <v>100</v>
      </c>
      <c r="R57" s="10" t="s">
        <v>101</v>
      </c>
      <c r="S57" s="2" t="s">
        <v>102</v>
      </c>
      <c r="T57" s="2" t="s">
        <v>103</v>
      </c>
      <c r="U57" s="2"/>
      <c r="V57" s="2" t="s">
        <v>113</v>
      </c>
      <c r="W57" s="2" t="s">
        <v>113</v>
      </c>
      <c r="X57" s="2" t="s">
        <v>113</v>
      </c>
      <c r="Y57" s="2" t="s">
        <v>113</v>
      </c>
      <c r="Z57" s="2" t="s">
        <v>113</v>
      </c>
      <c r="AA57" s="2" t="s">
        <v>113</v>
      </c>
      <c r="AB57" s="1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1" t="s">
        <v>108</v>
      </c>
      <c r="B58" s="1">
        <f>F7</f>
        <v>134.75800000000001</v>
      </c>
      <c r="C58" s="6" t="s">
        <v>109</v>
      </c>
      <c r="D58" s="6">
        <v>-5</v>
      </c>
      <c r="E58" s="6"/>
      <c r="F58" s="6"/>
      <c r="G58" s="1">
        <v>1</v>
      </c>
      <c r="H58" s="7">
        <f t="shared" ref="H58:H69" si="40">E59</f>
        <v>-5</v>
      </c>
      <c r="I58" s="7">
        <f t="shared" ref="I58:I69" si="41">H58+273.15</f>
        <v>268.14999999999998</v>
      </c>
      <c r="J58" s="7">
        <f t="shared" ref="J58:J69" si="42">EXP(($C$16*(I58-$C$14))/($C$17*I58*$C$14))</f>
        <v>8.9648717348658306E-3</v>
      </c>
      <c r="K58" s="7">
        <f t="shared" ref="K58:K69" si="43">$B$58/12</f>
        <v>11.229833333333334</v>
      </c>
      <c r="L58" s="7">
        <f t="shared" ref="L58:L69" si="44">K58*$B$59/100</f>
        <v>3.0320550000000002</v>
      </c>
      <c r="M58" s="1" t="s">
        <v>110</v>
      </c>
      <c r="O58" s="7">
        <f>L58</f>
        <v>3.0320550000000002</v>
      </c>
      <c r="P58" s="7">
        <f t="shared" ref="P58:P69" si="45">O58*J58</f>
        <v>2.7181984168058618E-2</v>
      </c>
      <c r="Q58" s="12">
        <f t="shared" ref="Q58:Q69" si="46">P58*$B$60</f>
        <v>7.882775408736999E-3</v>
      </c>
      <c r="R58" s="7">
        <f t="shared" ref="R58:R69" si="47">L58*$B$60</f>
        <v>0.87929594999999994</v>
      </c>
      <c r="S58" s="13">
        <f t="shared" ref="S58:S69" si="48">Q58/R58</f>
        <v>8.9648717348658324E-3</v>
      </c>
      <c r="T58" s="2">
        <v>0.27</v>
      </c>
      <c r="U58" s="14">
        <f t="shared" ref="U58:U69" si="49">S58*T58</f>
        <v>2.420515368413775E-3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0.22687030613608281</v>
      </c>
      <c r="AC58" s="7">
        <f t="shared" ref="AC58:AC69" si="51">$B$58/12</f>
        <v>11.229833333333334</v>
      </c>
      <c r="AD58" s="1">
        <f t="shared" ref="AD58:AD69" si="52">$B$60</f>
        <v>0.28999999999999998</v>
      </c>
      <c r="AE58" s="15">
        <f t="shared" ref="AE58:AE69" si="53">$E$7/12</f>
        <v>12.27602739726025</v>
      </c>
      <c r="AF58" s="1">
        <f t="shared" ref="AF58:AF69" si="54">AE58*10000*AC58*AB58</f>
        <v>312758.28055145621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2"/>
    </row>
    <row r="59" spans="1:78" x14ac:dyDescent="0.15">
      <c r="A59" s="1" t="s">
        <v>111</v>
      </c>
      <c r="B59" s="1">
        <v>27</v>
      </c>
      <c r="C59" s="6">
        <v>1</v>
      </c>
      <c r="D59" s="8">
        <v>-9.0377435310000003</v>
      </c>
      <c r="E59" s="9">
        <f t="shared" ref="E59:E70" si="55">D58</f>
        <v>-5</v>
      </c>
      <c r="F59" s="6" t="s">
        <v>110</v>
      </c>
      <c r="G59" s="1">
        <v>2</v>
      </c>
      <c r="H59" s="7">
        <f t="shared" si="40"/>
        <v>-9.0377435310000003</v>
      </c>
      <c r="I59" s="7">
        <f t="shared" si="41"/>
        <v>264.11225646899999</v>
      </c>
      <c r="J59" s="7">
        <f t="shared" si="42"/>
        <v>5.145858339029398E-3</v>
      </c>
      <c r="K59" s="7">
        <f t="shared" si="43"/>
        <v>11.229833333333334</v>
      </c>
      <c r="L59" s="7">
        <f t="shared" si="44"/>
        <v>3.0320550000000002</v>
      </c>
      <c r="M59" s="1" t="s">
        <v>110</v>
      </c>
      <c r="O59" s="7">
        <f t="shared" ref="O59:O69" si="56">L59+O58-P58-N59</f>
        <v>6.0369280158319416</v>
      </c>
      <c r="P59" s="7">
        <f t="shared" si="45"/>
        <v>3.1065176372388995E-2</v>
      </c>
      <c r="Q59" s="12">
        <f t="shared" si="46"/>
        <v>9.008901147992807E-3</v>
      </c>
      <c r="R59" s="7">
        <f t="shared" si="47"/>
        <v>0.87929594999999994</v>
      </c>
      <c r="S59" s="13">
        <f t="shared" si="48"/>
        <v>1.0245584718083607E-2</v>
      </c>
      <c r="T59" s="2">
        <v>0.27</v>
      </c>
      <c r="U59" s="14">
        <f t="shared" si="49"/>
        <v>2.7663078738825739E-3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0.2269374936198954</v>
      </c>
      <c r="AC59" s="7">
        <f t="shared" si="51"/>
        <v>11.229833333333334</v>
      </c>
      <c r="AD59" s="1">
        <f t="shared" si="52"/>
        <v>0.28999999999999998</v>
      </c>
      <c r="AE59" s="15">
        <f t="shared" si="53"/>
        <v>12.27602739726025</v>
      </c>
      <c r="AF59" s="1">
        <f t="shared" si="54"/>
        <v>312850.90369932295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73</v>
      </c>
      <c r="B60" s="1">
        <f>H7</f>
        <v>0.28999999999999998</v>
      </c>
      <c r="C60" s="6">
        <v>2</v>
      </c>
      <c r="D60" s="8">
        <v>-3.9570574958620699</v>
      </c>
      <c r="E60" s="9">
        <f t="shared" si="55"/>
        <v>-9.0377435310000003</v>
      </c>
      <c r="F60" s="6" t="s">
        <v>110</v>
      </c>
      <c r="G60" s="1">
        <v>3</v>
      </c>
      <c r="H60" s="7">
        <f t="shared" si="40"/>
        <v>-3.9570574958620699</v>
      </c>
      <c r="I60" s="7">
        <f t="shared" si="41"/>
        <v>269.19294250413793</v>
      </c>
      <c r="J60" s="7">
        <f t="shared" si="42"/>
        <v>1.0319079341596656E-2</v>
      </c>
      <c r="K60" s="7">
        <f t="shared" si="43"/>
        <v>11.229833333333334</v>
      </c>
      <c r="L60" s="7">
        <f t="shared" si="44"/>
        <v>3.0320550000000002</v>
      </c>
      <c r="M60" s="1" t="s">
        <v>110</v>
      </c>
      <c r="O60" s="7">
        <f t="shared" si="56"/>
        <v>9.0379178394595527</v>
      </c>
      <c r="P60" s="7">
        <f t="shared" si="45"/>
        <v>9.3262991268214954E-2</v>
      </c>
      <c r="Q60" s="12">
        <f t="shared" si="46"/>
        <v>2.7046267467782336E-2</v>
      </c>
      <c r="R60" s="7">
        <f t="shared" si="47"/>
        <v>0.87929594999999994</v>
      </c>
      <c r="S60" s="13">
        <f t="shared" si="48"/>
        <v>3.0759003800463699E-2</v>
      </c>
      <c r="T60" s="2">
        <v>0.27</v>
      </c>
      <c r="U60" s="14">
        <f t="shared" si="49"/>
        <v>8.304931026125199E-3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0.22801364809837615</v>
      </c>
      <c r="AC60" s="7">
        <f t="shared" si="51"/>
        <v>11.229833333333334</v>
      </c>
      <c r="AD60" s="1">
        <f t="shared" si="52"/>
        <v>0.28999999999999998</v>
      </c>
      <c r="AE60" s="15">
        <f t="shared" si="53"/>
        <v>12.27602739726025</v>
      </c>
      <c r="AF60" s="1">
        <f t="shared" si="54"/>
        <v>314334.46596020117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C61" s="6">
        <v>3</v>
      </c>
      <c r="D61" s="8">
        <v>4.9136688391290297</v>
      </c>
      <c r="E61" s="9">
        <f t="shared" si="55"/>
        <v>-3.9570574958620699</v>
      </c>
      <c r="F61" s="6" t="s">
        <v>110</v>
      </c>
      <c r="G61" s="1">
        <v>4</v>
      </c>
      <c r="H61" s="7">
        <f t="shared" si="40"/>
        <v>4.9136688391290297</v>
      </c>
      <c r="I61" s="7">
        <f t="shared" si="41"/>
        <v>278.06366883912898</v>
      </c>
      <c r="J61" s="7">
        <f t="shared" si="42"/>
        <v>3.2716891381877791E-2</v>
      </c>
      <c r="K61" s="7">
        <f t="shared" si="43"/>
        <v>11.229833333333334</v>
      </c>
      <c r="L61" s="7">
        <f t="shared" si="44"/>
        <v>3.0320550000000002</v>
      </c>
      <c r="M61" s="1" t="s">
        <v>110</v>
      </c>
      <c r="O61" s="7">
        <f t="shared" si="56"/>
        <v>11.976709848191337</v>
      </c>
      <c r="P61" s="7">
        <f t="shared" si="45"/>
        <v>0.39184071521554203</v>
      </c>
      <c r="Q61" s="12">
        <f t="shared" si="46"/>
        <v>0.11363380741250718</v>
      </c>
      <c r="R61" s="7">
        <f t="shared" si="47"/>
        <v>0.87929594999999994</v>
      </c>
      <c r="S61" s="13">
        <f t="shared" si="48"/>
        <v>0.1292327201239892</v>
      </c>
      <c r="T61" s="2">
        <v>0.27</v>
      </c>
      <c r="U61" s="14">
        <f t="shared" si="49"/>
        <v>3.4892834433477085E-2</v>
      </c>
      <c r="V61" s="2">
        <v>180.9</v>
      </c>
      <c r="W61" s="2">
        <v>6</v>
      </c>
      <c r="X61" s="2">
        <v>3</v>
      </c>
      <c r="Y61" s="2">
        <v>0.3</v>
      </c>
      <c r="Z61" s="2">
        <v>6</v>
      </c>
      <c r="AA61" s="2">
        <v>30.2</v>
      </c>
      <c r="AB61" s="1">
        <f t="shared" si="50"/>
        <v>0.23317967773042461</v>
      </c>
      <c r="AC61" s="7">
        <f t="shared" si="51"/>
        <v>11.229833333333334</v>
      </c>
      <c r="AD61" s="1">
        <f t="shared" si="52"/>
        <v>0.28999999999999998</v>
      </c>
      <c r="AE61" s="15">
        <f t="shared" si="53"/>
        <v>12.27602739726025</v>
      </c>
      <c r="AF61" s="1">
        <f t="shared" si="54"/>
        <v>321456.23774477397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6">
        <v>4</v>
      </c>
      <c r="D62" s="8">
        <v>12.831301836333299</v>
      </c>
      <c r="E62" s="9">
        <f t="shared" si="55"/>
        <v>4.9136688391290297</v>
      </c>
      <c r="F62" s="6" t="s">
        <v>110</v>
      </c>
      <c r="G62" s="1">
        <v>5</v>
      </c>
      <c r="H62" s="7">
        <f t="shared" si="40"/>
        <v>12.831301836333299</v>
      </c>
      <c r="I62" s="7">
        <f t="shared" si="41"/>
        <v>285.98130183633327</v>
      </c>
      <c r="J62" s="7">
        <f t="shared" si="42"/>
        <v>8.6258624796078404E-2</v>
      </c>
      <c r="K62" s="7">
        <f t="shared" si="43"/>
        <v>11.229833333333334</v>
      </c>
      <c r="L62" s="7">
        <f t="shared" si="44"/>
        <v>3.0320550000000002</v>
      </c>
      <c r="M62" s="1" t="s">
        <v>112</v>
      </c>
      <c r="N62" s="7">
        <f>(O61-P61)*$C$22/100</f>
        <v>11.005625676327007</v>
      </c>
      <c r="O62" s="7">
        <f t="shared" si="56"/>
        <v>3.6112984566487878</v>
      </c>
      <c r="P62" s="7">
        <f t="shared" si="45"/>
        <v>0.31150563859872482</v>
      </c>
      <c r="Q62" s="12">
        <f t="shared" si="46"/>
        <v>9.0336635193630194E-2</v>
      </c>
      <c r="R62" s="7">
        <f t="shared" si="47"/>
        <v>0.87929594999999994</v>
      </c>
      <c r="S62" s="13">
        <f t="shared" si="48"/>
        <v>0.10273746307330336</v>
      </c>
      <c r="T62" s="2">
        <v>0.27</v>
      </c>
      <c r="U62" s="14">
        <f t="shared" si="49"/>
        <v>2.773911502979191E-2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0.28058971005028854</v>
      </c>
      <c r="AC62" s="7">
        <f t="shared" si="51"/>
        <v>11.229833333333334</v>
      </c>
      <c r="AD62" s="1">
        <f t="shared" si="52"/>
        <v>0.28999999999999998</v>
      </c>
      <c r="AE62" s="15">
        <f t="shared" si="53"/>
        <v>12.27602739726025</v>
      </c>
      <c r="AF62" s="1">
        <f t="shared" si="54"/>
        <v>386814.63762437506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6">
        <v>5</v>
      </c>
      <c r="D63" s="8">
        <v>15.0777302204839</v>
      </c>
      <c r="E63" s="9">
        <f t="shared" si="55"/>
        <v>12.831301836333299</v>
      </c>
      <c r="F63" s="6" t="s">
        <v>112</v>
      </c>
      <c r="G63" s="1">
        <v>6</v>
      </c>
      <c r="H63" s="7">
        <f t="shared" si="40"/>
        <v>15.0777302204839</v>
      </c>
      <c r="I63" s="7">
        <f t="shared" si="41"/>
        <v>288.22773022048386</v>
      </c>
      <c r="J63" s="7">
        <f t="shared" si="42"/>
        <v>0.11247261085177267</v>
      </c>
      <c r="K63" s="7">
        <f t="shared" si="43"/>
        <v>11.229833333333334</v>
      </c>
      <c r="L63" s="7">
        <f t="shared" si="44"/>
        <v>3.0320550000000002</v>
      </c>
      <c r="M63" s="1" t="s">
        <v>110</v>
      </c>
      <c r="O63" s="7">
        <f t="shared" si="56"/>
        <v>6.331847818050063</v>
      </c>
      <c r="P63" s="7">
        <f t="shared" si="45"/>
        <v>0.71215945561219063</v>
      </c>
      <c r="Q63" s="12">
        <f t="shared" si="46"/>
        <v>0.20652624212753526</v>
      </c>
      <c r="R63" s="7">
        <f t="shared" si="47"/>
        <v>0.87929594999999994</v>
      </c>
      <c r="S63" s="13">
        <f t="shared" si="48"/>
        <v>0.23487682631488893</v>
      </c>
      <c r="T63" s="2">
        <v>0.27</v>
      </c>
      <c r="U63" s="14">
        <f t="shared" si="49"/>
        <v>6.3416743105020018E-2</v>
      </c>
      <c r="V63" s="2">
        <v>220.1</v>
      </c>
      <c r="W63" s="2">
        <v>12.1</v>
      </c>
      <c r="X63" s="2">
        <v>4.5</v>
      </c>
      <c r="Y63" s="2">
        <v>1.5</v>
      </c>
      <c r="Z63" s="2">
        <v>6.8</v>
      </c>
      <c r="AA63" s="2">
        <v>30.2</v>
      </c>
      <c r="AB63" s="1">
        <f t="shared" si="50"/>
        <v>0.28752187318530537</v>
      </c>
      <c r="AC63" s="7">
        <f t="shared" si="51"/>
        <v>11.229833333333334</v>
      </c>
      <c r="AD63" s="1">
        <f t="shared" si="52"/>
        <v>0.28999999999999998</v>
      </c>
      <c r="AE63" s="15">
        <f t="shared" si="53"/>
        <v>12.27602739726025</v>
      </c>
      <c r="AF63" s="1">
        <f t="shared" si="54"/>
        <v>396371.16117095842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6">
        <v>6</v>
      </c>
      <c r="D64" s="8">
        <v>20.989783562333301</v>
      </c>
      <c r="E64" s="9">
        <f t="shared" si="55"/>
        <v>15.0777302204839</v>
      </c>
      <c r="F64" s="6" t="s">
        <v>110</v>
      </c>
      <c r="G64" s="1">
        <v>7</v>
      </c>
      <c r="H64" s="7">
        <f t="shared" si="40"/>
        <v>20.989783562333301</v>
      </c>
      <c r="I64" s="7">
        <f t="shared" si="41"/>
        <v>294.13978356233326</v>
      </c>
      <c r="J64" s="7">
        <f t="shared" si="42"/>
        <v>0.22178348409311943</v>
      </c>
      <c r="K64" s="7">
        <f t="shared" si="43"/>
        <v>11.229833333333334</v>
      </c>
      <c r="L64" s="7">
        <f t="shared" si="44"/>
        <v>3.0320550000000002</v>
      </c>
      <c r="M64" s="1" t="s">
        <v>110</v>
      </c>
      <c r="O64" s="7">
        <f t="shared" si="56"/>
        <v>8.6517433624378715</v>
      </c>
      <c r="P64" s="7">
        <f t="shared" si="45"/>
        <v>1.9188137864009913</v>
      </c>
      <c r="Q64" s="12">
        <f t="shared" si="46"/>
        <v>0.55645599805628743</v>
      </c>
      <c r="R64" s="7">
        <f t="shared" si="47"/>
        <v>0.87929594999999994</v>
      </c>
      <c r="S64" s="13">
        <f t="shared" si="48"/>
        <v>0.63284267152178675</v>
      </c>
      <c r="T64" s="2">
        <v>0.27</v>
      </c>
      <c r="U64" s="14">
        <f t="shared" si="49"/>
        <v>0.17086752131088243</v>
      </c>
      <c r="V64" s="2">
        <v>220.1</v>
      </c>
      <c r="W64" s="2">
        <v>12.1</v>
      </c>
      <c r="X64" s="2">
        <v>4.5</v>
      </c>
      <c r="Y64" s="2">
        <v>1.5</v>
      </c>
      <c r="Z64" s="2">
        <v>6.8</v>
      </c>
      <c r="AA64" s="2">
        <v>30.2</v>
      </c>
      <c r="AB64" s="1">
        <f t="shared" si="50"/>
        <v>0.30839955939070446</v>
      </c>
      <c r="AC64" s="7">
        <f t="shared" si="51"/>
        <v>11.229833333333334</v>
      </c>
      <c r="AD64" s="1">
        <f t="shared" si="52"/>
        <v>0.28999999999999998</v>
      </c>
      <c r="AE64" s="15">
        <f t="shared" si="53"/>
        <v>12.27602739726025</v>
      </c>
      <c r="AF64" s="1">
        <f t="shared" si="54"/>
        <v>425152.66788597475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6">
        <v>7</v>
      </c>
      <c r="D65" s="8">
        <v>22.992375583548402</v>
      </c>
      <c r="E65" s="9">
        <f t="shared" si="55"/>
        <v>20.989783562333301</v>
      </c>
      <c r="F65" s="6" t="s">
        <v>110</v>
      </c>
      <c r="G65" s="1">
        <v>8</v>
      </c>
      <c r="H65" s="7">
        <f t="shared" si="40"/>
        <v>22.992375583548402</v>
      </c>
      <c r="I65" s="7">
        <f t="shared" si="41"/>
        <v>296.14237558354836</v>
      </c>
      <c r="J65" s="7">
        <f t="shared" si="42"/>
        <v>0.27742481832585791</v>
      </c>
      <c r="K65" s="7">
        <f t="shared" si="43"/>
        <v>11.229833333333334</v>
      </c>
      <c r="L65" s="7">
        <f t="shared" si="44"/>
        <v>3.0320550000000002</v>
      </c>
      <c r="M65" s="1" t="s">
        <v>110</v>
      </c>
      <c r="O65" s="7">
        <f t="shared" si="56"/>
        <v>9.7649845760368805</v>
      </c>
      <c r="P65" s="7">
        <f t="shared" si="45"/>
        <v>2.7090490719618363</v>
      </c>
      <c r="Q65" s="12">
        <f t="shared" si="46"/>
        <v>0.78562423086893252</v>
      </c>
      <c r="R65" s="7">
        <f t="shared" si="47"/>
        <v>0.87929594999999994</v>
      </c>
      <c r="S65" s="13">
        <f t="shared" si="48"/>
        <v>0.89346963427834802</v>
      </c>
      <c r="T65" s="2">
        <v>0.27</v>
      </c>
      <c r="U65" s="14">
        <f t="shared" si="49"/>
        <v>0.24123680125515398</v>
      </c>
      <c r="V65" s="2">
        <v>220.1</v>
      </c>
      <c r="W65" s="2">
        <v>12.1</v>
      </c>
      <c r="X65" s="2">
        <v>4.5</v>
      </c>
      <c r="Y65" s="2">
        <v>1.5</v>
      </c>
      <c r="Z65" s="2">
        <v>6.8</v>
      </c>
      <c r="AA65" s="2">
        <v>30.2</v>
      </c>
      <c r="AB65" s="1">
        <f t="shared" si="50"/>
        <v>0.32207231048387641</v>
      </c>
      <c r="AC65" s="7">
        <f t="shared" si="51"/>
        <v>11.229833333333334</v>
      </c>
      <c r="AD65" s="1">
        <f t="shared" si="52"/>
        <v>0.28999999999999998</v>
      </c>
      <c r="AE65" s="15">
        <f t="shared" si="53"/>
        <v>12.27602739726025</v>
      </c>
      <c r="AF65" s="1">
        <f t="shared" si="54"/>
        <v>444001.61376672605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6">
        <v>8</v>
      </c>
      <c r="D66" s="8">
        <v>22.501737507419399</v>
      </c>
      <c r="E66" s="9">
        <f t="shared" si="55"/>
        <v>22.992375583548402</v>
      </c>
      <c r="F66" s="6" t="s">
        <v>110</v>
      </c>
      <c r="G66" s="1">
        <v>9</v>
      </c>
      <c r="H66" s="7">
        <f t="shared" si="40"/>
        <v>22.501737507419399</v>
      </c>
      <c r="I66" s="7">
        <f t="shared" si="41"/>
        <v>295.6517375074194</v>
      </c>
      <c r="J66" s="7">
        <f t="shared" si="42"/>
        <v>0.2626933153226737</v>
      </c>
      <c r="K66" s="7">
        <f t="shared" si="43"/>
        <v>11.229833333333334</v>
      </c>
      <c r="L66" s="7">
        <f t="shared" si="44"/>
        <v>3.0320550000000002</v>
      </c>
      <c r="M66" s="1" t="s">
        <v>110</v>
      </c>
      <c r="O66" s="7">
        <f t="shared" si="56"/>
        <v>10.087990504075044</v>
      </c>
      <c r="P66" s="7">
        <f t="shared" si="45"/>
        <v>2.6500476704591236</v>
      </c>
      <c r="Q66" s="12">
        <f t="shared" si="46"/>
        <v>0.76851382443314575</v>
      </c>
      <c r="R66" s="7">
        <f t="shared" si="47"/>
        <v>0.87929594999999994</v>
      </c>
      <c r="S66" s="13">
        <f t="shared" si="48"/>
        <v>0.87401042212595859</v>
      </c>
      <c r="T66" s="2">
        <v>0.27</v>
      </c>
      <c r="U66" s="14">
        <f t="shared" si="49"/>
        <v>0.23598281397400883</v>
      </c>
      <c r="V66" s="2">
        <v>180.9</v>
      </c>
      <c r="W66" s="2">
        <v>6</v>
      </c>
      <c r="X66" s="2">
        <v>3</v>
      </c>
      <c r="Y66" s="2">
        <v>0.3</v>
      </c>
      <c r="Z66" s="2">
        <v>6</v>
      </c>
      <c r="AA66" s="2">
        <v>30.2</v>
      </c>
      <c r="AB66" s="1">
        <f t="shared" si="50"/>
        <v>0.27225146075514994</v>
      </c>
      <c r="AC66" s="7">
        <f t="shared" si="51"/>
        <v>11.229833333333334</v>
      </c>
      <c r="AD66" s="1">
        <f t="shared" si="52"/>
        <v>0.28999999999999998</v>
      </c>
      <c r="AE66" s="15">
        <f t="shared" si="53"/>
        <v>12.27602739726025</v>
      </c>
      <c r="AF66" s="1">
        <f t="shared" si="54"/>
        <v>375319.71545156027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6">
        <v>9</v>
      </c>
      <c r="D67" s="8">
        <v>16.724868440733299</v>
      </c>
      <c r="E67" s="9">
        <f t="shared" si="55"/>
        <v>22.501737507419399</v>
      </c>
      <c r="F67" s="6" t="s">
        <v>110</v>
      </c>
      <c r="G67" s="1">
        <v>10</v>
      </c>
      <c r="H67" s="7">
        <f t="shared" si="40"/>
        <v>16.724868440733299</v>
      </c>
      <c r="I67" s="7">
        <f t="shared" si="41"/>
        <v>289.87486844073328</v>
      </c>
      <c r="J67" s="7">
        <f t="shared" si="42"/>
        <v>0.1362736173362602</v>
      </c>
      <c r="K67" s="7">
        <f t="shared" si="43"/>
        <v>11.229833333333334</v>
      </c>
      <c r="L67" s="7">
        <f t="shared" si="44"/>
        <v>3.0320550000000002</v>
      </c>
      <c r="M67" s="1" t="s">
        <v>110</v>
      </c>
      <c r="O67" s="7">
        <f t="shared" si="56"/>
        <v>10.469997833615921</v>
      </c>
      <c r="P67" s="7">
        <f t="shared" si="45"/>
        <v>1.4267844782896493</v>
      </c>
      <c r="Q67" s="12">
        <f t="shared" si="46"/>
        <v>0.41376749870399826</v>
      </c>
      <c r="R67" s="7">
        <f t="shared" si="47"/>
        <v>0.87929594999999994</v>
      </c>
      <c r="S67" s="13">
        <f t="shared" si="48"/>
        <v>0.47056681962881586</v>
      </c>
      <c r="T67" s="2">
        <v>0.27</v>
      </c>
      <c r="U67" s="14">
        <f t="shared" si="49"/>
        <v>0.12705304129978029</v>
      </c>
      <c r="V67" s="2">
        <v>180.9</v>
      </c>
      <c r="W67" s="2">
        <v>6</v>
      </c>
      <c r="X67" s="2">
        <v>3</v>
      </c>
      <c r="Y67" s="2">
        <v>0.3</v>
      </c>
      <c r="Z67" s="2">
        <v>6</v>
      </c>
      <c r="AA67" s="2">
        <v>30.2</v>
      </c>
      <c r="AB67" s="1">
        <f t="shared" si="50"/>
        <v>0.25108640592454734</v>
      </c>
      <c r="AC67" s="7">
        <f t="shared" si="51"/>
        <v>11.229833333333334</v>
      </c>
      <c r="AD67" s="1">
        <f t="shared" si="52"/>
        <v>0.28999999999999998</v>
      </c>
      <c r="AE67" s="15">
        <f t="shared" si="53"/>
        <v>12.27602739726025</v>
      </c>
      <c r="AF67" s="1">
        <f t="shared" si="54"/>
        <v>346142.0488395798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6">
        <v>10</v>
      </c>
      <c r="D68" s="8">
        <v>9.7852987948064492</v>
      </c>
      <c r="E68" s="9">
        <f t="shared" si="55"/>
        <v>16.724868440733299</v>
      </c>
      <c r="F68" s="6" t="s">
        <v>110</v>
      </c>
      <c r="G68" s="1">
        <v>11</v>
      </c>
      <c r="H68" s="7">
        <f t="shared" si="40"/>
        <v>9.7852987948064492</v>
      </c>
      <c r="I68" s="7">
        <f t="shared" si="41"/>
        <v>282.93529879480644</v>
      </c>
      <c r="J68" s="7">
        <f t="shared" si="42"/>
        <v>5.9788306055773163E-2</v>
      </c>
      <c r="K68" s="7">
        <f t="shared" si="43"/>
        <v>11.229833333333334</v>
      </c>
      <c r="L68" s="7">
        <f t="shared" si="44"/>
        <v>3.0320550000000002</v>
      </c>
      <c r="M68" s="1" t="s">
        <v>112</v>
      </c>
      <c r="N68" s="7">
        <f>(O67-P67)*$C$22/100</f>
        <v>8.5910526875599587</v>
      </c>
      <c r="O68" s="7">
        <f t="shared" si="56"/>
        <v>3.4842156677663123</v>
      </c>
      <c r="P68" s="7">
        <f t="shared" si="45"/>
        <v>0.20831535270873236</v>
      </c>
      <c r="Q68" s="12">
        <f t="shared" si="46"/>
        <v>6.041145228553238E-2</v>
      </c>
      <c r="R68" s="7">
        <f t="shared" si="47"/>
        <v>0.87929594999999994</v>
      </c>
      <c r="S68" s="13">
        <f t="shared" si="48"/>
        <v>6.8704344976833323E-2</v>
      </c>
      <c r="T68" s="2">
        <v>0.27</v>
      </c>
      <c r="U68" s="14">
        <f t="shared" si="49"/>
        <v>1.8550173143744998E-2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0.23000429864182967</v>
      </c>
      <c r="AC68" s="7">
        <f t="shared" si="51"/>
        <v>11.229833333333334</v>
      </c>
      <c r="AD68" s="1">
        <f t="shared" si="52"/>
        <v>0.28999999999999998</v>
      </c>
      <c r="AE68" s="15">
        <f t="shared" si="53"/>
        <v>12.27602739726025</v>
      </c>
      <c r="AF68" s="1">
        <f t="shared" si="54"/>
        <v>317078.73184388143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6">
        <v>11</v>
      </c>
      <c r="D69" s="8">
        <v>2.45519124266667</v>
      </c>
      <c r="E69" s="9">
        <f t="shared" si="55"/>
        <v>9.7852987948064492</v>
      </c>
      <c r="F69" s="6" t="s">
        <v>112</v>
      </c>
      <c r="G69" s="1">
        <v>12</v>
      </c>
      <c r="H69" s="7">
        <f t="shared" si="40"/>
        <v>2.45519124266667</v>
      </c>
      <c r="I69" s="7">
        <f t="shared" si="41"/>
        <v>275.60519124266665</v>
      </c>
      <c r="J69" s="7">
        <f t="shared" si="42"/>
        <v>2.3939627091309024E-2</v>
      </c>
      <c r="K69" s="7">
        <f t="shared" si="43"/>
        <v>11.229833333333334</v>
      </c>
      <c r="L69" s="7">
        <f t="shared" si="44"/>
        <v>3.0320550000000002</v>
      </c>
      <c r="M69" s="1" t="s">
        <v>110</v>
      </c>
      <c r="O69" s="7">
        <f t="shared" si="56"/>
        <v>6.3079553150575798</v>
      </c>
      <c r="P69" s="7">
        <f t="shared" si="45"/>
        <v>0.15101009795111919</v>
      </c>
      <c r="Q69" s="12">
        <f t="shared" si="46"/>
        <v>4.3792928405824563E-2</v>
      </c>
      <c r="R69" s="7">
        <f t="shared" si="47"/>
        <v>0.87929594999999994</v>
      </c>
      <c r="S69" s="13">
        <f t="shared" si="48"/>
        <v>4.980453783032273E-2</v>
      </c>
      <c r="T69" s="2">
        <v>0.27</v>
      </c>
      <c r="U69" s="14">
        <f t="shared" si="49"/>
        <v>1.3447225214187139E-2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0.22901279585911657</v>
      </c>
      <c r="AC69" s="7">
        <f t="shared" si="51"/>
        <v>11.229833333333334</v>
      </c>
      <c r="AD69" s="1">
        <f t="shared" si="52"/>
        <v>0.28999999999999998</v>
      </c>
      <c r="AE69" s="15">
        <f t="shared" si="53"/>
        <v>12.27602739726025</v>
      </c>
      <c r="AF69" s="1">
        <f t="shared" si="54"/>
        <v>315711.86849907099</v>
      </c>
      <c r="AG69" s="1">
        <f>SUM(AF58:AF69)</f>
        <v>4267992.3330378812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6">
        <v>12</v>
      </c>
      <c r="D70" s="8">
        <v>-1.68156157680645</v>
      </c>
      <c r="E70" s="9">
        <f t="shared" si="55"/>
        <v>2.45519124266667</v>
      </c>
      <c r="F70" s="6" t="s">
        <v>110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2" spans="1:78" x14ac:dyDescent="0.15">
      <c r="S72" s="30" t="s">
        <v>80</v>
      </c>
      <c r="T72" s="30"/>
      <c r="U72" s="30"/>
      <c r="V72" s="30" t="s">
        <v>81</v>
      </c>
      <c r="W72" s="30"/>
      <c r="X72" s="30"/>
      <c r="Y72" s="30" t="s">
        <v>82</v>
      </c>
      <c r="Z72" s="30"/>
      <c r="AA72" s="30"/>
      <c r="AB72" s="30" t="s">
        <v>83</v>
      </c>
      <c r="AC72" s="30"/>
      <c r="AD72" s="30"/>
      <c r="AE72" s="30" t="s">
        <v>84</v>
      </c>
      <c r="AF72" s="30"/>
      <c r="AG72" s="30"/>
      <c r="AH72" s="30" t="s">
        <v>85</v>
      </c>
      <c r="AI72" s="30"/>
      <c r="AJ72" s="30"/>
      <c r="AK72" s="31" t="s">
        <v>115</v>
      </c>
      <c r="AL72" s="32"/>
      <c r="AM72" s="33"/>
      <c r="AN72" s="32" t="s">
        <v>116</v>
      </c>
      <c r="AO72" s="32"/>
      <c r="AP72" s="33"/>
      <c r="AQ72" s="30" t="s">
        <v>87</v>
      </c>
      <c r="AR72" s="30"/>
      <c r="AS72" s="30"/>
    </row>
    <row r="73" spans="1:78" x14ac:dyDescent="0.15">
      <c r="A73" s="34" t="s">
        <v>49</v>
      </c>
      <c r="B73" s="34"/>
      <c r="C73" s="6" t="s">
        <v>88</v>
      </c>
      <c r="D73" s="6" t="s">
        <v>89</v>
      </c>
      <c r="E73" s="6" t="s">
        <v>90</v>
      </c>
      <c r="F73" s="6" t="s">
        <v>91</v>
      </c>
      <c r="G73" s="1" t="s">
        <v>88</v>
      </c>
      <c r="H73" s="1" t="s">
        <v>90</v>
      </c>
      <c r="I73" s="1" t="s">
        <v>92</v>
      </c>
      <c r="J73" s="1" t="s">
        <v>93</v>
      </c>
      <c r="K73" s="10" t="s">
        <v>94</v>
      </c>
      <c r="L73" s="10" t="s">
        <v>95</v>
      </c>
      <c r="M73" s="1" t="s">
        <v>96</v>
      </c>
      <c r="N73" s="10" t="s">
        <v>97</v>
      </c>
      <c r="O73" s="1" t="s">
        <v>98</v>
      </c>
      <c r="P73" s="1" t="s">
        <v>99</v>
      </c>
      <c r="Q73" s="10" t="s">
        <v>100</v>
      </c>
      <c r="R73" s="10" t="s">
        <v>101</v>
      </c>
      <c r="S73" s="2" t="s">
        <v>102</v>
      </c>
      <c r="T73" s="2" t="s">
        <v>103</v>
      </c>
      <c r="U73" s="2"/>
      <c r="V73" s="2" t="s">
        <v>102</v>
      </c>
      <c r="W73" s="2" t="s">
        <v>103</v>
      </c>
      <c r="X73" s="2"/>
      <c r="Y73" s="2" t="s">
        <v>102</v>
      </c>
      <c r="Z73" s="2" t="s">
        <v>103</v>
      </c>
      <c r="AA73" s="2"/>
      <c r="AB73" s="2" t="s">
        <v>102</v>
      </c>
      <c r="AC73" s="2" t="s">
        <v>103</v>
      </c>
      <c r="AD73" s="2"/>
      <c r="AE73" s="2" t="s">
        <v>102</v>
      </c>
      <c r="AF73" s="2" t="s">
        <v>103</v>
      </c>
      <c r="AG73" s="2"/>
      <c r="AH73" s="2" t="s">
        <v>102</v>
      </c>
      <c r="AI73" s="2" t="s">
        <v>103</v>
      </c>
      <c r="AJ73" s="2"/>
      <c r="AK73" s="2" t="s">
        <v>102</v>
      </c>
      <c r="AL73" s="2" t="s">
        <v>103</v>
      </c>
      <c r="AM73" s="2"/>
      <c r="AN73" s="2" t="s">
        <v>102</v>
      </c>
      <c r="AO73" s="2" t="s">
        <v>103</v>
      </c>
      <c r="AP73" s="2"/>
      <c r="AQ73" s="16" t="s">
        <v>102</v>
      </c>
      <c r="AR73" s="16" t="s">
        <v>103</v>
      </c>
      <c r="AS73" s="16"/>
      <c r="AT73" s="1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pans="1:78" x14ac:dyDescent="0.15">
      <c r="A74" s="1" t="s">
        <v>108</v>
      </c>
      <c r="B74" s="1">
        <f>F8</f>
        <v>625.46400000000006</v>
      </c>
      <c r="C74" s="6" t="s">
        <v>109</v>
      </c>
      <c r="D74" s="6">
        <v>-5</v>
      </c>
      <c r="E74" s="6"/>
      <c r="F74" s="6"/>
      <c r="G74" s="1">
        <v>1</v>
      </c>
      <c r="H74" s="7">
        <f t="shared" ref="H74:H85" si="57">E75</f>
        <v>-5</v>
      </c>
      <c r="I74" s="7">
        <f t="shared" ref="I74:I85" si="58">H74+273.15</f>
        <v>268.14999999999998</v>
      </c>
      <c r="J74" s="7">
        <f t="shared" ref="J74:J85" si="59">EXP(($C$16*(I74-$C$14))/($C$17*I74*$C$14))</f>
        <v>8.9648717348658306E-3</v>
      </c>
      <c r="K74" s="7">
        <f t="shared" ref="K74:K85" si="60">$B$74/12</f>
        <v>52.122000000000007</v>
      </c>
      <c r="L74" s="7">
        <f t="shared" ref="L74:L85" si="61">K74*$B$75/100</f>
        <v>0.52122000000000002</v>
      </c>
      <c r="M74" s="1" t="s">
        <v>110</v>
      </c>
      <c r="O74" s="7">
        <f>L74</f>
        <v>0.52122000000000002</v>
      </c>
      <c r="P74" s="7">
        <f t="shared" ref="P74:P85" si="62">O74*J74</f>
        <v>4.672670445646768E-3</v>
      </c>
      <c r="Q74" s="12">
        <f t="shared" ref="Q74:Q85" si="63">P74*$B$76</f>
        <v>1.2148943158681598E-3</v>
      </c>
      <c r="R74" s="7">
        <f t="shared" ref="R74:R85" si="64">L74*$B$76</f>
        <v>0.1355172</v>
      </c>
      <c r="S74" s="13">
        <f t="shared" ref="S74:S85" si="65">Q74/R74</f>
        <v>8.9648717348658306E-3</v>
      </c>
      <c r="T74" s="2">
        <v>0.01</v>
      </c>
      <c r="U74" s="14">
        <f t="shared" ref="U74:U85" si="66">S74*T74</f>
        <v>8.9648717348658305E-5</v>
      </c>
      <c r="V74" s="13"/>
      <c r="W74" s="2"/>
      <c r="X74" s="2"/>
      <c r="Y74" s="2"/>
      <c r="Z74" s="2"/>
      <c r="AA74" s="2"/>
      <c r="AB74" s="2"/>
      <c r="AC74" s="2"/>
      <c r="AD74" s="2"/>
      <c r="AE74" s="13">
        <v>1E-3</v>
      </c>
      <c r="AF74" s="2">
        <v>0.49</v>
      </c>
      <c r="AG74" s="14">
        <f t="shared" ref="AG74:AG85" si="67">AF74*AE74</f>
        <v>4.8999999999999998E-4</v>
      </c>
      <c r="AH74" s="17"/>
      <c r="AI74" s="2"/>
      <c r="AJ74" s="14"/>
      <c r="AK74" s="13"/>
      <c r="AL74" s="2"/>
      <c r="AM74" s="2"/>
      <c r="AN74" s="13"/>
      <c r="AO74" s="2"/>
      <c r="AP74" s="14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5.5796487173486583E-3</v>
      </c>
      <c r="AU74" s="7">
        <f t="shared" ref="AU74:AU85" si="70">$B$74/12</f>
        <v>52.122000000000007</v>
      </c>
      <c r="AV74" s="1">
        <f t="shared" ref="AV74:AV85" si="71">$B$76</f>
        <v>0.26</v>
      </c>
      <c r="AW74" s="1">
        <f>$E$8/12</f>
        <v>9.1666666666666667E-3</v>
      </c>
      <c r="AX74" s="1">
        <f t="shared" ref="AX74:AX85" si="72">AW74*10000*AV74*0.67*AU74*AT74</f>
        <v>4.6439498295329038</v>
      </c>
    </row>
    <row r="75" spans="1:78" x14ac:dyDescent="0.15">
      <c r="A75" s="1" t="s">
        <v>111</v>
      </c>
      <c r="B75" s="1">
        <v>1</v>
      </c>
      <c r="C75" s="6">
        <v>1</v>
      </c>
      <c r="D75" s="8">
        <v>-9.0377435310000003</v>
      </c>
      <c r="E75" s="9">
        <f t="shared" ref="E75:E86" si="73">D74</f>
        <v>-5</v>
      </c>
      <c r="F75" s="6" t="s">
        <v>110</v>
      </c>
      <c r="G75" s="1">
        <v>2</v>
      </c>
      <c r="H75" s="7">
        <f t="shared" si="57"/>
        <v>-9.0377435310000003</v>
      </c>
      <c r="I75" s="7">
        <f t="shared" si="58"/>
        <v>264.11225646899999</v>
      </c>
      <c r="J75" s="7">
        <f t="shared" si="59"/>
        <v>5.145858339029398E-3</v>
      </c>
      <c r="K75" s="7">
        <f t="shared" si="60"/>
        <v>52.122000000000007</v>
      </c>
      <c r="L75" s="7">
        <f t="shared" si="61"/>
        <v>0.52122000000000002</v>
      </c>
      <c r="M75" s="1" t="s">
        <v>110</v>
      </c>
      <c r="O75" s="7">
        <f t="shared" ref="O75:O85" si="74">L75+O74-P74-N75</f>
        <v>1.0377673295543532</v>
      </c>
      <c r="P75" s="7">
        <f t="shared" si="62"/>
        <v>5.3402036667595382E-3</v>
      </c>
      <c r="Q75" s="12">
        <f t="shared" si="63"/>
        <v>1.3884529533574801E-3</v>
      </c>
      <c r="R75" s="7">
        <f t="shared" si="64"/>
        <v>0.1355172</v>
      </c>
      <c r="S75" s="13">
        <f t="shared" si="65"/>
        <v>1.0245584718083608E-2</v>
      </c>
      <c r="T75" s="2">
        <v>0.01</v>
      </c>
      <c r="U75" s="14">
        <f t="shared" si="66"/>
        <v>1.0245584718083608E-4</v>
      </c>
      <c r="V75" s="13"/>
      <c r="W75" s="2"/>
      <c r="X75" s="2"/>
      <c r="Y75" s="2"/>
      <c r="Z75" s="2"/>
      <c r="AA75" s="2"/>
      <c r="AB75" s="2"/>
      <c r="AC75" s="2"/>
      <c r="AD75" s="2"/>
      <c r="AE75" s="13">
        <v>1E-3</v>
      </c>
      <c r="AF75" s="2">
        <v>0.49</v>
      </c>
      <c r="AG75" s="14">
        <f t="shared" si="67"/>
        <v>4.8999999999999998E-4</v>
      </c>
      <c r="AH75" s="17"/>
      <c r="AI75" s="2"/>
      <c r="AJ75" s="14"/>
      <c r="AK75" s="13"/>
      <c r="AL75" s="2"/>
      <c r="AM75" s="2"/>
      <c r="AN75" s="13"/>
      <c r="AO75" s="2"/>
      <c r="AP75" s="14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5.5924558471808364E-3</v>
      </c>
      <c r="AU75" s="7">
        <f t="shared" si="70"/>
        <v>52.122000000000007</v>
      </c>
      <c r="AV75" s="1">
        <f t="shared" si="71"/>
        <v>0.26</v>
      </c>
      <c r="AW75" s="1">
        <f t="shared" ref="AW75:AW85" si="75">$E$8/12</f>
        <v>9.1666666666666667E-3</v>
      </c>
      <c r="AX75" s="1">
        <f t="shared" si="72"/>
        <v>4.6546092225187063</v>
      </c>
    </row>
    <row r="76" spans="1:78" x14ac:dyDescent="0.15">
      <c r="A76" s="1" t="s">
        <v>73</v>
      </c>
      <c r="B76" s="1">
        <f>H8</f>
        <v>0.26</v>
      </c>
      <c r="C76" s="6">
        <v>2</v>
      </c>
      <c r="D76" s="8">
        <v>-3.9570574958620699</v>
      </c>
      <c r="E76" s="9">
        <f t="shared" si="73"/>
        <v>-9.0377435310000003</v>
      </c>
      <c r="F76" s="6" t="s">
        <v>110</v>
      </c>
      <c r="G76" s="1">
        <v>3</v>
      </c>
      <c r="H76" s="7">
        <f t="shared" si="57"/>
        <v>-3.9570574958620699</v>
      </c>
      <c r="I76" s="7">
        <f t="shared" si="58"/>
        <v>269.19294250413793</v>
      </c>
      <c r="J76" s="7">
        <f t="shared" si="59"/>
        <v>1.0319079341596656E-2</v>
      </c>
      <c r="K76" s="7">
        <f t="shared" si="60"/>
        <v>52.122000000000007</v>
      </c>
      <c r="L76" s="7">
        <f t="shared" si="61"/>
        <v>0.52122000000000002</v>
      </c>
      <c r="M76" s="1" t="s">
        <v>110</v>
      </c>
      <c r="O76" s="7">
        <f t="shared" si="74"/>
        <v>1.5536471258875937</v>
      </c>
      <c r="P76" s="7">
        <f t="shared" si="62"/>
        <v>1.6032207960877686E-2</v>
      </c>
      <c r="Q76" s="12">
        <f t="shared" si="63"/>
        <v>4.1683740698281986E-3</v>
      </c>
      <c r="R76" s="7">
        <f t="shared" si="64"/>
        <v>0.1355172</v>
      </c>
      <c r="S76" s="13">
        <f t="shared" si="65"/>
        <v>3.0759003800463695E-2</v>
      </c>
      <c r="T76" s="2">
        <v>0.01</v>
      </c>
      <c r="U76" s="14">
        <f t="shared" si="66"/>
        <v>3.0759003800463698E-4</v>
      </c>
      <c r="V76" s="13"/>
      <c r="W76" s="2"/>
      <c r="X76" s="2"/>
      <c r="Y76" s="2"/>
      <c r="Z76" s="2"/>
      <c r="AA76" s="2"/>
      <c r="AB76" s="2"/>
      <c r="AC76" s="2"/>
      <c r="AD76" s="2"/>
      <c r="AE76" s="13">
        <v>1E-3</v>
      </c>
      <c r="AF76" s="2">
        <v>0.49</v>
      </c>
      <c r="AG76" s="14">
        <f t="shared" si="67"/>
        <v>4.8999999999999998E-4</v>
      </c>
      <c r="AH76" s="17"/>
      <c r="AI76" s="2"/>
      <c r="AJ76" s="14"/>
      <c r="AK76" s="13"/>
      <c r="AL76" s="2"/>
      <c r="AM76" s="2"/>
      <c r="AN76" s="13"/>
      <c r="AO76" s="2"/>
      <c r="AP76" s="14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5.7975900380046368E-3</v>
      </c>
      <c r="AU76" s="7">
        <f t="shared" si="70"/>
        <v>52.122000000000007</v>
      </c>
      <c r="AV76" s="1">
        <f t="shared" si="71"/>
        <v>0.26</v>
      </c>
      <c r="AW76" s="1">
        <f t="shared" si="75"/>
        <v>9.1666666666666667E-3</v>
      </c>
      <c r="AX76" s="1">
        <f t="shared" si="72"/>
        <v>4.8253427110886165</v>
      </c>
    </row>
    <row r="77" spans="1:78" x14ac:dyDescent="0.15">
      <c r="C77" s="6">
        <v>3</v>
      </c>
      <c r="D77" s="8">
        <v>4.9136688391290297</v>
      </c>
      <c r="E77" s="9">
        <f t="shared" si="73"/>
        <v>-3.9570574958620699</v>
      </c>
      <c r="F77" s="6" t="s">
        <v>110</v>
      </c>
      <c r="G77" s="1">
        <v>4</v>
      </c>
      <c r="H77" s="7">
        <f t="shared" si="57"/>
        <v>4.9136688391290297</v>
      </c>
      <c r="I77" s="7">
        <f t="shared" si="58"/>
        <v>278.06366883912898</v>
      </c>
      <c r="J77" s="7">
        <f t="shared" si="59"/>
        <v>3.2716891381877791E-2</v>
      </c>
      <c r="K77" s="7">
        <f t="shared" si="60"/>
        <v>52.122000000000007</v>
      </c>
      <c r="L77" s="7">
        <f t="shared" si="61"/>
        <v>0.52122000000000002</v>
      </c>
      <c r="M77" s="1" t="s">
        <v>110</v>
      </c>
      <c r="O77" s="7">
        <f t="shared" si="74"/>
        <v>2.058834917926716</v>
      </c>
      <c r="P77" s="7">
        <f t="shared" si="62"/>
        <v>6.7358678383025644E-2</v>
      </c>
      <c r="Q77" s="12">
        <f t="shared" si="63"/>
        <v>1.7513256379586669E-2</v>
      </c>
      <c r="R77" s="7">
        <f t="shared" si="64"/>
        <v>0.1355172</v>
      </c>
      <c r="S77" s="13">
        <f t="shared" si="65"/>
        <v>0.1292327201239892</v>
      </c>
      <c r="T77" s="2">
        <v>0.01</v>
      </c>
      <c r="U77" s="14">
        <f t="shared" si="66"/>
        <v>1.292327201239892E-3</v>
      </c>
      <c r="V77" s="13"/>
      <c r="W77" s="2"/>
      <c r="X77" s="2"/>
      <c r="Y77" s="2"/>
      <c r="Z77" s="2"/>
      <c r="AA77" s="2"/>
      <c r="AB77" s="2"/>
      <c r="AC77" s="2"/>
      <c r="AD77" s="2"/>
      <c r="AE77" s="13">
        <v>1E-3</v>
      </c>
      <c r="AF77" s="2">
        <v>0.49</v>
      </c>
      <c r="AG77" s="14">
        <f t="shared" si="67"/>
        <v>4.8999999999999998E-4</v>
      </c>
      <c r="AH77" s="17"/>
      <c r="AI77" s="2"/>
      <c r="AJ77" s="14"/>
      <c r="AK77" s="13"/>
      <c r="AL77" s="2"/>
      <c r="AM77" s="2"/>
      <c r="AN77" s="13"/>
      <c r="AO77" s="2"/>
      <c r="AP77" s="14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6.7823272012398923E-3</v>
      </c>
      <c r="AU77" s="7">
        <f t="shared" si="70"/>
        <v>52.122000000000007</v>
      </c>
      <c r="AV77" s="1">
        <f t="shared" si="71"/>
        <v>0.26</v>
      </c>
      <c r="AW77" s="1">
        <f t="shared" si="75"/>
        <v>9.1666666666666667E-3</v>
      </c>
      <c r="AX77" s="1">
        <f t="shared" si="72"/>
        <v>5.6449408996129495</v>
      </c>
    </row>
    <row r="78" spans="1:78" x14ac:dyDescent="0.15">
      <c r="C78" s="6">
        <v>4</v>
      </c>
      <c r="D78" s="8">
        <v>12.831301836333299</v>
      </c>
      <c r="E78" s="9">
        <f t="shared" si="73"/>
        <v>4.9136688391290297</v>
      </c>
      <c r="F78" s="6" t="s">
        <v>110</v>
      </c>
      <c r="G78" s="1">
        <v>5</v>
      </c>
      <c r="H78" s="7">
        <f t="shared" si="57"/>
        <v>12.831301836333299</v>
      </c>
      <c r="I78" s="7">
        <f t="shared" si="58"/>
        <v>285.98130183633327</v>
      </c>
      <c r="J78" s="7">
        <f t="shared" si="59"/>
        <v>8.6258624796078404E-2</v>
      </c>
      <c r="K78" s="7">
        <f t="shared" si="60"/>
        <v>52.122000000000007</v>
      </c>
      <c r="L78" s="7">
        <f t="shared" si="61"/>
        <v>0.52122000000000002</v>
      </c>
      <c r="M78" s="1" t="s">
        <v>112</v>
      </c>
      <c r="N78" s="7">
        <f>(O77-P77)*$C$22/100</f>
        <v>1.891902427566506</v>
      </c>
      <c r="O78" s="7">
        <f t="shared" si="74"/>
        <v>0.62079381197718431</v>
      </c>
      <c r="P78" s="7">
        <f t="shared" si="62"/>
        <v>5.3548820503067182E-2</v>
      </c>
      <c r="Q78" s="12">
        <f t="shared" si="63"/>
        <v>1.3922693330797467E-2</v>
      </c>
      <c r="R78" s="7">
        <f t="shared" si="64"/>
        <v>0.1355172</v>
      </c>
      <c r="S78" s="13">
        <f t="shared" si="65"/>
        <v>0.10273746307330336</v>
      </c>
      <c r="T78" s="2">
        <v>0.01</v>
      </c>
      <c r="U78" s="14">
        <f t="shared" si="66"/>
        <v>1.0273746307330337E-3</v>
      </c>
      <c r="V78" s="13"/>
      <c r="W78" s="2"/>
      <c r="X78" s="2"/>
      <c r="Y78" s="2"/>
      <c r="Z78" s="2"/>
      <c r="AA78" s="2"/>
      <c r="AB78" s="2"/>
      <c r="AC78" s="2"/>
      <c r="AD78" s="2"/>
      <c r="AE78" s="13">
        <v>5.0000000000000001E-3</v>
      </c>
      <c r="AF78" s="2">
        <v>0.49</v>
      </c>
      <c r="AG78" s="14">
        <f t="shared" si="67"/>
        <v>2.4499999999999999E-3</v>
      </c>
      <c r="AH78" s="17"/>
      <c r="AI78" s="2"/>
      <c r="AJ78" s="14"/>
      <c r="AK78" s="13"/>
      <c r="AL78" s="2"/>
      <c r="AM78" s="2"/>
      <c r="AN78" s="13"/>
      <c r="AO78" s="2"/>
      <c r="AP78" s="14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1.0977374630733033E-2</v>
      </c>
      <c r="AU78" s="7">
        <f t="shared" si="70"/>
        <v>52.122000000000007</v>
      </c>
      <c r="AV78" s="1">
        <f t="shared" si="71"/>
        <v>0.26</v>
      </c>
      <c r="AW78" s="1">
        <f t="shared" si="75"/>
        <v>9.1666666666666667E-3</v>
      </c>
      <c r="AX78" s="1">
        <f t="shared" si="72"/>
        <v>9.1364850418998138</v>
      </c>
    </row>
    <row r="79" spans="1:78" x14ac:dyDescent="0.15">
      <c r="C79" s="6">
        <v>5</v>
      </c>
      <c r="D79" s="8">
        <v>15.0777302204839</v>
      </c>
      <c r="E79" s="9">
        <f t="shared" si="73"/>
        <v>12.831301836333299</v>
      </c>
      <c r="F79" s="6" t="s">
        <v>112</v>
      </c>
      <c r="G79" s="1">
        <v>6</v>
      </c>
      <c r="H79" s="7">
        <f t="shared" si="57"/>
        <v>15.0777302204839</v>
      </c>
      <c r="I79" s="7">
        <f t="shared" si="58"/>
        <v>288.22773022048386</v>
      </c>
      <c r="J79" s="7">
        <f t="shared" si="59"/>
        <v>0.11247261085177267</v>
      </c>
      <c r="K79" s="7">
        <f t="shared" si="60"/>
        <v>52.122000000000007</v>
      </c>
      <c r="L79" s="7">
        <f t="shared" si="61"/>
        <v>0.52122000000000002</v>
      </c>
      <c r="M79" s="1" t="s">
        <v>110</v>
      </c>
      <c r="O79" s="7">
        <f t="shared" si="74"/>
        <v>1.0884649914741171</v>
      </c>
      <c r="P79" s="7">
        <f t="shared" si="62"/>
        <v>0.12242249941184644</v>
      </c>
      <c r="Q79" s="12">
        <f t="shared" si="63"/>
        <v>3.1829849847080073E-2</v>
      </c>
      <c r="R79" s="7">
        <f t="shared" si="64"/>
        <v>0.1355172</v>
      </c>
      <c r="S79" s="13">
        <f t="shared" si="65"/>
        <v>0.23487682631488899</v>
      </c>
      <c r="T79" s="2">
        <v>0.01</v>
      </c>
      <c r="U79" s="14">
        <f t="shared" si="66"/>
        <v>2.34876826314889E-3</v>
      </c>
      <c r="V79" s="13"/>
      <c r="W79" s="2"/>
      <c r="X79" s="2"/>
      <c r="Y79" s="2"/>
      <c r="Z79" s="2"/>
      <c r="AA79" s="2"/>
      <c r="AB79" s="2"/>
      <c r="AC79" s="2"/>
      <c r="AD79" s="2"/>
      <c r="AE79" s="13">
        <v>5.0000000000000001E-3</v>
      </c>
      <c r="AF79" s="2">
        <v>0.49</v>
      </c>
      <c r="AG79" s="14">
        <f t="shared" si="67"/>
        <v>2.4499999999999999E-3</v>
      </c>
      <c r="AH79" s="17"/>
      <c r="AI79" s="2"/>
      <c r="AJ79" s="14"/>
      <c r="AK79" s="13"/>
      <c r="AL79" s="2"/>
      <c r="AM79" s="2"/>
      <c r="AN79" s="13"/>
      <c r="AO79" s="2"/>
      <c r="AP79" s="14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1.229876826314889E-2</v>
      </c>
      <c r="AU79" s="7">
        <f t="shared" si="70"/>
        <v>52.122000000000007</v>
      </c>
      <c r="AV79" s="1">
        <f t="shared" si="71"/>
        <v>0.26</v>
      </c>
      <c r="AW79" s="1">
        <f t="shared" si="75"/>
        <v>9.1666666666666667E-3</v>
      </c>
      <c r="AX79" s="1">
        <f t="shared" si="72"/>
        <v>10.236282904608171</v>
      </c>
    </row>
    <row r="80" spans="1:78" x14ac:dyDescent="0.15">
      <c r="C80" s="6">
        <v>6</v>
      </c>
      <c r="D80" s="8">
        <v>20.989783562333301</v>
      </c>
      <c r="E80" s="9">
        <f t="shared" si="73"/>
        <v>15.0777302204839</v>
      </c>
      <c r="F80" s="6" t="s">
        <v>110</v>
      </c>
      <c r="G80" s="1">
        <v>7</v>
      </c>
      <c r="H80" s="7">
        <f t="shared" si="57"/>
        <v>20.989783562333301</v>
      </c>
      <c r="I80" s="7">
        <f t="shared" si="58"/>
        <v>294.13978356233326</v>
      </c>
      <c r="J80" s="7">
        <f t="shared" si="59"/>
        <v>0.22178348409311943</v>
      </c>
      <c r="K80" s="7">
        <f t="shared" si="60"/>
        <v>52.122000000000007</v>
      </c>
      <c r="L80" s="7">
        <f t="shared" si="61"/>
        <v>0.52122000000000002</v>
      </c>
      <c r="M80" s="1" t="s">
        <v>110</v>
      </c>
      <c r="O80" s="7">
        <f t="shared" si="74"/>
        <v>1.4872624920622708</v>
      </c>
      <c r="P80" s="7">
        <f t="shared" si="62"/>
        <v>0.32985025725058581</v>
      </c>
      <c r="Q80" s="12">
        <f t="shared" si="63"/>
        <v>8.5761066885152309E-2</v>
      </c>
      <c r="R80" s="7">
        <f t="shared" si="64"/>
        <v>0.1355172</v>
      </c>
      <c r="S80" s="13">
        <f t="shared" si="65"/>
        <v>0.63284267152178697</v>
      </c>
      <c r="T80" s="2">
        <v>0.01</v>
      </c>
      <c r="U80" s="14">
        <f t="shared" si="66"/>
        <v>6.32842671521787E-3</v>
      </c>
      <c r="V80" s="13"/>
      <c r="W80" s="2"/>
      <c r="X80" s="2"/>
      <c r="Y80" s="2"/>
      <c r="Z80" s="2"/>
      <c r="AA80" s="2"/>
      <c r="AB80" s="2"/>
      <c r="AC80" s="2"/>
      <c r="AD80" s="2"/>
      <c r="AE80" s="13">
        <v>5.0000000000000001E-3</v>
      </c>
      <c r="AF80" s="2">
        <v>0.49</v>
      </c>
      <c r="AG80" s="14">
        <f t="shared" si="67"/>
        <v>2.4499999999999999E-3</v>
      </c>
      <c r="AH80" s="17"/>
      <c r="AI80" s="2"/>
      <c r="AJ80" s="14"/>
      <c r="AK80" s="13"/>
      <c r="AL80" s="2"/>
      <c r="AM80" s="2"/>
      <c r="AN80" s="13"/>
      <c r="AO80" s="2"/>
      <c r="AP80" s="14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1.627842671521787E-2</v>
      </c>
      <c r="AU80" s="7">
        <f t="shared" si="70"/>
        <v>52.122000000000007</v>
      </c>
      <c r="AV80" s="1">
        <f t="shared" si="71"/>
        <v>0.26</v>
      </c>
      <c r="AW80" s="1">
        <f t="shared" si="75"/>
        <v>9.1666666666666667E-3</v>
      </c>
      <c r="AX80" s="1">
        <f t="shared" si="72"/>
        <v>13.548558484363108</v>
      </c>
    </row>
    <row r="81" spans="1:53" x14ac:dyDescent="0.15">
      <c r="C81" s="6">
        <v>7</v>
      </c>
      <c r="D81" s="8">
        <v>22.992375583548402</v>
      </c>
      <c r="E81" s="9">
        <f t="shared" si="73"/>
        <v>20.989783562333301</v>
      </c>
      <c r="F81" s="6" t="s">
        <v>110</v>
      </c>
      <c r="G81" s="1">
        <v>8</v>
      </c>
      <c r="H81" s="7">
        <f t="shared" si="57"/>
        <v>22.992375583548402</v>
      </c>
      <c r="I81" s="7">
        <f t="shared" si="58"/>
        <v>296.14237558354836</v>
      </c>
      <c r="J81" s="7">
        <f t="shared" si="59"/>
        <v>0.27742481832585791</v>
      </c>
      <c r="K81" s="7">
        <f t="shared" si="60"/>
        <v>52.122000000000007</v>
      </c>
      <c r="L81" s="7">
        <f t="shared" si="61"/>
        <v>0.52122000000000002</v>
      </c>
      <c r="M81" s="1" t="s">
        <v>110</v>
      </c>
      <c r="O81" s="7">
        <f t="shared" si="74"/>
        <v>1.6786322348116851</v>
      </c>
      <c r="P81" s="7">
        <f t="shared" si="62"/>
        <v>0.46569424277856059</v>
      </c>
      <c r="Q81" s="12">
        <f t="shared" si="63"/>
        <v>0.12108050312242576</v>
      </c>
      <c r="R81" s="7">
        <f t="shared" si="64"/>
        <v>0.1355172</v>
      </c>
      <c r="S81" s="13">
        <f t="shared" si="65"/>
        <v>0.89346963427834802</v>
      </c>
      <c r="T81" s="2">
        <v>0.01</v>
      </c>
      <c r="U81" s="14">
        <f t="shared" si="66"/>
        <v>8.9346963427834811E-3</v>
      </c>
      <c r="V81" s="13"/>
      <c r="W81" s="2"/>
      <c r="X81" s="2"/>
      <c r="Y81" s="2"/>
      <c r="Z81" s="2"/>
      <c r="AA81" s="2"/>
      <c r="AB81" s="2"/>
      <c r="AC81" s="2"/>
      <c r="AD81" s="2"/>
      <c r="AE81" s="13">
        <v>5.0000000000000001E-3</v>
      </c>
      <c r="AF81" s="2">
        <v>0.49</v>
      </c>
      <c r="AG81" s="14">
        <f t="shared" si="67"/>
        <v>2.4499999999999999E-3</v>
      </c>
      <c r="AH81" s="17"/>
      <c r="AI81" s="2"/>
      <c r="AJ81" s="14"/>
      <c r="AK81" s="13"/>
      <c r="AL81" s="2"/>
      <c r="AM81" s="2"/>
      <c r="AN81" s="13"/>
      <c r="AO81" s="2"/>
      <c r="AP81" s="14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1.8884696342783482E-2</v>
      </c>
      <c r="AU81" s="7">
        <f t="shared" si="70"/>
        <v>52.122000000000007</v>
      </c>
      <c r="AV81" s="1">
        <f t="shared" si="71"/>
        <v>0.26</v>
      </c>
      <c r="AW81" s="1">
        <f t="shared" si="75"/>
        <v>9.1666666666666667E-3</v>
      </c>
      <c r="AX81" s="1">
        <f t="shared" si="72"/>
        <v>15.717760526602319</v>
      </c>
    </row>
    <row r="82" spans="1:53" x14ac:dyDescent="0.15">
      <c r="C82" s="6">
        <v>8</v>
      </c>
      <c r="D82" s="8">
        <v>22.501737507419399</v>
      </c>
      <c r="E82" s="9">
        <f t="shared" si="73"/>
        <v>22.992375583548402</v>
      </c>
      <c r="F82" s="6" t="s">
        <v>110</v>
      </c>
      <c r="G82" s="1">
        <v>9</v>
      </c>
      <c r="H82" s="7">
        <f t="shared" si="57"/>
        <v>22.501737507419399</v>
      </c>
      <c r="I82" s="7">
        <f t="shared" si="58"/>
        <v>295.6517375074194</v>
      </c>
      <c r="J82" s="7">
        <f t="shared" si="59"/>
        <v>0.2626933153226737</v>
      </c>
      <c r="K82" s="7">
        <f t="shared" si="60"/>
        <v>52.122000000000007</v>
      </c>
      <c r="L82" s="7">
        <f t="shared" si="61"/>
        <v>0.52122000000000002</v>
      </c>
      <c r="M82" s="1" t="s">
        <v>110</v>
      </c>
      <c r="O82" s="7">
        <f t="shared" si="74"/>
        <v>1.7341579920331245</v>
      </c>
      <c r="P82" s="7">
        <f t="shared" si="62"/>
        <v>0.45555171222049223</v>
      </c>
      <c r="Q82" s="12">
        <f t="shared" si="63"/>
        <v>0.11844344517732798</v>
      </c>
      <c r="R82" s="7">
        <f t="shared" si="64"/>
        <v>0.1355172</v>
      </c>
      <c r="S82" s="13">
        <f t="shared" si="65"/>
        <v>0.8740104221259587</v>
      </c>
      <c r="T82" s="2">
        <v>0.01</v>
      </c>
      <c r="U82" s="14">
        <f t="shared" si="66"/>
        <v>8.7401042212595873E-3</v>
      </c>
      <c r="V82" s="13"/>
      <c r="W82" s="2"/>
      <c r="X82" s="2"/>
      <c r="Y82" s="2"/>
      <c r="Z82" s="2"/>
      <c r="AA82" s="2"/>
      <c r="AB82" s="2"/>
      <c r="AC82" s="2"/>
      <c r="AD82" s="2"/>
      <c r="AE82" s="13">
        <v>5.0000000000000001E-3</v>
      </c>
      <c r="AF82" s="2">
        <v>0.49</v>
      </c>
      <c r="AG82" s="14">
        <f t="shared" si="67"/>
        <v>2.4499999999999999E-3</v>
      </c>
      <c r="AH82" s="17"/>
      <c r="AI82" s="2"/>
      <c r="AJ82" s="14"/>
      <c r="AK82" s="13"/>
      <c r="AL82" s="2"/>
      <c r="AM82" s="2"/>
      <c r="AN82" s="13"/>
      <c r="AO82" s="2"/>
      <c r="AP82" s="14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1.8690104221259586E-2</v>
      </c>
      <c r="AU82" s="7">
        <f t="shared" si="70"/>
        <v>52.122000000000007</v>
      </c>
      <c r="AV82" s="1">
        <f t="shared" si="71"/>
        <v>0.26</v>
      </c>
      <c r="AW82" s="1">
        <f t="shared" si="75"/>
        <v>9.1666666666666667E-3</v>
      </c>
      <c r="AX82" s="1">
        <f t="shared" si="72"/>
        <v>15.555801217807563</v>
      </c>
    </row>
    <row r="83" spans="1:53" x14ac:dyDescent="0.15">
      <c r="C83" s="6">
        <v>9</v>
      </c>
      <c r="D83" s="8">
        <v>16.724868440733299</v>
      </c>
      <c r="E83" s="9">
        <f t="shared" si="73"/>
        <v>22.501737507419399</v>
      </c>
      <c r="F83" s="6" t="s">
        <v>110</v>
      </c>
      <c r="G83" s="1">
        <v>10</v>
      </c>
      <c r="H83" s="7">
        <f t="shared" si="57"/>
        <v>16.724868440733299</v>
      </c>
      <c r="I83" s="7">
        <f t="shared" si="58"/>
        <v>289.87486844073328</v>
      </c>
      <c r="J83" s="7">
        <f t="shared" si="59"/>
        <v>0.1362736173362602</v>
      </c>
      <c r="K83" s="7">
        <f t="shared" si="60"/>
        <v>52.122000000000007</v>
      </c>
      <c r="L83" s="7">
        <f t="shared" si="61"/>
        <v>0.52122000000000002</v>
      </c>
      <c r="M83" s="1" t="s">
        <v>110</v>
      </c>
      <c r="O83" s="7">
        <f t="shared" si="74"/>
        <v>1.7998262798126321</v>
      </c>
      <c r="P83" s="7">
        <f t="shared" si="62"/>
        <v>0.24526883772693139</v>
      </c>
      <c r="Q83" s="12">
        <f t="shared" si="63"/>
        <v>6.3769897809002163E-2</v>
      </c>
      <c r="R83" s="7">
        <f t="shared" si="64"/>
        <v>0.1355172</v>
      </c>
      <c r="S83" s="13">
        <f t="shared" si="65"/>
        <v>0.47056681962881586</v>
      </c>
      <c r="T83" s="2">
        <v>0.01</v>
      </c>
      <c r="U83" s="14">
        <f t="shared" si="66"/>
        <v>4.705668196288159E-3</v>
      </c>
      <c r="V83" s="13"/>
      <c r="W83" s="2"/>
      <c r="X83" s="2"/>
      <c r="Y83" s="2"/>
      <c r="Z83" s="2"/>
      <c r="AA83" s="2"/>
      <c r="AB83" s="2"/>
      <c r="AC83" s="2"/>
      <c r="AD83" s="2"/>
      <c r="AE83" s="13">
        <v>1E-3</v>
      </c>
      <c r="AF83" s="2">
        <v>0.49</v>
      </c>
      <c r="AG83" s="14">
        <f t="shared" si="67"/>
        <v>4.8999999999999998E-4</v>
      </c>
      <c r="AH83" s="17"/>
      <c r="AI83" s="2"/>
      <c r="AJ83" s="14"/>
      <c r="AK83" s="13"/>
      <c r="AL83" s="2"/>
      <c r="AM83" s="2"/>
      <c r="AN83" s="13"/>
      <c r="AO83" s="2"/>
      <c r="AP83" s="14"/>
      <c r="AQ83" s="2">
        <v>0.01</v>
      </c>
      <c r="AR83" s="2">
        <v>0.5</v>
      </c>
      <c r="AS83" s="2">
        <f t="shared" si="68"/>
        <v>5.0000000000000001E-3</v>
      </c>
      <c r="AT83" s="1">
        <f t="shared" si="69"/>
        <v>1.0195668196288161E-2</v>
      </c>
      <c r="AU83" s="7">
        <f t="shared" si="70"/>
        <v>52.122000000000007</v>
      </c>
      <c r="AV83" s="1">
        <f t="shared" si="71"/>
        <v>0.26</v>
      </c>
      <c r="AW83" s="1">
        <f t="shared" si="75"/>
        <v>9.1666666666666667E-3</v>
      </c>
      <c r="AX83" s="1">
        <f t="shared" si="72"/>
        <v>8.4858696274028862</v>
      </c>
    </row>
    <row r="84" spans="1:53" x14ac:dyDescent="0.15">
      <c r="C84" s="6">
        <v>10</v>
      </c>
      <c r="D84" s="8">
        <v>9.7852987948064492</v>
      </c>
      <c r="E84" s="9">
        <f t="shared" si="73"/>
        <v>16.724868440733299</v>
      </c>
      <c r="F84" s="6" t="s">
        <v>110</v>
      </c>
      <c r="G84" s="1">
        <v>11</v>
      </c>
      <c r="H84" s="7">
        <f t="shared" si="57"/>
        <v>9.7852987948064492</v>
      </c>
      <c r="I84" s="7">
        <f t="shared" si="58"/>
        <v>282.93529879480644</v>
      </c>
      <c r="J84" s="7">
        <f t="shared" si="59"/>
        <v>5.9788306055773163E-2</v>
      </c>
      <c r="K84" s="7">
        <f t="shared" si="60"/>
        <v>52.122000000000007</v>
      </c>
      <c r="L84" s="7">
        <f t="shared" si="61"/>
        <v>0.52122000000000002</v>
      </c>
      <c r="M84" s="1" t="s">
        <v>112</v>
      </c>
      <c r="N84" s="7">
        <f>(O83-P83)*$C$22/100</f>
        <v>1.4768295699814158</v>
      </c>
      <c r="O84" s="7">
        <f t="shared" si="74"/>
        <v>0.59894787210428513</v>
      </c>
      <c r="P84" s="7">
        <f t="shared" si="62"/>
        <v>3.5810078688825082E-2</v>
      </c>
      <c r="Q84" s="12">
        <f t="shared" si="63"/>
        <v>9.3106204590945214E-3</v>
      </c>
      <c r="R84" s="7">
        <f t="shared" si="64"/>
        <v>0.1355172</v>
      </c>
      <c r="S84" s="13">
        <f t="shared" si="65"/>
        <v>6.8704344976833351E-2</v>
      </c>
      <c r="T84" s="2">
        <v>0.01</v>
      </c>
      <c r="U84" s="14">
        <f t="shared" si="66"/>
        <v>6.870434497683335E-4</v>
      </c>
      <c r="V84" s="13"/>
      <c r="W84" s="2"/>
      <c r="X84" s="2"/>
      <c r="Y84" s="2"/>
      <c r="Z84" s="2"/>
      <c r="AA84" s="2"/>
      <c r="AB84" s="2"/>
      <c r="AC84" s="2"/>
      <c r="AD84" s="2"/>
      <c r="AE84" s="13">
        <v>1E-3</v>
      </c>
      <c r="AF84" s="2">
        <v>0.49</v>
      </c>
      <c r="AG84" s="14">
        <f t="shared" si="67"/>
        <v>4.8999999999999998E-4</v>
      </c>
      <c r="AH84" s="17"/>
      <c r="AI84" s="2"/>
      <c r="AJ84" s="14"/>
      <c r="AK84" s="13"/>
      <c r="AL84" s="2"/>
      <c r="AM84" s="2"/>
      <c r="AN84" s="13"/>
      <c r="AO84" s="2"/>
      <c r="AP84" s="14"/>
      <c r="AQ84" s="2">
        <v>0.01</v>
      </c>
      <c r="AR84" s="2">
        <v>0.5</v>
      </c>
      <c r="AS84" s="2">
        <f t="shared" si="68"/>
        <v>5.0000000000000001E-3</v>
      </c>
      <c r="AT84" s="1">
        <f t="shared" si="69"/>
        <v>6.1770434497683338E-3</v>
      </c>
      <c r="AU84" s="7">
        <f t="shared" si="70"/>
        <v>52.122000000000007</v>
      </c>
      <c r="AV84" s="1">
        <f t="shared" si="71"/>
        <v>0.26</v>
      </c>
      <c r="AW84" s="1">
        <f t="shared" si="75"/>
        <v>9.1666666666666667E-3</v>
      </c>
      <c r="AX84" s="1">
        <f t="shared" si="72"/>
        <v>5.1411623434960569</v>
      </c>
    </row>
    <row r="85" spans="1:53" x14ac:dyDescent="0.15">
      <c r="C85" s="6">
        <v>11</v>
      </c>
      <c r="D85" s="8">
        <v>2.45519124266667</v>
      </c>
      <c r="E85" s="9">
        <f t="shared" si="73"/>
        <v>9.7852987948064492</v>
      </c>
      <c r="F85" s="6" t="s">
        <v>112</v>
      </c>
      <c r="G85" s="1">
        <v>12</v>
      </c>
      <c r="H85" s="7">
        <f t="shared" si="57"/>
        <v>2.45519124266667</v>
      </c>
      <c r="I85" s="7">
        <f t="shared" si="58"/>
        <v>275.60519124266665</v>
      </c>
      <c r="J85" s="7">
        <f t="shared" si="59"/>
        <v>2.3939627091309024E-2</v>
      </c>
      <c r="K85" s="7">
        <f t="shared" si="60"/>
        <v>52.122000000000007</v>
      </c>
      <c r="L85" s="7">
        <f t="shared" si="61"/>
        <v>0.52122000000000002</v>
      </c>
      <c r="M85" s="1" t="s">
        <v>110</v>
      </c>
      <c r="O85" s="7">
        <f t="shared" si="74"/>
        <v>1.08435779341546</v>
      </c>
      <c r="P85" s="7">
        <f t="shared" si="62"/>
        <v>2.5959121207920821E-2</v>
      </c>
      <c r="Q85" s="12">
        <f t="shared" si="63"/>
        <v>6.7493715140594136E-3</v>
      </c>
      <c r="R85" s="7">
        <f t="shared" si="64"/>
        <v>0.1355172</v>
      </c>
      <c r="S85" s="13">
        <f t="shared" si="65"/>
        <v>4.9804537830322744E-2</v>
      </c>
      <c r="T85" s="2">
        <v>0.01</v>
      </c>
      <c r="U85" s="14">
        <f t="shared" si="66"/>
        <v>4.9804537830322741E-4</v>
      </c>
      <c r="V85" s="13"/>
      <c r="W85" s="2"/>
      <c r="X85" s="2"/>
      <c r="Y85" s="2"/>
      <c r="Z85" s="2"/>
      <c r="AA85" s="2"/>
      <c r="AB85" s="2"/>
      <c r="AC85" s="2"/>
      <c r="AD85" s="2"/>
      <c r="AE85" s="13">
        <v>1E-3</v>
      </c>
      <c r="AF85" s="2">
        <v>0.49</v>
      </c>
      <c r="AG85" s="14">
        <f t="shared" si="67"/>
        <v>4.8999999999999998E-4</v>
      </c>
      <c r="AH85" s="17"/>
      <c r="AI85" s="2"/>
      <c r="AJ85" s="14"/>
      <c r="AK85" s="13"/>
      <c r="AL85" s="2"/>
      <c r="AM85" s="2"/>
      <c r="AN85" s="13"/>
      <c r="AO85" s="2"/>
      <c r="AP85" s="14"/>
      <c r="AQ85" s="2">
        <v>0.01</v>
      </c>
      <c r="AR85" s="2">
        <v>0.5</v>
      </c>
      <c r="AS85" s="2">
        <f t="shared" si="68"/>
        <v>5.0000000000000001E-3</v>
      </c>
      <c r="AT85" s="1">
        <f t="shared" si="69"/>
        <v>5.9880453783032273E-3</v>
      </c>
      <c r="AU85" s="7">
        <f t="shared" si="70"/>
        <v>52.122000000000007</v>
      </c>
      <c r="AV85" s="1">
        <f t="shared" si="71"/>
        <v>0.26</v>
      </c>
      <c r="AW85" s="1">
        <f t="shared" si="75"/>
        <v>9.1666666666666667E-3</v>
      </c>
      <c r="AX85" s="1">
        <f t="shared" si="72"/>
        <v>4.9838589707884839</v>
      </c>
      <c r="AY85" s="1">
        <f>SUM(AX74:AX85)</f>
        <v>102.57462177972158</v>
      </c>
    </row>
    <row r="86" spans="1:53" x14ac:dyDescent="0.15">
      <c r="C86" s="6">
        <v>12</v>
      </c>
      <c r="D86" s="8">
        <v>-1.68156157680645</v>
      </c>
      <c r="E86" s="9">
        <f t="shared" si="73"/>
        <v>2.45519124266667</v>
      </c>
      <c r="F86" s="6" t="s">
        <v>110</v>
      </c>
    </row>
    <row r="88" spans="1:53" x14ac:dyDescent="0.15">
      <c r="S88" s="30" t="s">
        <v>80</v>
      </c>
      <c r="T88" s="30"/>
      <c r="U88" s="30"/>
      <c r="V88" s="30" t="s">
        <v>81</v>
      </c>
      <c r="W88" s="30"/>
      <c r="X88" s="30"/>
      <c r="Y88" s="30" t="s">
        <v>82</v>
      </c>
      <c r="Z88" s="30"/>
      <c r="AA88" s="30"/>
      <c r="AB88" s="30" t="s">
        <v>83</v>
      </c>
      <c r="AC88" s="30"/>
      <c r="AD88" s="30"/>
      <c r="AE88" s="30" t="s">
        <v>84</v>
      </c>
      <c r="AF88" s="30"/>
      <c r="AG88" s="30"/>
      <c r="AH88" s="30" t="s">
        <v>85</v>
      </c>
      <c r="AI88" s="30"/>
      <c r="AJ88" s="30"/>
      <c r="AK88" s="31" t="s">
        <v>115</v>
      </c>
      <c r="AL88" s="32"/>
      <c r="AM88" s="33"/>
      <c r="AN88" s="32" t="s">
        <v>116</v>
      </c>
      <c r="AO88" s="32"/>
      <c r="AP88" s="33"/>
      <c r="AQ88" s="30" t="s">
        <v>87</v>
      </c>
      <c r="AR88" s="30"/>
      <c r="AS88" s="30"/>
    </row>
    <row r="89" spans="1:53" x14ac:dyDescent="0.15">
      <c r="A89" s="34" t="s">
        <v>117</v>
      </c>
      <c r="B89" s="34"/>
      <c r="C89" s="6" t="s">
        <v>88</v>
      </c>
      <c r="D89" s="6" t="s">
        <v>89</v>
      </c>
      <c r="E89" s="6" t="s">
        <v>90</v>
      </c>
      <c r="F89" s="6" t="s">
        <v>91</v>
      </c>
      <c r="G89" s="1" t="s">
        <v>88</v>
      </c>
      <c r="H89" s="1" t="s">
        <v>90</v>
      </c>
      <c r="I89" s="1" t="s">
        <v>92</v>
      </c>
      <c r="J89" s="1" t="s">
        <v>93</v>
      </c>
      <c r="K89" s="10" t="s">
        <v>94</v>
      </c>
      <c r="L89" s="10" t="s">
        <v>95</v>
      </c>
      <c r="M89" s="1" t="s">
        <v>96</v>
      </c>
      <c r="N89" s="10" t="s">
        <v>97</v>
      </c>
      <c r="O89" s="1" t="s">
        <v>98</v>
      </c>
      <c r="P89" s="1" t="s">
        <v>99</v>
      </c>
      <c r="Q89" s="10" t="s">
        <v>100</v>
      </c>
      <c r="R89" s="10" t="s">
        <v>101</v>
      </c>
      <c r="S89" s="2" t="s">
        <v>102</v>
      </c>
      <c r="T89" s="2" t="s">
        <v>103</v>
      </c>
      <c r="U89" s="2"/>
      <c r="V89" s="2" t="s">
        <v>102</v>
      </c>
      <c r="W89" s="2" t="s">
        <v>103</v>
      </c>
      <c r="X89" s="2"/>
      <c r="Y89" s="2" t="s">
        <v>102</v>
      </c>
      <c r="Z89" s="2" t="s">
        <v>103</v>
      </c>
      <c r="AA89" s="2"/>
      <c r="AB89" s="2" t="s">
        <v>102</v>
      </c>
      <c r="AC89" s="2" t="s">
        <v>103</v>
      </c>
      <c r="AD89" s="2"/>
      <c r="AE89" s="2" t="s">
        <v>102</v>
      </c>
      <c r="AF89" s="2" t="s">
        <v>103</v>
      </c>
      <c r="AG89" s="2"/>
      <c r="AH89" s="2" t="s">
        <v>102</v>
      </c>
      <c r="AI89" s="2" t="s">
        <v>103</v>
      </c>
      <c r="AJ89" s="2"/>
      <c r="AK89" s="2" t="s">
        <v>102</v>
      </c>
      <c r="AL89" s="2" t="s">
        <v>103</v>
      </c>
      <c r="AM89" s="2"/>
      <c r="AN89" s="2" t="s">
        <v>102</v>
      </c>
      <c r="AO89" s="2" t="s">
        <v>103</v>
      </c>
      <c r="AP89" s="2"/>
      <c r="AQ89" s="16" t="s">
        <v>102</v>
      </c>
      <c r="AR89" s="16" t="s">
        <v>103</v>
      </c>
      <c r="AS89" s="16"/>
      <c r="AT89" s="1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pans="1:53" x14ac:dyDescent="0.15">
      <c r="A90" s="1" t="s">
        <v>108</v>
      </c>
      <c r="B90" s="1">
        <f>F9</f>
        <v>341.64</v>
      </c>
      <c r="C90" s="6" t="s">
        <v>109</v>
      </c>
      <c r="D90" s="6">
        <v>-5</v>
      </c>
      <c r="E90" s="6"/>
      <c r="F90" s="6"/>
      <c r="G90" s="1">
        <v>1</v>
      </c>
      <c r="H90" s="7">
        <f t="shared" ref="H90:H101" si="76">E91</f>
        <v>-5</v>
      </c>
      <c r="I90" s="7">
        <f t="shared" ref="I90:I101" si="77">H90+273.15</f>
        <v>268.14999999999998</v>
      </c>
      <c r="J90" s="7">
        <f t="shared" ref="J90:J101" si="78">EXP(($C$16*(I90-$C$14))/($C$17*I90*$C$14))</f>
        <v>8.9648717348658306E-3</v>
      </c>
      <c r="K90" s="7">
        <f t="shared" ref="K90:K101" si="79">$B$90/12</f>
        <v>28.47</v>
      </c>
      <c r="L90" s="7">
        <f t="shared" ref="L90:L101" si="80">K90*$B$75/100</f>
        <v>0.28470000000000001</v>
      </c>
      <c r="M90" s="1" t="s">
        <v>110</v>
      </c>
      <c r="O90" s="7">
        <f>L90</f>
        <v>0.28470000000000001</v>
      </c>
      <c r="P90" s="7">
        <f t="shared" ref="P90:P101" si="81">O90*J90</f>
        <v>2.5522989829163019E-3</v>
      </c>
      <c r="Q90" s="12">
        <f t="shared" ref="Q90:Q101" si="82">P90*$B$76</f>
        <v>6.6359773555823849E-4</v>
      </c>
      <c r="R90" s="7">
        <f t="shared" ref="R90:R101" si="83">L90*$B$76</f>
        <v>7.4022000000000004E-2</v>
      </c>
      <c r="S90" s="13">
        <f t="shared" ref="S90:S101" si="84">Q90/R90</f>
        <v>8.9648717348658289E-3</v>
      </c>
      <c r="T90" s="2">
        <v>0.01</v>
      </c>
      <c r="U90" s="14">
        <f t="shared" ref="U90:U101" si="85">S90*T90</f>
        <v>8.9648717348658291E-5</v>
      </c>
      <c r="V90" s="13"/>
      <c r="W90" s="2"/>
      <c r="X90" s="2"/>
      <c r="Y90" s="2"/>
      <c r="Z90" s="2"/>
      <c r="AA90" s="2"/>
      <c r="AB90" s="2"/>
      <c r="AC90" s="2"/>
      <c r="AD90" s="2"/>
      <c r="AE90" s="13">
        <v>1E-3</v>
      </c>
      <c r="AF90" s="2">
        <v>0.49</v>
      </c>
      <c r="AG90" s="14">
        <f t="shared" ref="AG90:AG101" si="86">AF90*AE90</f>
        <v>4.8999999999999998E-4</v>
      </c>
      <c r="AH90" s="17"/>
      <c r="AI90" s="2"/>
      <c r="AJ90" s="14"/>
      <c r="AK90" s="13"/>
      <c r="AL90" s="2"/>
      <c r="AM90" s="2"/>
      <c r="AN90" s="13"/>
      <c r="AO90" s="2"/>
      <c r="AP90" s="14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5.5796487173486583E-3</v>
      </c>
      <c r="AU90" s="7">
        <f t="shared" ref="AU90:AU101" si="89">$B$90/12</f>
        <v>28.47</v>
      </c>
      <c r="AV90" s="1">
        <f t="shared" ref="AV90:AV101" si="90">$B$76</f>
        <v>0.26</v>
      </c>
      <c r="AW90" s="1">
        <f>$E$9/12</f>
        <v>0.39166666666666666</v>
      </c>
      <c r="AX90" s="1">
        <f t="shared" ref="AX90:AX101" si="91">AW90*10000*AV90*0.67*AU90*AT90</f>
        <v>108.38248074272742</v>
      </c>
      <c r="AZ90" s="1">
        <f>$E$10/12</f>
        <v>2.8825018616625498E-2</v>
      </c>
      <c r="BA90" s="1">
        <f t="shared" ref="BA90:BA101" si="92">AZ90*10000*AV90*0.67*AU90*AT90</f>
        <v>7.976494532234482</v>
      </c>
    </row>
    <row r="91" spans="1:53" x14ac:dyDescent="0.15">
      <c r="A91" s="1" t="s">
        <v>111</v>
      </c>
      <c r="B91" s="1">
        <v>1</v>
      </c>
      <c r="C91" s="6">
        <v>1</v>
      </c>
      <c r="D91" s="8">
        <v>-9.0377435310000003</v>
      </c>
      <c r="E91" s="9">
        <f t="shared" ref="E91:E102" si="93">D90</f>
        <v>-5</v>
      </c>
      <c r="F91" s="6" t="s">
        <v>110</v>
      </c>
      <c r="G91" s="1">
        <v>2</v>
      </c>
      <c r="H91" s="7">
        <f t="shared" si="76"/>
        <v>-9.0377435310000003</v>
      </c>
      <c r="I91" s="7">
        <f t="shared" si="77"/>
        <v>264.11225646899999</v>
      </c>
      <c r="J91" s="7">
        <f t="shared" si="78"/>
        <v>5.145858339029398E-3</v>
      </c>
      <c r="K91" s="7">
        <f t="shared" si="79"/>
        <v>28.47</v>
      </c>
      <c r="L91" s="7">
        <f t="shared" si="80"/>
        <v>0.28470000000000001</v>
      </c>
      <c r="M91" s="1" t="s">
        <v>110</v>
      </c>
      <c r="O91" s="7">
        <f t="shared" ref="O91:O101" si="94">L91+O90-P90-N91</f>
        <v>0.5668477010170837</v>
      </c>
      <c r="P91" s="7">
        <f t="shared" si="81"/>
        <v>2.9169179692384033E-3</v>
      </c>
      <c r="Q91" s="12">
        <f t="shared" si="82"/>
        <v>7.5839867200198485E-4</v>
      </c>
      <c r="R91" s="7">
        <f t="shared" si="83"/>
        <v>7.4022000000000004E-2</v>
      </c>
      <c r="S91" s="13">
        <f t="shared" si="84"/>
        <v>1.0245584718083607E-2</v>
      </c>
      <c r="T91" s="2">
        <v>0.01</v>
      </c>
      <c r="U91" s="14">
        <f t="shared" si="85"/>
        <v>1.0245584718083607E-4</v>
      </c>
      <c r="V91" s="13"/>
      <c r="W91" s="2"/>
      <c r="X91" s="2"/>
      <c r="Y91" s="2"/>
      <c r="Z91" s="2"/>
      <c r="AA91" s="2"/>
      <c r="AB91" s="2"/>
      <c r="AC91" s="2"/>
      <c r="AD91" s="2"/>
      <c r="AE91" s="13">
        <v>1E-3</v>
      </c>
      <c r="AF91" s="2">
        <v>0.49</v>
      </c>
      <c r="AG91" s="14">
        <f t="shared" si="86"/>
        <v>4.8999999999999998E-4</v>
      </c>
      <c r="AH91" s="17"/>
      <c r="AI91" s="2"/>
      <c r="AJ91" s="14"/>
      <c r="AK91" s="13"/>
      <c r="AL91" s="2"/>
      <c r="AM91" s="2"/>
      <c r="AN91" s="13"/>
      <c r="AO91" s="2"/>
      <c r="AP91" s="14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5.5924558471808364E-3</v>
      </c>
      <c r="AU91" s="7">
        <f t="shared" si="89"/>
        <v>28.47</v>
      </c>
      <c r="AV91" s="1">
        <f t="shared" si="90"/>
        <v>0.26</v>
      </c>
      <c r="AW91" s="1">
        <f t="shared" ref="AW91:AW101" si="95">$E$9/12</f>
        <v>0.39166666666666666</v>
      </c>
      <c r="AX91" s="1">
        <f t="shared" si="91"/>
        <v>108.6312542001119</v>
      </c>
      <c r="AZ91" s="1">
        <f t="shared" ref="AZ91:AZ101" si="96">$E$10/12</f>
        <v>2.8825018616625498E-2</v>
      </c>
      <c r="BA91" s="1">
        <f t="shared" si="92"/>
        <v>7.994803211912175</v>
      </c>
    </row>
    <row r="92" spans="1:53" x14ac:dyDescent="0.15">
      <c r="A92" s="1" t="s">
        <v>73</v>
      </c>
      <c r="B92" s="1">
        <f>H9</f>
        <v>0.26</v>
      </c>
      <c r="C92" s="6">
        <v>2</v>
      </c>
      <c r="D92" s="8">
        <v>-3.9570574958620699</v>
      </c>
      <c r="E92" s="9">
        <f t="shared" si="93"/>
        <v>-9.0377435310000003</v>
      </c>
      <c r="F92" s="6" t="s">
        <v>110</v>
      </c>
      <c r="G92" s="1">
        <v>3</v>
      </c>
      <c r="H92" s="7">
        <f t="shared" si="76"/>
        <v>-3.9570574958620699</v>
      </c>
      <c r="I92" s="7">
        <f t="shared" si="77"/>
        <v>269.19294250413793</v>
      </c>
      <c r="J92" s="7">
        <f t="shared" si="78"/>
        <v>1.0319079341596656E-2</v>
      </c>
      <c r="K92" s="7">
        <f t="shared" si="79"/>
        <v>28.47</v>
      </c>
      <c r="L92" s="7">
        <f t="shared" si="80"/>
        <v>0.28470000000000001</v>
      </c>
      <c r="M92" s="1" t="s">
        <v>110</v>
      </c>
      <c r="O92" s="7">
        <f t="shared" si="94"/>
        <v>0.84863078304784534</v>
      </c>
      <c r="P92" s="7">
        <f t="shared" si="81"/>
        <v>8.7570883819920141E-3</v>
      </c>
      <c r="Q92" s="12">
        <f t="shared" si="82"/>
        <v>2.2768429793179239E-3</v>
      </c>
      <c r="R92" s="7">
        <f t="shared" si="83"/>
        <v>7.4022000000000004E-2</v>
      </c>
      <c r="S92" s="13">
        <f t="shared" si="84"/>
        <v>3.0759003800463695E-2</v>
      </c>
      <c r="T92" s="2">
        <v>0.01</v>
      </c>
      <c r="U92" s="14">
        <f t="shared" si="85"/>
        <v>3.0759003800463698E-4</v>
      </c>
      <c r="V92" s="13"/>
      <c r="W92" s="2"/>
      <c r="X92" s="2"/>
      <c r="Y92" s="2"/>
      <c r="Z92" s="2"/>
      <c r="AA92" s="2"/>
      <c r="AB92" s="2"/>
      <c r="AC92" s="2"/>
      <c r="AD92" s="2"/>
      <c r="AE92" s="13">
        <v>1E-3</v>
      </c>
      <c r="AF92" s="2">
        <v>0.49</v>
      </c>
      <c r="AG92" s="14">
        <f t="shared" si="86"/>
        <v>4.8999999999999998E-4</v>
      </c>
      <c r="AH92" s="17"/>
      <c r="AI92" s="2"/>
      <c r="AJ92" s="14"/>
      <c r="AK92" s="13"/>
      <c r="AL92" s="2"/>
      <c r="AM92" s="2"/>
      <c r="AN92" s="13"/>
      <c r="AO92" s="2"/>
      <c r="AP92" s="14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5.7975900380046368E-3</v>
      </c>
      <c r="AU92" s="7">
        <f t="shared" si="89"/>
        <v>28.47</v>
      </c>
      <c r="AV92" s="1">
        <f t="shared" si="90"/>
        <v>0.26</v>
      </c>
      <c r="AW92" s="1">
        <f t="shared" si="95"/>
        <v>0.39166666666666666</v>
      </c>
      <c r="AX92" s="1">
        <f t="shared" si="91"/>
        <v>112.61590513656013</v>
      </c>
      <c r="AZ92" s="1">
        <f t="shared" si="96"/>
        <v>2.8825018616625498E-2</v>
      </c>
      <c r="BA92" s="1">
        <f t="shared" si="92"/>
        <v>8.288056754271004</v>
      </c>
    </row>
    <row r="93" spans="1:53" x14ac:dyDescent="0.15">
      <c r="C93" s="6">
        <v>3</v>
      </c>
      <c r="D93" s="8">
        <v>4.9136688391290297</v>
      </c>
      <c r="E93" s="9">
        <f t="shared" si="93"/>
        <v>-3.9570574958620699</v>
      </c>
      <c r="F93" s="6" t="s">
        <v>110</v>
      </c>
      <c r="G93" s="1">
        <v>4</v>
      </c>
      <c r="H93" s="7">
        <f t="shared" si="76"/>
        <v>4.9136688391290297</v>
      </c>
      <c r="I93" s="7">
        <f t="shared" si="77"/>
        <v>278.06366883912898</v>
      </c>
      <c r="J93" s="7">
        <f t="shared" si="78"/>
        <v>3.2716891381877791E-2</v>
      </c>
      <c r="K93" s="7">
        <f t="shared" si="79"/>
        <v>28.47</v>
      </c>
      <c r="L93" s="7">
        <f t="shared" si="80"/>
        <v>0.28470000000000001</v>
      </c>
      <c r="M93" s="1" t="s">
        <v>110</v>
      </c>
      <c r="O93" s="7">
        <f t="shared" si="94"/>
        <v>1.1245736946658533</v>
      </c>
      <c r="P93" s="7">
        <f t="shared" si="81"/>
        <v>3.6792555419299725E-2</v>
      </c>
      <c r="Q93" s="12">
        <f t="shared" si="82"/>
        <v>9.566064409017928E-3</v>
      </c>
      <c r="R93" s="7">
        <f t="shared" si="83"/>
        <v>7.4022000000000004E-2</v>
      </c>
      <c r="S93" s="13">
        <f t="shared" si="84"/>
        <v>0.12923272012398918</v>
      </c>
      <c r="T93" s="2">
        <v>0.01</v>
      </c>
      <c r="U93" s="14">
        <f t="shared" si="85"/>
        <v>1.2923272012398917E-3</v>
      </c>
      <c r="V93" s="13"/>
      <c r="W93" s="2"/>
      <c r="X93" s="2"/>
      <c r="Y93" s="2"/>
      <c r="Z93" s="2"/>
      <c r="AA93" s="2"/>
      <c r="AB93" s="2"/>
      <c r="AC93" s="2"/>
      <c r="AD93" s="2"/>
      <c r="AE93" s="13">
        <v>1E-3</v>
      </c>
      <c r="AF93" s="2">
        <v>0.49</v>
      </c>
      <c r="AG93" s="14">
        <f t="shared" si="86"/>
        <v>4.8999999999999998E-4</v>
      </c>
      <c r="AH93" s="17"/>
      <c r="AI93" s="2"/>
      <c r="AJ93" s="14"/>
      <c r="AK93" s="13"/>
      <c r="AL93" s="2"/>
      <c r="AM93" s="2"/>
      <c r="AN93" s="13"/>
      <c r="AO93" s="2"/>
      <c r="AP93" s="14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6.7823272012398914E-3</v>
      </c>
      <c r="AU93" s="7">
        <f t="shared" si="89"/>
        <v>28.47</v>
      </c>
      <c r="AV93" s="1">
        <f t="shared" si="90"/>
        <v>0.26</v>
      </c>
      <c r="AW93" s="1">
        <f t="shared" si="95"/>
        <v>0.39166666666666666</v>
      </c>
      <c r="AX93" s="1">
        <f t="shared" si="91"/>
        <v>131.74403703833121</v>
      </c>
      <c r="AZ93" s="1">
        <f t="shared" si="96"/>
        <v>2.8825018616625498E-2</v>
      </c>
      <c r="BA93" s="1">
        <f t="shared" si="92"/>
        <v>9.6958067751301176</v>
      </c>
    </row>
    <row r="94" spans="1:53" x14ac:dyDescent="0.15">
      <c r="C94" s="6">
        <v>4</v>
      </c>
      <c r="D94" s="8">
        <v>12.831301836333299</v>
      </c>
      <c r="E94" s="9">
        <f t="shared" si="93"/>
        <v>4.9136688391290297</v>
      </c>
      <c r="F94" s="6" t="s">
        <v>110</v>
      </c>
      <c r="G94" s="1">
        <v>5</v>
      </c>
      <c r="H94" s="7">
        <f t="shared" si="76"/>
        <v>12.831301836333299</v>
      </c>
      <c r="I94" s="7">
        <f t="shared" si="77"/>
        <v>285.98130183633327</v>
      </c>
      <c r="J94" s="7">
        <f t="shared" si="78"/>
        <v>8.6258624796078404E-2</v>
      </c>
      <c r="K94" s="7">
        <f t="shared" si="79"/>
        <v>28.47</v>
      </c>
      <c r="L94" s="7">
        <f t="shared" si="80"/>
        <v>0.28470000000000001</v>
      </c>
      <c r="M94" s="1" t="s">
        <v>112</v>
      </c>
      <c r="N94" s="7">
        <f>(O93-P93)*$C$22/100</f>
        <v>1.0333920822842257</v>
      </c>
      <c r="O94" s="7">
        <f t="shared" si="94"/>
        <v>0.33908905696232772</v>
      </c>
      <c r="P94" s="7">
        <f t="shared" si="81"/>
        <v>2.9249355736969483E-2</v>
      </c>
      <c r="Q94" s="12">
        <f t="shared" si="82"/>
        <v>7.6048324916120659E-3</v>
      </c>
      <c r="R94" s="7">
        <f t="shared" si="83"/>
        <v>7.4022000000000004E-2</v>
      </c>
      <c r="S94" s="13">
        <f t="shared" si="84"/>
        <v>0.10273746307330342</v>
      </c>
      <c r="T94" s="2">
        <v>0.01</v>
      </c>
      <c r="U94" s="14">
        <f t="shared" si="85"/>
        <v>1.0273746307330341E-3</v>
      </c>
      <c r="V94" s="13"/>
      <c r="W94" s="2"/>
      <c r="X94" s="2"/>
      <c r="Y94" s="2"/>
      <c r="Z94" s="2"/>
      <c r="AA94" s="2"/>
      <c r="AB94" s="2"/>
      <c r="AC94" s="2"/>
      <c r="AD94" s="2"/>
      <c r="AE94" s="13">
        <v>5.0000000000000001E-3</v>
      </c>
      <c r="AF94" s="2">
        <v>0.49</v>
      </c>
      <c r="AG94" s="14">
        <f t="shared" si="86"/>
        <v>2.4499999999999999E-3</v>
      </c>
      <c r="AH94" s="17"/>
      <c r="AI94" s="2"/>
      <c r="AJ94" s="14"/>
      <c r="AK94" s="13"/>
      <c r="AL94" s="2"/>
      <c r="AM94" s="2"/>
      <c r="AN94" s="13"/>
      <c r="AO94" s="2"/>
      <c r="AP94" s="14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1.0977374630733033E-2</v>
      </c>
      <c r="AU94" s="7">
        <f t="shared" si="89"/>
        <v>28.47</v>
      </c>
      <c r="AV94" s="1">
        <f t="shared" si="90"/>
        <v>0.26</v>
      </c>
      <c r="AW94" s="1">
        <f t="shared" si="95"/>
        <v>0.39166666666666666</v>
      </c>
      <c r="AX94" s="1">
        <f t="shared" si="91"/>
        <v>213.23118260507201</v>
      </c>
      <c r="AZ94" s="1">
        <f t="shared" si="96"/>
        <v>2.8825018616625498E-2</v>
      </c>
      <c r="BA94" s="1">
        <f t="shared" si="92"/>
        <v>15.69291780826282</v>
      </c>
    </row>
    <row r="95" spans="1:53" x14ac:dyDescent="0.15">
      <c r="C95" s="6">
        <v>5</v>
      </c>
      <c r="D95" s="8">
        <v>15.0777302204839</v>
      </c>
      <c r="E95" s="9">
        <f t="shared" si="93"/>
        <v>12.831301836333299</v>
      </c>
      <c r="F95" s="6" t="s">
        <v>112</v>
      </c>
      <c r="G95" s="1">
        <v>6</v>
      </c>
      <c r="H95" s="7">
        <f t="shared" si="76"/>
        <v>15.0777302204839</v>
      </c>
      <c r="I95" s="7">
        <f t="shared" si="77"/>
        <v>288.22773022048386</v>
      </c>
      <c r="J95" s="7">
        <f t="shared" si="78"/>
        <v>0.11247261085177267</v>
      </c>
      <c r="K95" s="7">
        <f t="shared" si="79"/>
        <v>28.47</v>
      </c>
      <c r="L95" s="7">
        <f t="shared" si="80"/>
        <v>0.28470000000000001</v>
      </c>
      <c r="M95" s="1" t="s">
        <v>110</v>
      </c>
      <c r="O95" s="7">
        <f t="shared" si="94"/>
        <v>0.59453970122535815</v>
      </c>
      <c r="P95" s="7">
        <f t="shared" si="81"/>
        <v>6.6869432451848898E-2</v>
      </c>
      <c r="Q95" s="12">
        <f t="shared" si="82"/>
        <v>1.7386052437480714E-2</v>
      </c>
      <c r="R95" s="7">
        <f t="shared" si="83"/>
        <v>7.4022000000000004E-2</v>
      </c>
      <c r="S95" s="13">
        <f t="shared" si="84"/>
        <v>0.23487682631488899</v>
      </c>
      <c r="T95" s="2">
        <v>0.01</v>
      </c>
      <c r="U95" s="14">
        <f t="shared" si="85"/>
        <v>2.34876826314889E-3</v>
      </c>
      <c r="V95" s="13"/>
      <c r="W95" s="2"/>
      <c r="X95" s="2"/>
      <c r="Y95" s="2"/>
      <c r="Z95" s="2"/>
      <c r="AA95" s="2"/>
      <c r="AB95" s="2"/>
      <c r="AC95" s="2"/>
      <c r="AD95" s="2"/>
      <c r="AE95" s="13">
        <v>5.0000000000000001E-3</v>
      </c>
      <c r="AF95" s="2">
        <v>0.49</v>
      </c>
      <c r="AG95" s="14">
        <f t="shared" si="86"/>
        <v>2.4499999999999999E-3</v>
      </c>
      <c r="AH95" s="17"/>
      <c r="AI95" s="2"/>
      <c r="AJ95" s="14"/>
      <c r="AK95" s="13"/>
      <c r="AL95" s="2"/>
      <c r="AM95" s="2"/>
      <c r="AN95" s="13"/>
      <c r="AO95" s="2"/>
      <c r="AP95" s="14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1.229876826314889E-2</v>
      </c>
      <c r="AU95" s="7">
        <f t="shared" si="89"/>
        <v>28.47</v>
      </c>
      <c r="AV95" s="1">
        <f t="shared" si="90"/>
        <v>0.26</v>
      </c>
      <c r="AW95" s="1">
        <f t="shared" si="95"/>
        <v>0.39166666666666666</v>
      </c>
      <c r="AX95" s="1">
        <f t="shared" si="91"/>
        <v>238.89873394635566</v>
      </c>
      <c r="AZ95" s="1">
        <f t="shared" si="96"/>
        <v>2.8825018616625498E-2</v>
      </c>
      <c r="BA95" s="1">
        <f t="shared" si="92"/>
        <v>17.581941583383735</v>
      </c>
    </row>
    <row r="96" spans="1:53" x14ac:dyDescent="0.15">
      <c r="C96" s="6">
        <v>6</v>
      </c>
      <c r="D96" s="8">
        <v>20.989783562333301</v>
      </c>
      <c r="E96" s="9">
        <f t="shared" si="93"/>
        <v>15.0777302204839</v>
      </c>
      <c r="F96" s="6" t="s">
        <v>110</v>
      </c>
      <c r="G96" s="1">
        <v>7</v>
      </c>
      <c r="H96" s="7">
        <f t="shared" si="76"/>
        <v>20.989783562333301</v>
      </c>
      <c r="I96" s="7">
        <f t="shared" si="77"/>
        <v>294.13978356233326</v>
      </c>
      <c r="J96" s="7">
        <f t="shared" si="78"/>
        <v>0.22178348409311943</v>
      </c>
      <c r="K96" s="7">
        <f t="shared" si="79"/>
        <v>28.47</v>
      </c>
      <c r="L96" s="7">
        <f t="shared" si="80"/>
        <v>0.28470000000000001</v>
      </c>
      <c r="M96" s="1" t="s">
        <v>110</v>
      </c>
      <c r="O96" s="7">
        <f t="shared" si="94"/>
        <v>0.81237026877350926</v>
      </c>
      <c r="P96" s="7">
        <f t="shared" si="81"/>
        <v>0.18017030858225275</v>
      </c>
      <c r="Q96" s="12">
        <f t="shared" si="82"/>
        <v>4.6844280231385718E-2</v>
      </c>
      <c r="R96" s="7">
        <f t="shared" si="83"/>
        <v>7.4022000000000004E-2</v>
      </c>
      <c r="S96" s="13">
        <f t="shared" si="84"/>
        <v>0.63284267152178697</v>
      </c>
      <c r="T96" s="2">
        <v>0.01</v>
      </c>
      <c r="U96" s="14">
        <f t="shared" si="85"/>
        <v>6.32842671521787E-3</v>
      </c>
      <c r="V96" s="13"/>
      <c r="W96" s="2"/>
      <c r="X96" s="2"/>
      <c r="Y96" s="2"/>
      <c r="Z96" s="2"/>
      <c r="AA96" s="2"/>
      <c r="AB96" s="2"/>
      <c r="AC96" s="2"/>
      <c r="AD96" s="2"/>
      <c r="AE96" s="13">
        <v>5.0000000000000001E-3</v>
      </c>
      <c r="AF96" s="2">
        <v>0.49</v>
      </c>
      <c r="AG96" s="14">
        <f t="shared" si="86"/>
        <v>2.4499999999999999E-3</v>
      </c>
      <c r="AH96" s="17"/>
      <c r="AI96" s="2"/>
      <c r="AJ96" s="14"/>
      <c r="AK96" s="13"/>
      <c r="AL96" s="2"/>
      <c r="AM96" s="2"/>
      <c r="AN96" s="13"/>
      <c r="AO96" s="2"/>
      <c r="AP96" s="14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1.627842671521787E-2</v>
      </c>
      <c r="AU96" s="7">
        <f t="shared" si="89"/>
        <v>28.47</v>
      </c>
      <c r="AV96" s="1">
        <f t="shared" si="90"/>
        <v>0.26</v>
      </c>
      <c r="AW96" s="1">
        <f t="shared" si="95"/>
        <v>0.39166666666666666</v>
      </c>
      <c r="AX96" s="1">
        <f t="shared" si="91"/>
        <v>316.20203338219471</v>
      </c>
      <c r="AZ96" s="1">
        <f t="shared" si="96"/>
        <v>2.8825018616625498E-2</v>
      </c>
      <c r="BA96" s="1">
        <f t="shared" si="92"/>
        <v>23.27113914601685</v>
      </c>
    </row>
    <row r="97" spans="1:54" x14ac:dyDescent="0.15">
      <c r="C97" s="6">
        <v>7</v>
      </c>
      <c r="D97" s="8">
        <v>22.992375583548402</v>
      </c>
      <c r="E97" s="9">
        <f t="shared" si="93"/>
        <v>20.989783562333301</v>
      </c>
      <c r="F97" s="6" t="s">
        <v>110</v>
      </c>
      <c r="G97" s="1">
        <v>8</v>
      </c>
      <c r="H97" s="7">
        <f t="shared" si="76"/>
        <v>22.992375583548402</v>
      </c>
      <c r="I97" s="7">
        <f t="shared" si="77"/>
        <v>296.14237558354836</v>
      </c>
      <c r="J97" s="7">
        <f t="shared" si="78"/>
        <v>0.27742481832585791</v>
      </c>
      <c r="K97" s="7">
        <f t="shared" si="79"/>
        <v>28.47</v>
      </c>
      <c r="L97" s="7">
        <f t="shared" si="80"/>
        <v>0.28470000000000001</v>
      </c>
      <c r="M97" s="1" t="s">
        <v>110</v>
      </c>
      <c r="O97" s="7">
        <f t="shared" si="94"/>
        <v>0.91689996019125641</v>
      </c>
      <c r="P97" s="7">
        <f t="shared" si="81"/>
        <v>0.25437080487904568</v>
      </c>
      <c r="Q97" s="12">
        <f t="shared" si="82"/>
        <v>6.6136409268551882E-2</v>
      </c>
      <c r="R97" s="7">
        <f t="shared" si="83"/>
        <v>7.4022000000000004E-2</v>
      </c>
      <c r="S97" s="13">
        <f t="shared" si="84"/>
        <v>0.89346963427834802</v>
      </c>
      <c r="T97" s="2">
        <v>0.01</v>
      </c>
      <c r="U97" s="14">
        <f t="shared" si="85"/>
        <v>8.9346963427834811E-3</v>
      </c>
      <c r="V97" s="13"/>
      <c r="W97" s="2"/>
      <c r="X97" s="2"/>
      <c r="Y97" s="2"/>
      <c r="Z97" s="2"/>
      <c r="AA97" s="2"/>
      <c r="AB97" s="2"/>
      <c r="AC97" s="2"/>
      <c r="AD97" s="2"/>
      <c r="AE97" s="13">
        <v>5.0000000000000001E-3</v>
      </c>
      <c r="AF97" s="2">
        <v>0.49</v>
      </c>
      <c r="AG97" s="14">
        <f t="shared" si="86"/>
        <v>2.4499999999999999E-3</v>
      </c>
      <c r="AH97" s="17"/>
      <c r="AI97" s="2"/>
      <c r="AJ97" s="14"/>
      <c r="AK97" s="13"/>
      <c r="AL97" s="2"/>
      <c r="AM97" s="2"/>
      <c r="AN97" s="13"/>
      <c r="AO97" s="2"/>
      <c r="AP97" s="14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1.8884696342783482E-2</v>
      </c>
      <c r="AU97" s="7">
        <f t="shared" si="89"/>
        <v>28.47</v>
      </c>
      <c r="AV97" s="1">
        <f t="shared" si="90"/>
        <v>0.26</v>
      </c>
      <c r="AW97" s="1">
        <f t="shared" si="95"/>
        <v>0.39166666666666666</v>
      </c>
      <c r="AX97" s="1">
        <f t="shared" si="91"/>
        <v>366.82779533055827</v>
      </c>
      <c r="AZ97" s="1">
        <f t="shared" si="96"/>
        <v>2.8825018616625498E-2</v>
      </c>
      <c r="BA97" s="1">
        <f t="shared" si="92"/>
        <v>26.996982202976245</v>
      </c>
    </row>
    <row r="98" spans="1:54" x14ac:dyDescent="0.15">
      <c r="C98" s="6">
        <v>8</v>
      </c>
      <c r="D98" s="8">
        <v>22.501737507419399</v>
      </c>
      <c r="E98" s="9">
        <f t="shared" si="93"/>
        <v>22.992375583548402</v>
      </c>
      <c r="F98" s="6" t="s">
        <v>110</v>
      </c>
      <c r="G98" s="1">
        <v>9</v>
      </c>
      <c r="H98" s="7">
        <f t="shared" si="76"/>
        <v>22.501737507419399</v>
      </c>
      <c r="I98" s="7">
        <f t="shared" si="77"/>
        <v>295.6517375074194</v>
      </c>
      <c r="J98" s="7">
        <f t="shared" si="78"/>
        <v>0.2626933153226737</v>
      </c>
      <c r="K98" s="7">
        <f t="shared" si="79"/>
        <v>28.47</v>
      </c>
      <c r="L98" s="7">
        <f t="shared" si="80"/>
        <v>0.28470000000000001</v>
      </c>
      <c r="M98" s="1" t="s">
        <v>110</v>
      </c>
      <c r="O98" s="7">
        <f t="shared" si="94"/>
        <v>0.94722915531221075</v>
      </c>
      <c r="P98" s="7">
        <f t="shared" si="81"/>
        <v>0.24883076717926045</v>
      </c>
      <c r="Q98" s="12">
        <f t="shared" si="82"/>
        <v>6.4695999466607715E-2</v>
      </c>
      <c r="R98" s="7">
        <f t="shared" si="83"/>
        <v>7.4022000000000004E-2</v>
      </c>
      <c r="S98" s="13">
        <f t="shared" si="84"/>
        <v>0.8740104221259587</v>
      </c>
      <c r="T98" s="2">
        <v>0.01</v>
      </c>
      <c r="U98" s="14">
        <f t="shared" si="85"/>
        <v>8.7401042212595873E-3</v>
      </c>
      <c r="V98" s="13"/>
      <c r="W98" s="2"/>
      <c r="X98" s="2"/>
      <c r="Y98" s="2"/>
      <c r="Z98" s="2"/>
      <c r="AA98" s="2"/>
      <c r="AB98" s="2"/>
      <c r="AC98" s="2"/>
      <c r="AD98" s="2"/>
      <c r="AE98" s="13">
        <v>5.0000000000000001E-3</v>
      </c>
      <c r="AF98" s="2">
        <v>0.49</v>
      </c>
      <c r="AG98" s="14">
        <f t="shared" si="86"/>
        <v>2.4499999999999999E-3</v>
      </c>
      <c r="AH98" s="17"/>
      <c r="AI98" s="2"/>
      <c r="AJ98" s="14"/>
      <c r="AK98" s="13"/>
      <c r="AL98" s="2"/>
      <c r="AM98" s="2"/>
      <c r="AN98" s="13"/>
      <c r="AO98" s="2"/>
      <c r="AP98" s="14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1.8690104221259586E-2</v>
      </c>
      <c r="AU98" s="7">
        <f t="shared" si="89"/>
        <v>28.47</v>
      </c>
      <c r="AV98" s="1">
        <f t="shared" si="90"/>
        <v>0.26</v>
      </c>
      <c r="AW98" s="1">
        <f t="shared" si="95"/>
        <v>0.39166666666666666</v>
      </c>
      <c r="AX98" s="1">
        <f t="shared" si="91"/>
        <v>363.04791994195642</v>
      </c>
      <c r="AZ98" s="1">
        <f t="shared" si="96"/>
        <v>2.8825018616625498E-2</v>
      </c>
      <c r="BA98" s="1">
        <f t="shared" si="92"/>
        <v>26.718799279286955</v>
      </c>
    </row>
    <row r="99" spans="1:54" x14ac:dyDescent="0.15">
      <c r="C99" s="6">
        <v>9</v>
      </c>
      <c r="D99" s="8">
        <v>16.724868440733299</v>
      </c>
      <c r="E99" s="9">
        <f t="shared" si="93"/>
        <v>22.501737507419399</v>
      </c>
      <c r="F99" s="6" t="s">
        <v>110</v>
      </c>
      <c r="G99" s="1">
        <v>10</v>
      </c>
      <c r="H99" s="7">
        <f t="shared" si="76"/>
        <v>16.724868440733299</v>
      </c>
      <c r="I99" s="7">
        <f t="shared" si="77"/>
        <v>289.87486844073328</v>
      </c>
      <c r="J99" s="7">
        <f t="shared" si="78"/>
        <v>0.1362736173362602</v>
      </c>
      <c r="K99" s="7">
        <f t="shared" si="79"/>
        <v>28.47</v>
      </c>
      <c r="L99" s="7">
        <f t="shared" si="80"/>
        <v>0.28470000000000001</v>
      </c>
      <c r="M99" s="1" t="s">
        <v>110</v>
      </c>
      <c r="O99" s="7">
        <f t="shared" si="94"/>
        <v>0.98309838813295025</v>
      </c>
      <c r="P99" s="7">
        <f t="shared" si="81"/>
        <v>0.13397037354832386</v>
      </c>
      <c r="Q99" s="12">
        <f t="shared" si="82"/>
        <v>3.4832297122564207E-2</v>
      </c>
      <c r="R99" s="7">
        <f t="shared" si="83"/>
        <v>7.4022000000000004E-2</v>
      </c>
      <c r="S99" s="13">
        <f t="shared" si="84"/>
        <v>0.4705668196288158</v>
      </c>
      <c r="T99" s="2">
        <v>0.01</v>
      </c>
      <c r="U99" s="14">
        <f t="shared" si="85"/>
        <v>4.7056681962881581E-3</v>
      </c>
      <c r="V99" s="13"/>
      <c r="W99" s="2"/>
      <c r="X99" s="2"/>
      <c r="Y99" s="2"/>
      <c r="Z99" s="2"/>
      <c r="AA99" s="2"/>
      <c r="AB99" s="2"/>
      <c r="AC99" s="2"/>
      <c r="AD99" s="2"/>
      <c r="AE99" s="13">
        <v>1E-3</v>
      </c>
      <c r="AF99" s="2">
        <v>0.49</v>
      </c>
      <c r="AG99" s="14">
        <f t="shared" si="86"/>
        <v>4.8999999999999998E-4</v>
      </c>
      <c r="AH99" s="17"/>
      <c r="AI99" s="2"/>
      <c r="AJ99" s="14"/>
      <c r="AK99" s="13"/>
      <c r="AL99" s="2"/>
      <c r="AM99" s="2"/>
      <c r="AN99" s="13"/>
      <c r="AO99" s="2"/>
      <c r="AP99" s="14"/>
      <c r="AQ99" s="2">
        <v>0.01</v>
      </c>
      <c r="AR99" s="2">
        <v>0.5</v>
      </c>
      <c r="AS99" s="2">
        <f t="shared" si="87"/>
        <v>5.0000000000000001E-3</v>
      </c>
      <c r="AT99" s="1">
        <f t="shared" si="88"/>
        <v>1.0195668196288157E-2</v>
      </c>
      <c r="AU99" s="7">
        <f t="shared" si="89"/>
        <v>28.47</v>
      </c>
      <c r="AV99" s="1">
        <f t="shared" si="90"/>
        <v>0.26</v>
      </c>
      <c r="AW99" s="1">
        <f t="shared" si="95"/>
        <v>0.39166666666666666</v>
      </c>
      <c r="AX99" s="1">
        <f t="shared" si="91"/>
        <v>198.04684271746223</v>
      </c>
      <c r="AZ99" s="1">
        <f t="shared" si="96"/>
        <v>2.8825018616625498E-2</v>
      </c>
      <c r="BA99" s="1">
        <f t="shared" si="92"/>
        <v>14.575414285007874</v>
      </c>
    </row>
    <row r="100" spans="1:54" x14ac:dyDescent="0.15">
      <c r="C100" s="6">
        <v>10</v>
      </c>
      <c r="D100" s="8">
        <v>9.7852987948064492</v>
      </c>
      <c r="E100" s="9">
        <f t="shared" si="93"/>
        <v>16.724868440733299</v>
      </c>
      <c r="F100" s="6" t="s">
        <v>110</v>
      </c>
      <c r="G100" s="1">
        <v>11</v>
      </c>
      <c r="H100" s="7">
        <f t="shared" si="76"/>
        <v>9.7852987948064492</v>
      </c>
      <c r="I100" s="7">
        <f t="shared" si="77"/>
        <v>282.93529879480644</v>
      </c>
      <c r="J100" s="7">
        <f t="shared" si="78"/>
        <v>5.9788306055773163E-2</v>
      </c>
      <c r="K100" s="7">
        <f t="shared" si="79"/>
        <v>28.47</v>
      </c>
      <c r="L100" s="7">
        <f t="shared" si="80"/>
        <v>0.28470000000000001</v>
      </c>
      <c r="M100" s="1" t="s">
        <v>112</v>
      </c>
      <c r="N100" s="7">
        <f>(O99-P99)*$C$22/100</f>
        <v>0.80667161385539499</v>
      </c>
      <c r="O100" s="7">
        <f t="shared" si="94"/>
        <v>0.32715640072923124</v>
      </c>
      <c r="P100" s="7">
        <f t="shared" si="81"/>
        <v>1.9560127014904449E-2</v>
      </c>
      <c r="Q100" s="12">
        <f t="shared" si="82"/>
        <v>5.0856330238751571E-3</v>
      </c>
      <c r="R100" s="7">
        <f t="shared" si="83"/>
        <v>7.4022000000000004E-2</v>
      </c>
      <c r="S100" s="13">
        <f t="shared" si="84"/>
        <v>6.8704344976833323E-2</v>
      </c>
      <c r="T100" s="2">
        <v>0.01</v>
      </c>
      <c r="U100" s="14">
        <f t="shared" si="85"/>
        <v>6.8704344976833328E-4</v>
      </c>
      <c r="V100" s="13"/>
      <c r="W100" s="2"/>
      <c r="X100" s="2"/>
      <c r="Y100" s="2"/>
      <c r="Z100" s="2"/>
      <c r="AA100" s="2"/>
      <c r="AB100" s="2"/>
      <c r="AC100" s="2"/>
      <c r="AD100" s="2"/>
      <c r="AE100" s="13">
        <v>1E-3</v>
      </c>
      <c r="AF100" s="2">
        <v>0.49</v>
      </c>
      <c r="AG100" s="14">
        <f t="shared" si="86"/>
        <v>4.8999999999999998E-4</v>
      </c>
      <c r="AH100" s="17"/>
      <c r="AI100" s="2"/>
      <c r="AJ100" s="14"/>
      <c r="AK100" s="13"/>
      <c r="AL100" s="2"/>
      <c r="AM100" s="2"/>
      <c r="AN100" s="13"/>
      <c r="AO100" s="2"/>
      <c r="AP100" s="14"/>
      <c r="AQ100" s="2">
        <v>0.01</v>
      </c>
      <c r="AR100" s="2">
        <v>0.5</v>
      </c>
      <c r="AS100" s="2">
        <f t="shared" si="87"/>
        <v>5.0000000000000001E-3</v>
      </c>
      <c r="AT100" s="1">
        <f t="shared" si="88"/>
        <v>6.1770434497683329E-3</v>
      </c>
      <c r="AU100" s="7">
        <f t="shared" si="89"/>
        <v>28.47</v>
      </c>
      <c r="AV100" s="1">
        <f t="shared" si="90"/>
        <v>0.26</v>
      </c>
      <c r="AW100" s="1">
        <f t="shared" si="95"/>
        <v>0.39166666666666666</v>
      </c>
      <c r="AX100" s="1">
        <f t="shared" si="91"/>
        <v>119.9866383451524</v>
      </c>
      <c r="AZ100" s="1">
        <f t="shared" si="96"/>
        <v>2.8825018616625498E-2</v>
      </c>
      <c r="BA100" s="1">
        <f t="shared" si="92"/>
        <v>8.8305117039455201</v>
      </c>
    </row>
    <row r="101" spans="1:54" x14ac:dyDescent="0.15">
      <c r="C101" s="6">
        <v>11</v>
      </c>
      <c r="D101" s="8">
        <v>2.45519124266667</v>
      </c>
      <c r="E101" s="9">
        <f t="shared" si="93"/>
        <v>9.7852987948064492</v>
      </c>
      <c r="F101" s="6" t="s">
        <v>112</v>
      </c>
      <c r="G101" s="1">
        <v>12</v>
      </c>
      <c r="H101" s="7">
        <f t="shared" si="76"/>
        <v>2.45519124266667</v>
      </c>
      <c r="I101" s="7">
        <f t="shared" si="77"/>
        <v>275.60519124266665</v>
      </c>
      <c r="J101" s="7">
        <f t="shared" si="78"/>
        <v>2.3939627091309024E-2</v>
      </c>
      <c r="K101" s="7">
        <f t="shared" si="79"/>
        <v>28.47</v>
      </c>
      <c r="L101" s="7">
        <f t="shared" si="80"/>
        <v>0.28470000000000001</v>
      </c>
      <c r="M101" s="1" t="s">
        <v>110</v>
      </c>
      <c r="O101" s="7">
        <f t="shared" si="94"/>
        <v>0.59229627371432692</v>
      </c>
      <c r="P101" s="7">
        <f t="shared" si="81"/>
        <v>1.4179351920292885E-2</v>
      </c>
      <c r="Q101" s="12">
        <f t="shared" si="82"/>
        <v>3.68663149927615E-3</v>
      </c>
      <c r="R101" s="7">
        <f t="shared" si="83"/>
        <v>7.4022000000000004E-2</v>
      </c>
      <c r="S101" s="13">
        <f t="shared" si="84"/>
        <v>4.9804537830322737E-2</v>
      </c>
      <c r="T101" s="2">
        <v>0.01</v>
      </c>
      <c r="U101" s="14">
        <f t="shared" si="85"/>
        <v>4.9804537830322741E-4</v>
      </c>
      <c r="V101" s="13"/>
      <c r="W101" s="2"/>
      <c r="X101" s="2"/>
      <c r="Y101" s="2"/>
      <c r="Z101" s="2"/>
      <c r="AA101" s="2"/>
      <c r="AB101" s="2"/>
      <c r="AC101" s="2"/>
      <c r="AD101" s="2"/>
      <c r="AE101" s="13">
        <v>1E-3</v>
      </c>
      <c r="AF101" s="2">
        <v>0.49</v>
      </c>
      <c r="AG101" s="14">
        <f t="shared" si="86"/>
        <v>4.8999999999999998E-4</v>
      </c>
      <c r="AH101" s="17"/>
      <c r="AI101" s="2"/>
      <c r="AJ101" s="14"/>
      <c r="AK101" s="13"/>
      <c r="AL101" s="2"/>
      <c r="AM101" s="2"/>
      <c r="AN101" s="13"/>
      <c r="AO101" s="2"/>
      <c r="AP101" s="14"/>
      <c r="AQ101" s="2">
        <v>0.01</v>
      </c>
      <c r="AR101" s="2">
        <v>0.5</v>
      </c>
      <c r="AS101" s="2">
        <f t="shared" si="87"/>
        <v>5.0000000000000001E-3</v>
      </c>
      <c r="AT101" s="1">
        <f t="shared" si="88"/>
        <v>5.9880453783032273E-3</v>
      </c>
      <c r="AU101" s="7">
        <f t="shared" si="89"/>
        <v>28.47</v>
      </c>
      <c r="AV101" s="1">
        <f t="shared" si="90"/>
        <v>0.26</v>
      </c>
      <c r="AW101" s="1">
        <f t="shared" si="95"/>
        <v>0.39166666666666666</v>
      </c>
      <c r="AX101" s="1">
        <f t="shared" si="91"/>
        <v>116.31542517768384</v>
      </c>
      <c r="AY101" s="1">
        <f>SUM(AX90:AX101)</f>
        <v>2393.930248564166</v>
      </c>
      <c r="AZ101" s="1">
        <f t="shared" si="96"/>
        <v>2.8825018616625498E-2</v>
      </c>
      <c r="BA101" s="1">
        <f t="shared" si="92"/>
        <v>8.5603258625041185</v>
      </c>
      <c r="BB101" s="1">
        <f>SUM(BA90:BA101)</f>
        <v>176.18319314493189</v>
      </c>
    </row>
    <row r="102" spans="1:54" x14ac:dyDescent="0.15">
      <c r="C102" s="6">
        <v>12</v>
      </c>
      <c r="D102" s="8">
        <v>-1.68156157680645</v>
      </c>
      <c r="E102" s="9">
        <f t="shared" si="93"/>
        <v>2.45519124266667</v>
      </c>
      <c r="F102" s="6" t="s">
        <v>110</v>
      </c>
    </row>
    <row r="103" spans="1:54" x14ac:dyDescent="0.15">
      <c r="S103" s="30" t="s">
        <v>80</v>
      </c>
      <c r="T103" s="30"/>
      <c r="U103" s="30"/>
      <c r="V103" s="30" t="s">
        <v>81</v>
      </c>
      <c r="W103" s="30"/>
      <c r="X103" s="30"/>
      <c r="Y103" s="30" t="s">
        <v>82</v>
      </c>
      <c r="Z103" s="30"/>
      <c r="AA103" s="30"/>
      <c r="AB103" s="30" t="s">
        <v>83</v>
      </c>
      <c r="AC103" s="30"/>
      <c r="AD103" s="30"/>
      <c r="AE103" s="30" t="s">
        <v>84</v>
      </c>
      <c r="AF103" s="30"/>
      <c r="AG103" s="30"/>
      <c r="AH103" s="30" t="s">
        <v>85</v>
      </c>
      <c r="AI103" s="30"/>
      <c r="AJ103" s="30"/>
      <c r="AK103" s="31" t="s">
        <v>115</v>
      </c>
      <c r="AL103" s="32"/>
      <c r="AM103" s="33"/>
      <c r="AN103" s="32" t="s">
        <v>116</v>
      </c>
      <c r="AO103" s="32"/>
      <c r="AP103" s="33"/>
      <c r="AQ103" s="30" t="s">
        <v>87</v>
      </c>
      <c r="AR103" s="30"/>
      <c r="AS103" s="30"/>
    </row>
    <row r="104" spans="1:54" x14ac:dyDescent="0.15">
      <c r="A104" s="34" t="s">
        <v>52</v>
      </c>
      <c r="B104" s="34"/>
      <c r="C104" s="6" t="s">
        <v>88</v>
      </c>
      <c r="D104" s="6" t="s">
        <v>89</v>
      </c>
      <c r="E104" s="6" t="s">
        <v>90</v>
      </c>
      <c r="F104" s="6" t="s">
        <v>91</v>
      </c>
      <c r="G104" s="1" t="s">
        <v>88</v>
      </c>
      <c r="H104" s="1" t="s">
        <v>90</v>
      </c>
      <c r="I104" s="1" t="s">
        <v>92</v>
      </c>
      <c r="J104" s="1" t="s">
        <v>93</v>
      </c>
      <c r="K104" s="10" t="s">
        <v>94</v>
      </c>
      <c r="L104" s="10" t="s">
        <v>95</v>
      </c>
      <c r="M104" s="1" t="s">
        <v>96</v>
      </c>
      <c r="N104" s="10" t="s">
        <v>97</v>
      </c>
      <c r="O104" s="1" t="s">
        <v>98</v>
      </c>
      <c r="P104" s="1" t="s">
        <v>99</v>
      </c>
      <c r="Q104" s="10" t="s">
        <v>100</v>
      </c>
      <c r="R104" s="10" t="s">
        <v>101</v>
      </c>
      <c r="S104" s="2" t="s">
        <v>102</v>
      </c>
      <c r="T104" s="2" t="s">
        <v>103</v>
      </c>
      <c r="U104" s="2"/>
      <c r="V104" s="2" t="s">
        <v>102</v>
      </c>
      <c r="W104" s="2" t="s">
        <v>103</v>
      </c>
      <c r="X104" s="2"/>
      <c r="Y104" s="2" t="s">
        <v>102</v>
      </c>
      <c r="Z104" s="2" t="s">
        <v>103</v>
      </c>
      <c r="AA104" s="2"/>
      <c r="AB104" s="2" t="s">
        <v>102</v>
      </c>
      <c r="AC104" s="2" t="s">
        <v>103</v>
      </c>
      <c r="AD104" s="2"/>
      <c r="AE104" s="2" t="s">
        <v>102</v>
      </c>
      <c r="AF104" s="2" t="s">
        <v>103</v>
      </c>
      <c r="AG104" s="2"/>
      <c r="AH104" s="2" t="s">
        <v>102</v>
      </c>
      <c r="AI104" s="2" t="s">
        <v>103</v>
      </c>
      <c r="AJ104" s="2"/>
      <c r="AK104" s="2" t="s">
        <v>102</v>
      </c>
      <c r="AL104" s="2" t="s">
        <v>103</v>
      </c>
      <c r="AM104" s="2"/>
      <c r="AN104" s="2" t="s">
        <v>102</v>
      </c>
      <c r="AO104" s="2" t="s">
        <v>103</v>
      </c>
      <c r="AP104" s="2"/>
      <c r="AQ104" s="16" t="s">
        <v>102</v>
      </c>
      <c r="AR104" s="16" t="s">
        <v>103</v>
      </c>
      <c r="AS104" s="16"/>
      <c r="AT104" s="1" t="s">
        <v>104</v>
      </c>
      <c r="AU104" s="1" t="s">
        <v>105</v>
      </c>
      <c r="AV104" s="1" t="s">
        <v>73</v>
      </c>
      <c r="AW104" s="1" t="s">
        <v>106</v>
      </c>
      <c r="AX104" s="1" t="s">
        <v>107</v>
      </c>
    </row>
    <row r="105" spans="1:54" x14ac:dyDescent="0.15">
      <c r="A105" s="1" t="s">
        <v>108</v>
      </c>
      <c r="B105" s="1">
        <f>F11</f>
        <v>910.85749999999996</v>
      </c>
      <c r="C105" s="6" t="s">
        <v>109</v>
      </c>
      <c r="D105" s="6">
        <v>-5</v>
      </c>
      <c r="E105" s="6"/>
      <c r="F105" s="6"/>
      <c r="G105" s="1">
        <v>1</v>
      </c>
      <c r="H105" s="7">
        <f t="shared" ref="H105:H116" si="97">E106</f>
        <v>-5</v>
      </c>
      <c r="I105" s="7">
        <f t="shared" ref="I105:I116" si="98">H105+273.15</f>
        <v>268.14999999999998</v>
      </c>
      <c r="J105" s="7">
        <f t="shared" ref="J105:J116" si="99">EXP(($C$16*(I105-$C$14))/($C$17*I105*$C$14))</f>
        <v>8.9648717348658306E-3</v>
      </c>
      <c r="K105" s="7">
        <f t="shared" ref="K105:K116" si="100">$B$105/12</f>
        <v>75.904791666666668</v>
      </c>
      <c r="L105" s="7">
        <f t="shared" ref="L105:L116" si="101">K105*$B$106/100</f>
        <v>0.75904791666666671</v>
      </c>
      <c r="M105" s="1" t="s">
        <v>110</v>
      </c>
      <c r="O105" s="7">
        <f>L105</f>
        <v>0.75904791666666671</v>
      </c>
      <c r="P105" s="7">
        <f t="shared" ref="P105:P116" si="102">O105*J105</f>
        <v>6.8047672135337946E-3</v>
      </c>
      <c r="Q105" s="12">
        <f t="shared" ref="Q105:Q116" si="103">P105*$B$107</f>
        <v>1.4290011148420968E-3</v>
      </c>
      <c r="R105" s="7">
        <f t="shared" ref="R105:R116" si="104">L105*$B$107</f>
        <v>0.15940006249999999</v>
      </c>
      <c r="S105" s="13">
        <f t="shared" ref="S105:S116" si="105">Q105/R105</f>
        <v>8.9648717348658306E-3</v>
      </c>
      <c r="T105" s="2">
        <v>0.01</v>
      </c>
      <c r="U105" s="14">
        <f t="shared" ref="U105:U116" si="106">S105*T105</f>
        <v>8.9648717348658305E-5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07">AF105*AE105</f>
        <v>4.8999999999999998E-4</v>
      </c>
      <c r="AH105" s="17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08">AR105*AQ105</f>
        <v>5.0000000000000001E-3</v>
      </c>
      <c r="AT105" s="1">
        <f t="shared" ref="AT105:AT116" si="109">(AS105+AM105+AD105+AA105+U105+X105+AG105+AJ105+AP105)</f>
        <v>5.5796487173486583E-3</v>
      </c>
      <c r="AU105" s="7">
        <f t="shared" ref="AU105:AU116" si="110">$B$105/12</f>
        <v>75.904791666666668</v>
      </c>
      <c r="AV105" s="1">
        <f t="shared" ref="AV105:AV116" si="111">$B$107</f>
        <v>0.21</v>
      </c>
      <c r="AW105" s="1">
        <f t="shared" ref="AW105:AW116" si="112">$E$11/12</f>
        <v>3.3333333333333335E-3</v>
      </c>
      <c r="AX105" s="1">
        <f t="shared" ref="AX105:AX116" si="113">AW105*10000*AV105*0.67*AU105*AT105</f>
        <v>1.9863185245439736</v>
      </c>
    </row>
    <row r="106" spans="1:54" x14ac:dyDescent="0.15">
      <c r="A106" s="1" t="s">
        <v>111</v>
      </c>
      <c r="B106" s="1">
        <v>1</v>
      </c>
      <c r="C106" s="6">
        <v>1</v>
      </c>
      <c r="D106" s="8">
        <v>-9.0377435310000003</v>
      </c>
      <c r="E106" s="9">
        <f t="shared" ref="E106:E117" si="114">D105</f>
        <v>-5</v>
      </c>
      <c r="F106" s="6" t="s">
        <v>110</v>
      </c>
      <c r="G106" s="1">
        <v>2</v>
      </c>
      <c r="H106" s="7">
        <f t="shared" si="97"/>
        <v>-9.0377435310000003</v>
      </c>
      <c r="I106" s="7">
        <f t="shared" si="98"/>
        <v>264.11225646899999</v>
      </c>
      <c r="J106" s="7">
        <f t="shared" si="99"/>
        <v>5.145858339029398E-3</v>
      </c>
      <c r="K106" s="7">
        <f t="shared" si="100"/>
        <v>75.904791666666668</v>
      </c>
      <c r="L106" s="7">
        <f t="shared" si="101"/>
        <v>0.75904791666666671</v>
      </c>
      <c r="M106" s="1" t="s">
        <v>110</v>
      </c>
      <c r="O106" s="7">
        <f t="shared" ref="O106:O116" si="115">L106+O105-P105-N106</f>
        <v>1.5112910661197996</v>
      </c>
      <c r="P106" s="7">
        <f t="shared" si="102"/>
        <v>7.7768897352932E-3</v>
      </c>
      <c r="Q106" s="12">
        <f t="shared" si="103"/>
        <v>1.6331468444115719E-3</v>
      </c>
      <c r="R106" s="7">
        <f t="shared" si="104"/>
        <v>0.15940006249999999</v>
      </c>
      <c r="S106" s="13">
        <f t="shared" si="105"/>
        <v>1.0245584718083608E-2</v>
      </c>
      <c r="T106" s="2">
        <v>0.01</v>
      </c>
      <c r="U106" s="14">
        <f t="shared" si="106"/>
        <v>1.0245584718083608E-4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07"/>
        <v>4.8999999999999998E-4</v>
      </c>
      <c r="AH106" s="17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08"/>
        <v>5.0000000000000001E-3</v>
      </c>
      <c r="AT106" s="1">
        <f t="shared" si="109"/>
        <v>5.5924558471808364E-3</v>
      </c>
      <c r="AU106" s="7">
        <f t="shared" si="110"/>
        <v>75.904791666666668</v>
      </c>
      <c r="AV106" s="1">
        <f t="shared" si="111"/>
        <v>0.21</v>
      </c>
      <c r="AW106" s="1">
        <f t="shared" si="112"/>
        <v>3.3333333333333335E-3</v>
      </c>
      <c r="AX106" s="1">
        <f t="shared" si="113"/>
        <v>1.9908777791710253</v>
      </c>
    </row>
    <row r="107" spans="1:54" x14ac:dyDescent="0.15">
      <c r="A107" s="1" t="s">
        <v>73</v>
      </c>
      <c r="B107" s="1">
        <f>H11</f>
        <v>0.21</v>
      </c>
      <c r="C107" s="6">
        <v>2</v>
      </c>
      <c r="D107" s="8">
        <v>-3.9570574958620699</v>
      </c>
      <c r="E107" s="9">
        <f t="shared" si="114"/>
        <v>-9.0377435310000003</v>
      </c>
      <c r="F107" s="6" t="s">
        <v>110</v>
      </c>
      <c r="G107" s="1">
        <v>3</v>
      </c>
      <c r="H107" s="7">
        <f t="shared" si="97"/>
        <v>-3.9570574958620699</v>
      </c>
      <c r="I107" s="7">
        <f t="shared" si="98"/>
        <v>269.19294250413793</v>
      </c>
      <c r="J107" s="7">
        <f t="shared" si="99"/>
        <v>1.0319079341596656E-2</v>
      </c>
      <c r="K107" s="7">
        <f t="shared" si="100"/>
        <v>75.904791666666668</v>
      </c>
      <c r="L107" s="7">
        <f t="shared" si="101"/>
        <v>0.75904791666666671</v>
      </c>
      <c r="M107" s="1" t="s">
        <v>110</v>
      </c>
      <c r="O107" s="7">
        <f t="shared" si="115"/>
        <v>2.262562093051173</v>
      </c>
      <c r="P107" s="7">
        <f t="shared" si="102"/>
        <v>2.3347557753484047E-2</v>
      </c>
      <c r="Q107" s="12">
        <f t="shared" si="103"/>
        <v>4.9029871282316494E-3</v>
      </c>
      <c r="R107" s="7">
        <f t="shared" si="104"/>
        <v>0.15940006249999999</v>
      </c>
      <c r="S107" s="13">
        <f t="shared" si="105"/>
        <v>3.0759003800463688E-2</v>
      </c>
      <c r="T107" s="2">
        <v>0.01</v>
      </c>
      <c r="U107" s="14">
        <f t="shared" si="106"/>
        <v>3.0759003800463687E-4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07"/>
        <v>4.8999999999999998E-4</v>
      </c>
      <c r="AH107" s="17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08"/>
        <v>5.0000000000000001E-3</v>
      </c>
      <c r="AT107" s="1">
        <f t="shared" si="109"/>
        <v>5.7975900380046368E-3</v>
      </c>
      <c r="AU107" s="7">
        <f t="shared" si="110"/>
        <v>75.904791666666668</v>
      </c>
      <c r="AV107" s="1">
        <f t="shared" si="111"/>
        <v>0.21</v>
      </c>
      <c r="AW107" s="1">
        <f t="shared" si="112"/>
        <v>3.3333333333333335E-3</v>
      </c>
      <c r="AX107" s="1">
        <f t="shared" si="113"/>
        <v>2.0639042121763405</v>
      </c>
    </row>
    <row r="108" spans="1:54" x14ac:dyDescent="0.15">
      <c r="C108" s="6">
        <v>3</v>
      </c>
      <c r="D108" s="8">
        <v>4.9136688391290297</v>
      </c>
      <c r="E108" s="9">
        <f t="shared" si="114"/>
        <v>-3.9570574958620699</v>
      </c>
      <c r="F108" s="6" t="s">
        <v>110</v>
      </c>
      <c r="G108" s="1">
        <v>4</v>
      </c>
      <c r="H108" s="7">
        <f t="shared" si="97"/>
        <v>4.9136688391290297</v>
      </c>
      <c r="I108" s="7">
        <f t="shared" si="98"/>
        <v>278.06366883912898</v>
      </c>
      <c r="J108" s="7">
        <f t="shared" si="99"/>
        <v>3.2716891381877791E-2</v>
      </c>
      <c r="K108" s="7">
        <f t="shared" si="100"/>
        <v>75.904791666666668</v>
      </c>
      <c r="L108" s="7">
        <f t="shared" si="101"/>
        <v>0.75904791666666671</v>
      </c>
      <c r="M108" s="1" t="s">
        <v>110</v>
      </c>
      <c r="O108" s="7">
        <f t="shared" si="115"/>
        <v>2.9982624519643557</v>
      </c>
      <c r="P108" s="7">
        <f t="shared" si="102"/>
        <v>9.8093826975280407E-2</v>
      </c>
      <c r="Q108" s="12">
        <f t="shared" si="103"/>
        <v>2.0599703664808885E-2</v>
      </c>
      <c r="R108" s="7">
        <f t="shared" si="104"/>
        <v>0.15940006249999999</v>
      </c>
      <c r="S108" s="13">
        <f t="shared" si="105"/>
        <v>0.1292327201239892</v>
      </c>
      <c r="T108" s="2">
        <v>0.01</v>
      </c>
      <c r="U108" s="14">
        <f t="shared" si="106"/>
        <v>1.292327201239892E-3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07"/>
        <v>4.8999999999999998E-4</v>
      </c>
      <c r="AH108" s="17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08"/>
        <v>5.0000000000000001E-3</v>
      </c>
      <c r="AT108" s="1">
        <f t="shared" si="109"/>
        <v>6.7823272012398923E-3</v>
      </c>
      <c r="AU108" s="7">
        <f t="shared" si="110"/>
        <v>75.904791666666668</v>
      </c>
      <c r="AV108" s="1">
        <f t="shared" si="111"/>
        <v>0.21</v>
      </c>
      <c r="AW108" s="1">
        <f t="shared" si="112"/>
        <v>3.3333333333333335E-3</v>
      </c>
      <c r="AX108" s="1">
        <f t="shared" si="113"/>
        <v>2.4144642148265656</v>
      </c>
    </row>
    <row r="109" spans="1:54" x14ac:dyDescent="0.15">
      <c r="C109" s="6">
        <v>4</v>
      </c>
      <c r="D109" s="8">
        <v>12.831301836333299</v>
      </c>
      <c r="E109" s="9">
        <f t="shared" si="114"/>
        <v>4.9136688391290297</v>
      </c>
      <c r="F109" s="6" t="s">
        <v>110</v>
      </c>
      <c r="G109" s="1">
        <v>5</v>
      </c>
      <c r="H109" s="7">
        <f t="shared" si="97"/>
        <v>12.831301836333299</v>
      </c>
      <c r="I109" s="7">
        <f t="shared" si="98"/>
        <v>285.98130183633327</v>
      </c>
      <c r="J109" s="7">
        <f t="shared" si="99"/>
        <v>8.6258624796078404E-2</v>
      </c>
      <c r="K109" s="7">
        <f t="shared" si="100"/>
        <v>75.904791666666668</v>
      </c>
      <c r="L109" s="7">
        <f t="shared" si="101"/>
        <v>0.75904791666666671</v>
      </c>
      <c r="M109" s="1" t="s">
        <v>112</v>
      </c>
      <c r="N109" s="7">
        <f>(O108-P108)*$C$22/100</f>
        <v>2.7551601937396217</v>
      </c>
      <c r="O109" s="7">
        <f t="shared" si="115"/>
        <v>0.90405634791612055</v>
      </c>
      <c r="P109" s="7">
        <f t="shared" si="102"/>
        <v>7.7982657309409564E-2</v>
      </c>
      <c r="Q109" s="12">
        <f t="shared" si="103"/>
        <v>1.6376358034976009E-2</v>
      </c>
      <c r="R109" s="7">
        <f t="shared" si="104"/>
        <v>0.15940006249999999</v>
      </c>
      <c r="S109" s="13">
        <f t="shared" si="105"/>
        <v>0.10273746307330343</v>
      </c>
      <c r="T109" s="2">
        <v>0.01</v>
      </c>
      <c r="U109" s="14">
        <f t="shared" si="106"/>
        <v>1.0273746307330343E-3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5.0000000000000001E-3</v>
      </c>
      <c r="AF109" s="2">
        <v>0.49</v>
      </c>
      <c r="AG109" s="14">
        <f t="shared" si="107"/>
        <v>2.4499999999999999E-3</v>
      </c>
      <c r="AH109" s="17"/>
      <c r="AI109" s="2"/>
      <c r="AJ109" s="14"/>
      <c r="AK109" s="13"/>
      <c r="AL109" s="2"/>
      <c r="AM109" s="2"/>
      <c r="AN109" s="13"/>
      <c r="AO109" s="2"/>
      <c r="AP109" s="14"/>
      <c r="AQ109" s="2">
        <v>1.4999999999999999E-2</v>
      </c>
      <c r="AR109" s="2">
        <v>0.5</v>
      </c>
      <c r="AS109" s="2">
        <f t="shared" si="108"/>
        <v>7.4999999999999997E-3</v>
      </c>
      <c r="AT109" s="1">
        <f t="shared" si="109"/>
        <v>1.0977374630733033E-2</v>
      </c>
      <c r="AU109" s="7">
        <f t="shared" si="110"/>
        <v>75.904791666666668</v>
      </c>
      <c r="AV109" s="1">
        <f t="shared" si="111"/>
        <v>0.21</v>
      </c>
      <c r="AW109" s="1">
        <f t="shared" si="112"/>
        <v>3.3333333333333335E-3</v>
      </c>
      <c r="AX109" s="1">
        <f t="shared" si="113"/>
        <v>3.9078737183019641</v>
      </c>
    </row>
    <row r="110" spans="1:54" x14ac:dyDescent="0.15">
      <c r="C110" s="6">
        <v>5</v>
      </c>
      <c r="D110" s="8">
        <v>15.0777302204839</v>
      </c>
      <c r="E110" s="9">
        <f t="shared" si="114"/>
        <v>12.831301836333299</v>
      </c>
      <c r="F110" s="6" t="s">
        <v>112</v>
      </c>
      <c r="G110" s="1">
        <v>6</v>
      </c>
      <c r="H110" s="7">
        <f t="shared" si="97"/>
        <v>15.0777302204839</v>
      </c>
      <c r="I110" s="7">
        <f t="shared" si="98"/>
        <v>288.22773022048386</v>
      </c>
      <c r="J110" s="7">
        <f t="shared" si="99"/>
        <v>0.11247261085177267</v>
      </c>
      <c r="K110" s="7">
        <f t="shared" si="100"/>
        <v>75.904791666666668</v>
      </c>
      <c r="L110" s="7">
        <f t="shared" si="101"/>
        <v>0.75904791666666671</v>
      </c>
      <c r="M110" s="1" t="s">
        <v>110</v>
      </c>
      <c r="O110" s="7">
        <f t="shared" si="115"/>
        <v>1.5851216072733778</v>
      </c>
      <c r="P110" s="7">
        <f t="shared" si="102"/>
        <v>0.17828276568759505</v>
      </c>
      <c r="Q110" s="12">
        <f t="shared" si="103"/>
        <v>3.7439380794394961E-2</v>
      </c>
      <c r="R110" s="7">
        <f t="shared" si="104"/>
        <v>0.15940006249999999</v>
      </c>
      <c r="S110" s="13">
        <f t="shared" si="105"/>
        <v>0.23487682631488907</v>
      </c>
      <c r="T110" s="2">
        <v>0.01</v>
      </c>
      <c r="U110" s="14">
        <f t="shared" si="106"/>
        <v>2.3487682631488909E-3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5.0000000000000001E-3</v>
      </c>
      <c r="AF110" s="2">
        <v>0.49</v>
      </c>
      <c r="AG110" s="14">
        <f t="shared" si="107"/>
        <v>2.4499999999999999E-3</v>
      </c>
      <c r="AH110" s="17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08"/>
        <v>7.4999999999999997E-3</v>
      </c>
      <c r="AT110" s="1">
        <f t="shared" si="109"/>
        <v>1.229876826314889E-2</v>
      </c>
      <c r="AU110" s="7">
        <f t="shared" si="110"/>
        <v>75.904791666666668</v>
      </c>
      <c r="AV110" s="1">
        <f t="shared" si="111"/>
        <v>0.21</v>
      </c>
      <c r="AW110" s="1">
        <f t="shared" si="112"/>
        <v>3.3333333333333335E-3</v>
      </c>
      <c r="AX110" s="1">
        <f t="shared" si="113"/>
        <v>4.3782812265956537</v>
      </c>
    </row>
    <row r="111" spans="1:54" x14ac:dyDescent="0.15">
      <c r="C111" s="6">
        <v>6</v>
      </c>
      <c r="D111" s="8">
        <v>20.989783562333301</v>
      </c>
      <c r="E111" s="9">
        <f t="shared" si="114"/>
        <v>15.0777302204839</v>
      </c>
      <c r="F111" s="6" t="s">
        <v>110</v>
      </c>
      <c r="G111" s="1">
        <v>7</v>
      </c>
      <c r="H111" s="7">
        <f t="shared" si="97"/>
        <v>20.989783562333301</v>
      </c>
      <c r="I111" s="7">
        <f t="shared" si="98"/>
        <v>294.13978356233326</v>
      </c>
      <c r="J111" s="7">
        <f t="shared" si="99"/>
        <v>0.22178348409311943</v>
      </c>
      <c r="K111" s="7">
        <f t="shared" si="100"/>
        <v>75.904791666666668</v>
      </c>
      <c r="L111" s="7">
        <f t="shared" si="101"/>
        <v>0.75904791666666671</v>
      </c>
      <c r="M111" s="1" t="s">
        <v>110</v>
      </c>
      <c r="O111" s="7">
        <f t="shared" si="115"/>
        <v>2.1658867582524497</v>
      </c>
      <c r="P111" s="7">
        <f t="shared" si="102"/>
        <v>0.48035791139638018</v>
      </c>
      <c r="Q111" s="12">
        <f t="shared" si="103"/>
        <v>0.10087516139323983</v>
      </c>
      <c r="R111" s="7">
        <f t="shared" si="104"/>
        <v>0.15940006249999999</v>
      </c>
      <c r="S111" s="13">
        <f t="shared" si="105"/>
        <v>0.63284267152178708</v>
      </c>
      <c r="T111" s="2">
        <v>0.01</v>
      </c>
      <c r="U111" s="14">
        <f t="shared" si="106"/>
        <v>6.3284267152178709E-3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07"/>
        <v>2.4499999999999999E-3</v>
      </c>
      <c r="AH111" s="17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08"/>
        <v>7.4999999999999997E-3</v>
      </c>
      <c r="AT111" s="1">
        <f t="shared" si="109"/>
        <v>1.627842671521787E-2</v>
      </c>
      <c r="AU111" s="7">
        <f t="shared" si="110"/>
        <v>75.904791666666668</v>
      </c>
      <c r="AV111" s="1">
        <f t="shared" si="111"/>
        <v>0.21</v>
      </c>
      <c r="AW111" s="1">
        <f t="shared" si="112"/>
        <v>3.3333333333333335E-3</v>
      </c>
      <c r="AX111" s="1">
        <f t="shared" si="113"/>
        <v>5.7950136599698565</v>
      </c>
    </row>
    <row r="112" spans="1:54" x14ac:dyDescent="0.15">
      <c r="C112" s="6">
        <v>7</v>
      </c>
      <c r="D112" s="8">
        <v>22.992375583548402</v>
      </c>
      <c r="E112" s="9">
        <f t="shared" si="114"/>
        <v>20.989783562333301</v>
      </c>
      <c r="F112" s="6" t="s">
        <v>110</v>
      </c>
      <c r="G112" s="1">
        <v>8</v>
      </c>
      <c r="H112" s="7">
        <f t="shared" si="97"/>
        <v>22.992375583548402</v>
      </c>
      <c r="I112" s="7">
        <f t="shared" si="98"/>
        <v>296.14237558354836</v>
      </c>
      <c r="J112" s="7">
        <f t="shared" si="99"/>
        <v>0.27742481832585791</v>
      </c>
      <c r="K112" s="7">
        <f t="shared" si="100"/>
        <v>75.904791666666668</v>
      </c>
      <c r="L112" s="7">
        <f t="shared" si="101"/>
        <v>0.75904791666666671</v>
      </c>
      <c r="M112" s="1" t="s">
        <v>110</v>
      </c>
      <c r="O112" s="7">
        <f t="shared" si="115"/>
        <v>2.4445767635227362</v>
      </c>
      <c r="P112" s="7">
        <f t="shared" si="102"/>
        <v>0.67818626450390884</v>
      </c>
      <c r="Q112" s="12">
        <f t="shared" si="103"/>
        <v>0.14241911554582085</v>
      </c>
      <c r="R112" s="7">
        <f t="shared" si="104"/>
        <v>0.15940006249999999</v>
      </c>
      <c r="S112" s="13">
        <f t="shared" si="105"/>
        <v>0.89346963427834825</v>
      </c>
      <c r="T112" s="2">
        <v>0.01</v>
      </c>
      <c r="U112" s="14">
        <f t="shared" si="106"/>
        <v>8.9346963427834828E-3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07"/>
        <v>2.4499999999999999E-3</v>
      </c>
      <c r="AH112" s="17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08"/>
        <v>7.4999999999999997E-3</v>
      </c>
      <c r="AT112" s="1">
        <f t="shared" si="109"/>
        <v>1.8884696342783482E-2</v>
      </c>
      <c r="AU112" s="7">
        <f t="shared" si="110"/>
        <v>75.904791666666668</v>
      </c>
      <c r="AV112" s="1">
        <f t="shared" si="111"/>
        <v>0.21</v>
      </c>
      <c r="AW112" s="1">
        <f t="shared" si="112"/>
        <v>3.3333333333333335E-3</v>
      </c>
      <c r="AX112" s="1">
        <f t="shared" si="113"/>
        <v>6.7228286360441656</v>
      </c>
    </row>
    <row r="113" spans="3:51" x14ac:dyDescent="0.15">
      <c r="C113" s="6">
        <v>8</v>
      </c>
      <c r="D113" s="8">
        <v>22.501737507419399</v>
      </c>
      <c r="E113" s="9">
        <f t="shared" si="114"/>
        <v>22.992375583548402</v>
      </c>
      <c r="F113" s="6" t="s">
        <v>110</v>
      </c>
      <c r="G113" s="1">
        <v>9</v>
      </c>
      <c r="H113" s="7">
        <f t="shared" si="97"/>
        <v>22.501737507419399</v>
      </c>
      <c r="I113" s="7">
        <f t="shared" si="98"/>
        <v>295.6517375074194</v>
      </c>
      <c r="J113" s="7">
        <f t="shared" si="99"/>
        <v>0.2626933153226737</v>
      </c>
      <c r="K113" s="7">
        <f t="shared" si="100"/>
        <v>75.904791666666668</v>
      </c>
      <c r="L113" s="7">
        <f t="shared" si="101"/>
        <v>0.75904791666666671</v>
      </c>
      <c r="M113" s="1" t="s">
        <v>110</v>
      </c>
      <c r="O113" s="7">
        <f t="shared" si="115"/>
        <v>2.5254384156854943</v>
      </c>
      <c r="P113" s="7">
        <f t="shared" si="102"/>
        <v>0.66341579005966311</v>
      </c>
      <c r="Q113" s="12">
        <f t="shared" si="103"/>
        <v>0.13931731591252924</v>
      </c>
      <c r="R113" s="7">
        <f t="shared" si="104"/>
        <v>0.15940006249999999</v>
      </c>
      <c r="S113" s="13">
        <f t="shared" si="105"/>
        <v>0.87401042212595903</v>
      </c>
      <c r="T113" s="2">
        <v>0.01</v>
      </c>
      <c r="U113" s="14">
        <f t="shared" si="106"/>
        <v>8.7401042212595908E-3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07"/>
        <v>2.4499999999999999E-3</v>
      </c>
      <c r="AH113" s="17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08"/>
        <v>7.4999999999999997E-3</v>
      </c>
      <c r="AT113" s="1">
        <f t="shared" si="109"/>
        <v>1.8690104221259593E-2</v>
      </c>
      <c r="AU113" s="7">
        <f t="shared" si="110"/>
        <v>75.904791666666668</v>
      </c>
      <c r="AV113" s="1">
        <f t="shared" si="111"/>
        <v>0.21</v>
      </c>
      <c r="AW113" s="1">
        <f t="shared" si="112"/>
        <v>3.3333333333333335E-3</v>
      </c>
      <c r="AX113" s="1">
        <f t="shared" si="113"/>
        <v>6.6535551109006548</v>
      </c>
    </row>
    <row r="114" spans="3:51" x14ac:dyDescent="0.15">
      <c r="C114" s="6">
        <v>9</v>
      </c>
      <c r="D114" s="8">
        <v>16.724868440733299</v>
      </c>
      <c r="E114" s="9">
        <f t="shared" si="114"/>
        <v>22.501737507419399</v>
      </c>
      <c r="F114" s="6" t="s">
        <v>110</v>
      </c>
      <c r="G114" s="1">
        <v>10</v>
      </c>
      <c r="H114" s="7">
        <f t="shared" si="97"/>
        <v>16.724868440733299</v>
      </c>
      <c r="I114" s="7">
        <f t="shared" si="98"/>
        <v>289.87486844073328</v>
      </c>
      <c r="J114" s="7">
        <f t="shared" si="99"/>
        <v>0.1362736173362602</v>
      </c>
      <c r="K114" s="7">
        <f t="shared" si="100"/>
        <v>75.904791666666668</v>
      </c>
      <c r="L114" s="7">
        <f t="shared" si="101"/>
        <v>0.75904791666666671</v>
      </c>
      <c r="M114" s="1" t="s">
        <v>110</v>
      </c>
      <c r="O114" s="7">
        <f t="shared" si="115"/>
        <v>2.621070542292498</v>
      </c>
      <c r="P114" s="7">
        <f t="shared" si="102"/>
        <v>0.3571827640917119</v>
      </c>
      <c r="Q114" s="12">
        <f t="shared" si="103"/>
        <v>7.5008380459259491E-2</v>
      </c>
      <c r="R114" s="7">
        <f t="shared" si="104"/>
        <v>0.15940006249999999</v>
      </c>
      <c r="S114" s="13">
        <f t="shared" si="105"/>
        <v>0.47056681962881597</v>
      </c>
      <c r="T114" s="2">
        <v>0.01</v>
      </c>
      <c r="U114" s="14">
        <f t="shared" si="106"/>
        <v>4.7056681962881599E-3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 t="shared" si="107"/>
        <v>4.8999999999999998E-4</v>
      </c>
      <c r="AH114" s="17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 t="shared" si="108"/>
        <v>5.0000000000000001E-3</v>
      </c>
      <c r="AT114" s="1">
        <f t="shared" si="109"/>
        <v>1.0195668196288161E-2</v>
      </c>
      <c r="AU114" s="7">
        <f t="shared" si="110"/>
        <v>75.904791666666668</v>
      </c>
      <c r="AV114" s="1">
        <f t="shared" si="111"/>
        <v>0.21</v>
      </c>
      <c r="AW114" s="1">
        <f t="shared" si="112"/>
        <v>3.3333333333333335E-3</v>
      </c>
      <c r="AX114" s="1">
        <f t="shared" si="113"/>
        <v>3.6295913299026292</v>
      </c>
    </row>
    <row r="115" spans="3:51" x14ac:dyDescent="0.15">
      <c r="C115" s="6">
        <v>10</v>
      </c>
      <c r="D115" s="8">
        <v>9.7852987948064492</v>
      </c>
      <c r="E115" s="9">
        <f t="shared" si="114"/>
        <v>16.724868440733299</v>
      </c>
      <c r="F115" s="6" t="s">
        <v>110</v>
      </c>
      <c r="G115" s="1">
        <v>11</v>
      </c>
      <c r="H115" s="7">
        <f t="shared" si="97"/>
        <v>9.7852987948064492</v>
      </c>
      <c r="I115" s="7">
        <f t="shared" si="98"/>
        <v>282.93529879480644</v>
      </c>
      <c r="J115" s="7">
        <f t="shared" si="99"/>
        <v>5.9788306055773163E-2</v>
      </c>
      <c r="K115" s="7">
        <f t="shared" si="100"/>
        <v>75.904791666666668</v>
      </c>
      <c r="L115" s="7">
        <f t="shared" si="101"/>
        <v>0.75904791666666671</v>
      </c>
      <c r="M115" s="1" t="s">
        <v>112</v>
      </c>
      <c r="N115" s="7">
        <f>(O114-P114)*$C$22/100</f>
        <v>2.1506933892907467</v>
      </c>
      <c r="O115" s="7">
        <f t="shared" si="115"/>
        <v>0.87224230557670612</v>
      </c>
      <c r="P115" s="7">
        <f t="shared" si="102"/>
        <v>5.2149889920613327E-2</v>
      </c>
      <c r="Q115" s="12">
        <f t="shared" si="103"/>
        <v>1.0951476883328799E-2</v>
      </c>
      <c r="R115" s="7">
        <f t="shared" si="104"/>
        <v>0.15940006249999999</v>
      </c>
      <c r="S115" s="13">
        <f t="shared" si="105"/>
        <v>6.8704344976833365E-2</v>
      </c>
      <c r="T115" s="2">
        <v>0.01</v>
      </c>
      <c r="U115" s="14">
        <f t="shared" si="106"/>
        <v>6.8704344976833361E-4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07"/>
        <v>4.8999999999999998E-4</v>
      </c>
      <c r="AH115" s="17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08"/>
        <v>5.0000000000000001E-3</v>
      </c>
      <c r="AT115" s="1">
        <f t="shared" si="109"/>
        <v>6.1770434497683338E-3</v>
      </c>
      <c r="AU115" s="7">
        <f t="shared" si="110"/>
        <v>75.904791666666668</v>
      </c>
      <c r="AV115" s="1">
        <f t="shared" si="111"/>
        <v>0.21</v>
      </c>
      <c r="AW115" s="1">
        <f t="shared" si="112"/>
        <v>3.3333333333333335E-3</v>
      </c>
      <c r="AX115" s="1">
        <f t="shared" si="113"/>
        <v>2.1989871500401765</v>
      </c>
    </row>
    <row r="116" spans="3:51" x14ac:dyDescent="0.15">
      <c r="C116" s="6">
        <v>11</v>
      </c>
      <c r="D116" s="8">
        <v>2.45519124266667</v>
      </c>
      <c r="E116" s="9">
        <f t="shared" si="114"/>
        <v>9.7852987948064492</v>
      </c>
      <c r="F116" s="6" t="s">
        <v>112</v>
      </c>
      <c r="G116" s="1">
        <v>12</v>
      </c>
      <c r="H116" s="7">
        <f t="shared" si="97"/>
        <v>2.45519124266667</v>
      </c>
      <c r="I116" s="7">
        <f t="shared" si="98"/>
        <v>275.60519124266665</v>
      </c>
      <c r="J116" s="7">
        <f t="shared" si="99"/>
        <v>2.3939627091309024E-2</v>
      </c>
      <c r="K116" s="7">
        <f t="shared" si="100"/>
        <v>75.904791666666668</v>
      </c>
      <c r="L116" s="7">
        <f t="shared" si="101"/>
        <v>0.75904791666666671</v>
      </c>
      <c r="M116" s="1" t="s">
        <v>110</v>
      </c>
      <c r="O116" s="7">
        <f t="shared" si="115"/>
        <v>1.5791403323227595</v>
      </c>
      <c r="P116" s="7">
        <f t="shared" si="102"/>
        <v>3.7804030680652669E-2</v>
      </c>
      <c r="Q116" s="12">
        <f t="shared" si="103"/>
        <v>7.9388464429370597E-3</v>
      </c>
      <c r="R116" s="7">
        <f t="shared" si="104"/>
        <v>0.15940006249999999</v>
      </c>
      <c r="S116" s="13">
        <f t="shared" si="105"/>
        <v>4.9804537830322744E-2</v>
      </c>
      <c r="T116" s="2">
        <v>0.01</v>
      </c>
      <c r="U116" s="14">
        <f t="shared" si="106"/>
        <v>4.9804537830322741E-4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07"/>
        <v>4.8999999999999998E-4</v>
      </c>
      <c r="AH116" s="17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08"/>
        <v>5.0000000000000001E-3</v>
      </c>
      <c r="AT116" s="1">
        <f t="shared" si="109"/>
        <v>5.9880453783032273E-3</v>
      </c>
      <c r="AU116" s="7">
        <f t="shared" si="110"/>
        <v>75.904791666666668</v>
      </c>
      <c r="AV116" s="1">
        <f t="shared" si="111"/>
        <v>0.21</v>
      </c>
      <c r="AW116" s="1">
        <f t="shared" si="112"/>
        <v>3.3333333333333335E-3</v>
      </c>
      <c r="AX116" s="1">
        <f t="shared" si="113"/>
        <v>2.1317050702047613</v>
      </c>
      <c r="AY116" s="1">
        <f>SUM(AX105:AX116)</f>
        <v>43.873400632677765</v>
      </c>
    </row>
    <row r="117" spans="3:51" x14ac:dyDescent="0.15">
      <c r="C117" s="6">
        <v>12</v>
      </c>
      <c r="D117" s="8">
        <v>-1.68156157680645</v>
      </c>
      <c r="E117" s="9">
        <f t="shared" si="114"/>
        <v>2.45519124266667</v>
      </c>
      <c r="F117" s="6" t="s">
        <v>110</v>
      </c>
    </row>
  </sheetData>
  <mergeCells count="64">
    <mergeCell ref="G2:G4"/>
    <mergeCell ref="G5:G6"/>
    <mergeCell ref="G14:G15"/>
    <mergeCell ref="I2:I4"/>
    <mergeCell ref="I5:I6"/>
    <mergeCell ref="A104:B104"/>
    <mergeCell ref="A2:A4"/>
    <mergeCell ref="A5:A6"/>
    <mergeCell ref="E2:E4"/>
    <mergeCell ref="E5:E6"/>
    <mergeCell ref="AE103:AG103"/>
    <mergeCell ref="AH103:AJ103"/>
    <mergeCell ref="AK103:AM103"/>
    <mergeCell ref="AN103:AP103"/>
    <mergeCell ref="AQ103:AS103"/>
    <mergeCell ref="A89:B89"/>
    <mergeCell ref="S103:U103"/>
    <mergeCell ref="V103:X103"/>
    <mergeCell ref="Y103:AA103"/>
    <mergeCell ref="AB103:AD103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Z117"/>
  <sheetViews>
    <sheetView topLeftCell="A2" workbookViewId="0">
      <pane xSplit="4" topLeftCell="E1" activePane="topRight" state="frozen"/>
      <selection activeCell="K16" sqref="K16"/>
      <selection pane="topRight"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 customWidth="1"/>
    <col min="29" max="29" width="8.875" style="1"/>
    <col min="30" max="30" width="10.25" style="1" customWidth="1"/>
    <col min="31" max="31" width="8.875" style="1"/>
    <col min="32" max="32" width="23.125" style="1" customWidth="1"/>
    <col min="33" max="33" width="15.625" style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11.5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5.625" style="1"/>
    <col min="55" max="16384" width="8.875" style="1"/>
  </cols>
  <sheetData>
    <row r="1" spans="1:44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73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</row>
    <row r="2" spans="1:44" x14ac:dyDescent="0.15">
      <c r="A2" s="28" t="s">
        <v>41</v>
      </c>
      <c r="B2" s="3" t="s">
        <v>42</v>
      </c>
      <c r="C2" s="2"/>
      <c r="D2" s="2"/>
      <c r="E2" s="35">
        <v>666.05694834876999</v>
      </c>
      <c r="F2" s="2">
        <v>1069.5229999999999</v>
      </c>
      <c r="G2" s="39">
        <f>(F2+F3+F4)/3</f>
        <v>1386.3551666666665</v>
      </c>
      <c r="H2" s="2">
        <v>0.13</v>
      </c>
      <c r="I2" s="28">
        <f>(H2+H3+H4)/3</f>
        <v>0.15666666666666665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</row>
    <row r="3" spans="1:44" x14ac:dyDescent="0.15">
      <c r="A3" s="28"/>
      <c r="B3" s="3" t="s">
        <v>43</v>
      </c>
      <c r="C3" s="2"/>
      <c r="D3" s="2"/>
      <c r="E3" s="36"/>
      <c r="F3" s="2">
        <v>1433.9024999999999</v>
      </c>
      <c r="G3" s="40"/>
      <c r="H3" s="2">
        <v>0.24</v>
      </c>
      <c r="I3" s="28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</row>
    <row r="4" spans="1:44" x14ac:dyDescent="0.15">
      <c r="A4" s="28"/>
      <c r="B4" s="3" t="s">
        <v>44</v>
      </c>
      <c r="C4" s="2"/>
      <c r="D4" s="2"/>
      <c r="E4" s="37"/>
      <c r="F4" s="2">
        <v>1655.64</v>
      </c>
      <c r="G4" s="41"/>
      <c r="H4" s="2">
        <v>0.1</v>
      </c>
      <c r="I4" s="28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</row>
    <row r="5" spans="1:44" x14ac:dyDescent="0.15">
      <c r="A5" s="28" t="s">
        <v>45</v>
      </c>
      <c r="B5" s="3" t="s">
        <v>46</v>
      </c>
      <c r="C5" s="2"/>
      <c r="D5" s="2"/>
      <c r="E5" s="35">
        <v>6736.9709589041104</v>
      </c>
      <c r="F5" s="2">
        <v>91.103999999999999</v>
      </c>
      <c r="G5" s="39">
        <f>(F5+F6)/2</f>
        <v>92.509250000000009</v>
      </c>
      <c r="H5" s="2">
        <v>0.18</v>
      </c>
      <c r="I5" s="28">
        <f>(H5+H6)/2</f>
        <v>0.185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</row>
    <row r="6" spans="1:44" x14ac:dyDescent="0.15">
      <c r="A6" s="28"/>
      <c r="B6" s="3" t="s">
        <v>47</v>
      </c>
      <c r="C6" s="2"/>
      <c r="D6" s="2"/>
      <c r="E6" s="37"/>
      <c r="F6" s="2">
        <v>93.914500000000004</v>
      </c>
      <c r="G6" s="41"/>
      <c r="H6" s="2">
        <v>0.19</v>
      </c>
      <c r="I6" s="28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</row>
    <row r="7" spans="1:44" x14ac:dyDescent="0.15">
      <c r="A7" s="28" t="s">
        <v>48</v>
      </c>
      <c r="B7" s="29"/>
      <c r="C7" s="2"/>
      <c r="D7" s="2"/>
      <c r="E7" s="4">
        <v>631.76493081612102</v>
      </c>
      <c r="F7" s="2">
        <v>134.75800000000001</v>
      </c>
      <c r="G7" s="2"/>
      <c r="H7" s="2">
        <v>0.28999999999999998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</row>
    <row r="8" spans="1:44" x14ac:dyDescent="0.15">
      <c r="A8" s="28" t="s">
        <v>49</v>
      </c>
      <c r="B8" s="29"/>
      <c r="C8" s="2"/>
      <c r="D8" s="2"/>
      <c r="E8" s="4">
        <v>61.636585192385297</v>
      </c>
      <c r="F8" s="2">
        <v>625.46400000000006</v>
      </c>
      <c r="G8" s="2"/>
      <c r="H8" s="2">
        <v>0.3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</row>
    <row r="9" spans="1:44" x14ac:dyDescent="0.15">
      <c r="A9" s="28" t="s">
        <v>50</v>
      </c>
      <c r="B9" s="29"/>
      <c r="C9" s="2"/>
      <c r="D9" s="2"/>
      <c r="E9" s="4">
        <v>17.074295634563899</v>
      </c>
      <c r="F9" s="2">
        <v>341.64</v>
      </c>
      <c r="G9" s="2"/>
      <c r="H9" s="2">
        <v>0.33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</row>
    <row r="10" spans="1:44" x14ac:dyDescent="0.15">
      <c r="A10" s="28" t="s">
        <v>51</v>
      </c>
      <c r="B10" s="29"/>
      <c r="C10" s="2"/>
      <c r="D10" s="2"/>
      <c r="E10" s="4">
        <v>0.11137870638412201</v>
      </c>
      <c r="F10" s="2">
        <v>341.64</v>
      </c>
      <c r="G10" s="2"/>
      <c r="H10" s="2">
        <v>0.26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</row>
    <row r="11" spans="1:44" x14ac:dyDescent="0.15">
      <c r="A11" s="28" t="s">
        <v>52</v>
      </c>
      <c r="B11" s="29"/>
      <c r="C11" s="2"/>
      <c r="D11" s="2"/>
      <c r="E11" s="4">
        <v>11.549703811880899</v>
      </c>
      <c r="F11" s="2">
        <v>910.85749999999996</v>
      </c>
      <c r="G11" s="2"/>
      <c r="H11" s="2">
        <v>0.26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</row>
    <row r="12" spans="1:44" x14ac:dyDescent="0.15"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</row>
    <row r="14" spans="1:44" x14ac:dyDescent="0.15">
      <c r="A14" s="1" t="s">
        <v>55</v>
      </c>
      <c r="B14" s="1" t="s">
        <v>56</v>
      </c>
      <c r="C14" s="1">
        <v>308.16000000000003</v>
      </c>
      <c r="G14" s="38" t="s">
        <v>57</v>
      </c>
      <c r="H14" s="5" t="s">
        <v>58</v>
      </c>
      <c r="I14" s="5">
        <f>AV38+AV53+BB69+AY85+AY101+BB101+AY116+AG69</f>
        <v>22156610.266756944</v>
      </c>
      <c r="J14" s="5" t="s">
        <v>35</v>
      </c>
      <c r="K14" s="5">
        <f>I14/(10000*1000)</f>
        <v>2.2156610266756944</v>
      </c>
      <c r="L14" s="5" t="s">
        <v>59</v>
      </c>
    </row>
    <row r="15" spans="1:44" x14ac:dyDescent="0.15">
      <c r="A15" s="1" t="s">
        <v>60</v>
      </c>
      <c r="B15" s="1" t="s">
        <v>56</v>
      </c>
      <c r="G15" s="38"/>
      <c r="H15" s="5" t="s">
        <v>61</v>
      </c>
      <c r="I15" s="5">
        <v>42115724.266034603</v>
      </c>
      <c r="J15" s="5" t="s">
        <v>35</v>
      </c>
      <c r="K15" s="5">
        <f>I15/(10000*1000)</f>
        <v>4.2115724266034604</v>
      </c>
      <c r="L15" s="5" t="s">
        <v>59</v>
      </c>
    </row>
    <row r="16" spans="1:44" x14ac:dyDescent="0.15">
      <c r="A16" s="1" t="s">
        <v>62</v>
      </c>
      <c r="B16" s="1" t="s">
        <v>63</v>
      </c>
      <c r="C16" s="1">
        <v>19347</v>
      </c>
      <c r="K16" s="1">
        <v>2.2156610266756944</v>
      </c>
    </row>
    <row r="17" spans="1:47" x14ac:dyDescent="0.15">
      <c r="A17" s="1" t="s">
        <v>64</v>
      </c>
      <c r="B17" s="1" t="s">
        <v>65</v>
      </c>
      <c r="C17" s="1">
        <v>1.9870000000000001</v>
      </c>
      <c r="AF17" s="1" t="s">
        <v>122</v>
      </c>
    </row>
    <row r="18" spans="1:47" x14ac:dyDescent="0.15">
      <c r="A18" s="1" t="s">
        <v>67</v>
      </c>
      <c r="B18" s="1" t="s">
        <v>68</v>
      </c>
      <c r="C18" s="1">
        <v>1</v>
      </c>
    </row>
    <row r="19" spans="1:47" x14ac:dyDescent="0.15">
      <c r="A19" s="1" t="s">
        <v>70</v>
      </c>
      <c r="B19" s="1" t="s">
        <v>68</v>
      </c>
      <c r="C19" s="1">
        <v>3</v>
      </c>
    </row>
    <row r="20" spans="1:47" x14ac:dyDescent="0.15">
      <c r="A20" s="1" t="s">
        <v>73</v>
      </c>
      <c r="B20" s="1" t="s">
        <v>74</v>
      </c>
      <c r="C20" s="1">
        <v>0.13</v>
      </c>
    </row>
    <row r="21" spans="1:47" x14ac:dyDescent="0.15">
      <c r="A21" s="1" t="s">
        <v>75</v>
      </c>
      <c r="B21" s="1" t="s">
        <v>76</v>
      </c>
      <c r="C21" s="1">
        <v>1</v>
      </c>
    </row>
    <row r="22" spans="1:47" x14ac:dyDescent="0.15">
      <c r="A22" s="1" t="s">
        <v>77</v>
      </c>
      <c r="B22" s="1" t="s">
        <v>72</v>
      </c>
      <c r="C22" s="1">
        <v>95</v>
      </c>
    </row>
    <row r="23" spans="1:47" x14ac:dyDescent="0.15">
      <c r="A23" s="1" t="s">
        <v>78</v>
      </c>
      <c r="B23" s="1" t="s">
        <v>79</v>
      </c>
      <c r="C23" s="1">
        <v>0.66200000000000003</v>
      </c>
    </row>
    <row r="25" spans="1:47" x14ac:dyDescent="0.15">
      <c r="S25" s="30" t="s">
        <v>80</v>
      </c>
      <c r="T25" s="30"/>
      <c r="U25" s="30"/>
      <c r="V25" s="30" t="s">
        <v>81</v>
      </c>
      <c r="W25" s="30"/>
      <c r="X25" s="30"/>
      <c r="Y25" s="30" t="s">
        <v>82</v>
      </c>
      <c r="Z25" s="30"/>
      <c r="AA25" s="30"/>
      <c r="AB25" s="30" t="s">
        <v>83</v>
      </c>
      <c r="AC25" s="30"/>
      <c r="AD25" s="30"/>
      <c r="AE25" s="30" t="s">
        <v>84</v>
      </c>
      <c r="AF25" s="30"/>
      <c r="AG25" s="30"/>
      <c r="AH25" s="30" t="s">
        <v>85</v>
      </c>
      <c r="AI25" s="30"/>
      <c r="AJ25" s="30"/>
      <c r="AK25" s="31" t="s">
        <v>86</v>
      </c>
      <c r="AL25" s="32"/>
      <c r="AM25" s="33"/>
      <c r="AN25" s="30" t="s">
        <v>87</v>
      </c>
      <c r="AO25" s="30"/>
      <c r="AP25" s="30"/>
    </row>
    <row r="26" spans="1:47" x14ac:dyDescent="0.15">
      <c r="A26" s="34" t="s">
        <v>41</v>
      </c>
      <c r="B26" s="34"/>
      <c r="C26" s="6" t="s">
        <v>88</v>
      </c>
      <c r="D26" s="6" t="s">
        <v>89</v>
      </c>
      <c r="E26" s="6" t="s">
        <v>90</v>
      </c>
      <c r="F26" s="6" t="s">
        <v>91</v>
      </c>
      <c r="G26" s="1" t="s">
        <v>88</v>
      </c>
      <c r="H26" s="1" t="s">
        <v>90</v>
      </c>
      <c r="I26" s="1" t="s">
        <v>92</v>
      </c>
      <c r="J26" s="1" t="s">
        <v>93</v>
      </c>
      <c r="K26" s="10" t="s">
        <v>94</v>
      </c>
      <c r="L26" s="10" t="s">
        <v>95</v>
      </c>
      <c r="M26" s="1" t="s">
        <v>96</v>
      </c>
      <c r="N26" s="10" t="s">
        <v>97</v>
      </c>
      <c r="O26" s="1" t="s">
        <v>98</v>
      </c>
      <c r="P26" s="1" t="s">
        <v>99</v>
      </c>
      <c r="Q26" s="10" t="s">
        <v>100</v>
      </c>
      <c r="R26" s="10" t="s">
        <v>101</v>
      </c>
      <c r="S26" s="2" t="s">
        <v>102</v>
      </c>
      <c r="T26" s="2" t="s">
        <v>103</v>
      </c>
      <c r="U26" s="2"/>
      <c r="V26" s="2" t="s">
        <v>102</v>
      </c>
      <c r="W26" s="2" t="s">
        <v>103</v>
      </c>
      <c r="X26" s="2"/>
      <c r="Y26" s="2" t="s">
        <v>102</v>
      </c>
      <c r="Z26" s="2" t="s">
        <v>103</v>
      </c>
      <c r="AA26" s="2"/>
      <c r="AB26" s="2" t="s">
        <v>102</v>
      </c>
      <c r="AC26" s="2" t="s">
        <v>103</v>
      </c>
      <c r="AD26" s="2"/>
      <c r="AE26" s="2" t="s">
        <v>102</v>
      </c>
      <c r="AF26" s="2" t="s">
        <v>103</v>
      </c>
      <c r="AG26" s="2"/>
      <c r="AH26" s="2" t="s">
        <v>102</v>
      </c>
      <c r="AI26" s="2" t="s">
        <v>103</v>
      </c>
      <c r="AJ26" s="2"/>
      <c r="AK26" s="2" t="s">
        <v>102</v>
      </c>
      <c r="AL26" s="2" t="s">
        <v>103</v>
      </c>
      <c r="AM26" s="2"/>
      <c r="AN26" s="16" t="s">
        <v>102</v>
      </c>
      <c r="AO26" s="16" t="s">
        <v>103</v>
      </c>
      <c r="AP26" s="16"/>
      <c r="AQ26" s="1" t="s">
        <v>104</v>
      </c>
      <c r="AR26" s="1" t="s">
        <v>105</v>
      </c>
      <c r="AS26" s="1" t="s">
        <v>73</v>
      </c>
      <c r="AT26" s="1" t="s">
        <v>106</v>
      </c>
      <c r="AU26" s="1" t="s">
        <v>107</v>
      </c>
    </row>
    <row r="27" spans="1:47" x14ac:dyDescent="0.15">
      <c r="A27" s="1" t="s">
        <v>108</v>
      </c>
      <c r="B27" s="1">
        <f>G2</f>
        <v>1386.3551666666665</v>
      </c>
      <c r="C27" s="6" t="s">
        <v>109</v>
      </c>
      <c r="D27" s="6">
        <v>-9</v>
      </c>
      <c r="E27" s="6"/>
      <c r="F27" s="6"/>
      <c r="G27" s="1">
        <v>1</v>
      </c>
      <c r="H27" s="7">
        <f t="shared" ref="H27:H38" si="0">E28</f>
        <v>-9</v>
      </c>
      <c r="I27" s="7">
        <f t="shared" ref="I27:I38" si="1">H27+273.15</f>
        <v>264.14999999999998</v>
      </c>
      <c r="J27" s="7">
        <f t="shared" ref="J27:J38" si="2">EXP(($C$16*(I27-$C$14))/($C$17*I27*$C$14))</f>
        <v>5.1730365778654029E-3</v>
      </c>
      <c r="K27" s="7">
        <f t="shared" ref="K27:K38" si="3">$B$27/12</f>
        <v>115.52959722222221</v>
      </c>
      <c r="L27" s="7">
        <f t="shared" ref="L27:L38" si="4">K27*$B$28/100</f>
        <v>1.155295972222222</v>
      </c>
      <c r="M27" s="1" t="s">
        <v>110</v>
      </c>
      <c r="O27" s="7">
        <f>L27</f>
        <v>1.155295972222222</v>
      </c>
      <c r="P27" s="7">
        <f t="shared" ref="P27:P38" si="5">O27*J27</f>
        <v>5.9763883225661266E-3</v>
      </c>
      <c r="Q27" s="12">
        <f t="shared" ref="Q27:Q38" si="6">P27*$B$29</f>
        <v>9.3630083720202639E-4</v>
      </c>
      <c r="R27" s="7">
        <f t="shared" ref="R27:R38" si="7">L27*$B$29</f>
        <v>0.18099636898148144</v>
      </c>
      <c r="S27" s="13">
        <f t="shared" ref="S27:S38" si="8">Q27/R27</f>
        <v>5.173036577865402E-3</v>
      </c>
      <c r="T27" s="2">
        <v>0.01</v>
      </c>
      <c r="U27" s="14">
        <f t="shared" ref="U27:U38" si="9">S27*T27</f>
        <v>5.1730365778654023E-5</v>
      </c>
      <c r="V27" s="13"/>
      <c r="W27" s="2"/>
      <c r="X27" s="14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3"/>
      <c r="AF27" s="2"/>
      <c r="AG27" s="14"/>
      <c r="AH27" s="13"/>
      <c r="AI27" s="2"/>
      <c r="AJ27" s="14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2.1951730365778653E-2</v>
      </c>
      <c r="AR27" s="7">
        <f t="shared" ref="AR27:AR38" si="15">$B$27/12</f>
        <v>115.52959722222221</v>
      </c>
      <c r="AS27" s="1">
        <f t="shared" ref="AS27:AS38" si="16">$B$29</f>
        <v>0.15666666666666665</v>
      </c>
      <c r="AT27" s="1">
        <f>$E$2/12</f>
        <v>55.504745695730833</v>
      </c>
      <c r="AU27" s="1">
        <f t="shared" ref="AU27:AU38" si="17">AT27*10000*AS27*0.67*AR27*AQ27</f>
        <v>147755.46123928414</v>
      </c>
    </row>
    <row r="28" spans="1:47" x14ac:dyDescent="0.15">
      <c r="A28" s="1" t="s">
        <v>111</v>
      </c>
      <c r="B28" s="1">
        <v>1</v>
      </c>
      <c r="C28" s="6">
        <v>1</v>
      </c>
      <c r="D28" s="8">
        <v>-11.7915463622258</v>
      </c>
      <c r="E28" s="9">
        <f t="shared" ref="E28:E39" si="18">D27</f>
        <v>-9</v>
      </c>
      <c r="F28" s="6" t="s">
        <v>110</v>
      </c>
      <c r="G28" s="1">
        <v>2</v>
      </c>
      <c r="H28" s="7">
        <f t="shared" si="0"/>
        <v>-11.7915463622258</v>
      </c>
      <c r="I28" s="7">
        <f t="shared" si="1"/>
        <v>261.35845363777418</v>
      </c>
      <c r="J28" s="7">
        <f t="shared" si="2"/>
        <v>3.489479498869315E-3</v>
      </c>
      <c r="K28" s="7">
        <f t="shared" si="3"/>
        <v>115.52959722222221</v>
      </c>
      <c r="L28" s="7">
        <f t="shared" si="4"/>
        <v>1.155295972222222</v>
      </c>
      <c r="M28" s="1" t="s">
        <v>110</v>
      </c>
      <c r="O28" s="7">
        <f t="shared" ref="O28:O38" si="19">L28+O27-P27-N28</f>
        <v>2.304615556121878</v>
      </c>
      <c r="P28" s="7">
        <f t="shared" si="5"/>
        <v>8.0419087358625987E-3</v>
      </c>
      <c r="Q28" s="12">
        <f t="shared" si="6"/>
        <v>1.2598990352851403E-3</v>
      </c>
      <c r="R28" s="7">
        <f t="shared" si="7"/>
        <v>0.18099636898148144</v>
      </c>
      <c r="S28" s="13">
        <f t="shared" si="8"/>
        <v>6.9609077926532674E-3</v>
      </c>
      <c r="T28" s="2">
        <v>0.01</v>
      </c>
      <c r="U28" s="14">
        <f t="shared" si="9"/>
        <v>6.9609077926532676E-5</v>
      </c>
      <c r="V28" s="13"/>
      <c r="W28" s="2"/>
      <c r="X28" s="14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3"/>
      <c r="AF28" s="2"/>
      <c r="AG28" s="14"/>
      <c r="AH28" s="13"/>
      <c r="AI28" s="2"/>
      <c r="AJ28" s="14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2.1969609077926531E-2</v>
      </c>
      <c r="AR28" s="7">
        <f t="shared" si="15"/>
        <v>115.52959722222221</v>
      </c>
      <c r="AS28" s="1">
        <f t="shared" si="16"/>
        <v>0.15666666666666665</v>
      </c>
      <c r="AT28" s="1">
        <f t="shared" ref="AT28:AT38" si="20">$E$2/12</f>
        <v>55.504745695730833</v>
      </c>
      <c r="AU28" s="1">
        <f t="shared" si="17"/>
        <v>147875.80151842188</v>
      </c>
    </row>
    <row r="29" spans="1:47" x14ac:dyDescent="0.15">
      <c r="A29" s="1" t="s">
        <v>73</v>
      </c>
      <c r="B29" s="1">
        <f>I2</f>
        <v>0.15666666666666665</v>
      </c>
      <c r="C29" s="6">
        <v>2</v>
      </c>
      <c r="D29" s="8">
        <v>-8.1927109189999996</v>
      </c>
      <c r="E29" s="9">
        <f t="shared" si="18"/>
        <v>-11.7915463622258</v>
      </c>
      <c r="F29" s="6" t="s">
        <v>110</v>
      </c>
      <c r="G29" s="1">
        <v>3</v>
      </c>
      <c r="H29" s="7">
        <f t="shared" si="0"/>
        <v>-8.1927109189999996</v>
      </c>
      <c r="I29" s="7">
        <f t="shared" si="1"/>
        <v>264.957289081</v>
      </c>
      <c r="J29" s="7">
        <f t="shared" si="2"/>
        <v>5.7879018063461529E-3</v>
      </c>
      <c r="K29" s="7">
        <f t="shared" si="3"/>
        <v>115.52959722222221</v>
      </c>
      <c r="L29" s="7">
        <f t="shared" si="4"/>
        <v>1.155295972222222</v>
      </c>
      <c r="M29" s="1" t="s">
        <v>110</v>
      </c>
      <c r="O29" s="7">
        <f t="shared" si="19"/>
        <v>3.4518696196082375</v>
      </c>
      <c r="P29" s="7">
        <f t="shared" si="5"/>
        <v>1.9979082406601924E-2</v>
      </c>
      <c r="Q29" s="12">
        <f t="shared" si="6"/>
        <v>3.1300562437009678E-3</v>
      </c>
      <c r="R29" s="7">
        <f t="shared" si="7"/>
        <v>0.18099636898148144</v>
      </c>
      <c r="S29" s="13">
        <f t="shared" si="8"/>
        <v>1.7293475340498229E-2</v>
      </c>
      <c r="T29" s="2">
        <v>0.01</v>
      </c>
      <c r="U29" s="14">
        <f t="shared" si="9"/>
        <v>1.729347534049823E-4</v>
      </c>
      <c r="V29" s="13"/>
      <c r="W29" s="2"/>
      <c r="X29" s="14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3"/>
      <c r="AF29" s="2"/>
      <c r="AG29" s="14"/>
      <c r="AH29" s="13"/>
      <c r="AI29" s="2"/>
      <c r="AJ29" s="14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2.2072934753404983E-2</v>
      </c>
      <c r="AR29" s="7">
        <f t="shared" si="15"/>
        <v>115.52959722222221</v>
      </c>
      <c r="AS29" s="1">
        <f t="shared" si="16"/>
        <v>0.15666666666666665</v>
      </c>
      <c r="AT29" s="1">
        <f t="shared" si="20"/>
        <v>55.504745695730833</v>
      </c>
      <c r="AU29" s="1">
        <f t="shared" si="17"/>
        <v>148571.27894019175</v>
      </c>
    </row>
    <row r="30" spans="1:47" x14ac:dyDescent="0.15">
      <c r="C30" s="6">
        <v>3</v>
      </c>
      <c r="D30" s="8">
        <v>3.1412152428709699</v>
      </c>
      <c r="E30" s="9">
        <f t="shared" si="18"/>
        <v>-8.1927109189999996</v>
      </c>
      <c r="F30" s="6" t="s">
        <v>110</v>
      </c>
      <c r="G30" s="1">
        <v>4</v>
      </c>
      <c r="H30" s="7">
        <f t="shared" si="0"/>
        <v>3.1412152428709699</v>
      </c>
      <c r="I30" s="7">
        <f t="shared" si="1"/>
        <v>276.29121524287092</v>
      </c>
      <c r="J30" s="7">
        <f t="shared" si="2"/>
        <v>2.6134480209883414E-2</v>
      </c>
      <c r="K30" s="7">
        <f t="shared" si="3"/>
        <v>115.52959722222221</v>
      </c>
      <c r="L30" s="7">
        <f t="shared" si="4"/>
        <v>1.155295972222222</v>
      </c>
      <c r="M30" s="1" t="s">
        <v>110</v>
      </c>
      <c r="O30" s="7">
        <f t="shared" si="19"/>
        <v>4.5871865094238577</v>
      </c>
      <c r="P30" s="7">
        <f t="shared" si="5"/>
        <v>0.11988373504958198</v>
      </c>
      <c r="Q30" s="12">
        <f t="shared" si="6"/>
        <v>1.8781785157767843E-2</v>
      </c>
      <c r="R30" s="7">
        <f t="shared" si="7"/>
        <v>0.18099636898148144</v>
      </c>
      <c r="S30" s="13">
        <f t="shared" si="8"/>
        <v>0.10376885052146816</v>
      </c>
      <c r="T30" s="2">
        <v>0.01</v>
      </c>
      <c r="U30" s="14">
        <f t="shared" si="9"/>
        <v>1.0376885052146817E-3</v>
      </c>
      <c r="V30" s="13"/>
      <c r="W30" s="2"/>
      <c r="X30" s="14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3"/>
      <c r="AF30" s="2"/>
      <c r="AG30" s="14"/>
      <c r="AH30" s="13"/>
      <c r="AI30" s="2"/>
      <c r="AJ30" s="14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2.293768850521468E-2</v>
      </c>
      <c r="AR30" s="7">
        <f t="shared" si="15"/>
        <v>115.52959722222221</v>
      </c>
      <c r="AS30" s="1">
        <f t="shared" si="16"/>
        <v>0.15666666666666665</v>
      </c>
      <c r="AT30" s="1">
        <f t="shared" si="20"/>
        <v>55.504745695730833</v>
      </c>
      <c r="AU30" s="1">
        <f t="shared" si="17"/>
        <v>154391.87200178619</v>
      </c>
    </row>
    <row r="31" spans="1:47" x14ac:dyDescent="0.15">
      <c r="C31" s="6">
        <v>4</v>
      </c>
      <c r="D31" s="8">
        <v>10.3040178096667</v>
      </c>
      <c r="E31" s="9">
        <f t="shared" si="18"/>
        <v>3.1412152428709699</v>
      </c>
      <c r="F31" s="6" t="s">
        <v>110</v>
      </c>
      <c r="G31" s="1">
        <v>5</v>
      </c>
      <c r="H31" s="7">
        <f t="shared" si="0"/>
        <v>10.3040178096667</v>
      </c>
      <c r="I31" s="7">
        <f t="shared" si="1"/>
        <v>283.45401780966665</v>
      </c>
      <c r="J31" s="7">
        <f t="shared" si="2"/>
        <v>6.3674651129325854E-2</v>
      </c>
      <c r="K31" s="7">
        <f t="shared" si="3"/>
        <v>115.52959722222221</v>
      </c>
      <c r="L31" s="7">
        <f t="shared" si="4"/>
        <v>1.155295972222222</v>
      </c>
      <c r="M31" s="1" t="s">
        <v>112</v>
      </c>
      <c r="N31" s="7">
        <f>(O30-P30)*C22/100</f>
        <v>4.2439376356555618</v>
      </c>
      <c r="O31" s="7">
        <f t="shared" si="19"/>
        <v>1.3786611109409366</v>
      </c>
      <c r="P31" s="7">
        <f t="shared" si="5"/>
        <v>8.7785765264732946E-2</v>
      </c>
      <c r="Q31" s="12">
        <f t="shared" si="6"/>
        <v>1.3753103224808159E-2</v>
      </c>
      <c r="R31" s="7">
        <f t="shared" si="7"/>
        <v>0.18099636898148144</v>
      </c>
      <c r="S31" s="13">
        <f t="shared" si="8"/>
        <v>7.5985520053252015E-2</v>
      </c>
      <c r="T31" s="2">
        <v>0.01</v>
      </c>
      <c r="U31" s="14">
        <f t="shared" si="9"/>
        <v>7.598552005325202E-4</v>
      </c>
      <c r="V31" s="13"/>
      <c r="W31" s="2"/>
      <c r="X31" s="14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3"/>
      <c r="AF31" s="2"/>
      <c r="AG31" s="14"/>
      <c r="AH31" s="13"/>
      <c r="AI31" s="2"/>
      <c r="AJ31" s="14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3.0209855200532518E-2</v>
      </c>
      <c r="AR31" s="7">
        <f t="shared" si="15"/>
        <v>115.52959722222221</v>
      </c>
      <c r="AS31" s="1">
        <f t="shared" si="16"/>
        <v>0.15666666666666665</v>
      </c>
      <c r="AT31" s="1">
        <f t="shared" si="20"/>
        <v>55.504745695730833</v>
      </c>
      <c r="AU31" s="1">
        <f t="shared" si="17"/>
        <v>203340.28410285356</v>
      </c>
    </row>
    <row r="32" spans="1:47" x14ac:dyDescent="0.15">
      <c r="C32" s="6">
        <v>5</v>
      </c>
      <c r="D32" s="8">
        <v>13.324716293129001</v>
      </c>
      <c r="E32" s="9">
        <f t="shared" si="18"/>
        <v>10.3040178096667</v>
      </c>
      <c r="F32" s="6" t="s">
        <v>112</v>
      </c>
      <c r="G32" s="1">
        <v>6</v>
      </c>
      <c r="H32" s="7">
        <f t="shared" si="0"/>
        <v>13.324716293129001</v>
      </c>
      <c r="I32" s="7">
        <f t="shared" si="1"/>
        <v>286.47471629312895</v>
      </c>
      <c r="J32" s="7">
        <f t="shared" si="2"/>
        <v>9.1468199292744468E-2</v>
      </c>
      <c r="K32" s="7">
        <f t="shared" si="3"/>
        <v>115.52959722222221</v>
      </c>
      <c r="L32" s="7">
        <f t="shared" si="4"/>
        <v>1.155295972222222</v>
      </c>
      <c r="M32" s="1" t="s">
        <v>110</v>
      </c>
      <c r="O32" s="7">
        <f t="shared" si="19"/>
        <v>2.4461713178984255</v>
      </c>
      <c r="P32" s="7">
        <f t="shared" si="5"/>
        <v>0.22374688560972855</v>
      </c>
      <c r="Q32" s="12">
        <f t="shared" si="6"/>
        <v>3.5053678745524133E-2</v>
      </c>
      <c r="R32" s="7">
        <f t="shared" si="7"/>
        <v>0.18099636898148144</v>
      </c>
      <c r="S32" s="13">
        <f t="shared" si="8"/>
        <v>0.1936706186029104</v>
      </c>
      <c r="T32" s="2">
        <v>0.01</v>
      </c>
      <c r="U32" s="14">
        <f t="shared" si="9"/>
        <v>1.9367061860291041E-3</v>
      </c>
      <c r="V32" s="13"/>
      <c r="W32" s="2"/>
      <c r="X32" s="14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3"/>
      <c r="AF32" s="2"/>
      <c r="AG32" s="14"/>
      <c r="AH32" s="13"/>
      <c r="AI32" s="2"/>
      <c r="AJ32" s="14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3.1386706186029102E-2</v>
      </c>
      <c r="AR32" s="7">
        <f t="shared" si="15"/>
        <v>115.52959722222221</v>
      </c>
      <c r="AS32" s="1">
        <f t="shared" si="16"/>
        <v>0.15666666666666665</v>
      </c>
      <c r="AT32" s="1">
        <f t="shared" si="20"/>
        <v>55.504745695730833</v>
      </c>
      <c r="AU32" s="1">
        <f t="shared" si="17"/>
        <v>211261.58038676891</v>
      </c>
    </row>
    <row r="33" spans="1:48" x14ac:dyDescent="0.15">
      <c r="C33" s="6">
        <v>6</v>
      </c>
      <c r="D33" s="8">
        <v>20.159489518333299</v>
      </c>
      <c r="E33" s="9">
        <f t="shared" si="18"/>
        <v>13.324716293129001</v>
      </c>
      <c r="F33" s="6" t="s">
        <v>110</v>
      </c>
      <c r="G33" s="1">
        <v>7</v>
      </c>
      <c r="H33" s="7">
        <f t="shared" si="0"/>
        <v>20.159489518333299</v>
      </c>
      <c r="I33" s="7">
        <f t="shared" si="1"/>
        <v>293.30948951833329</v>
      </c>
      <c r="J33" s="7">
        <f t="shared" si="2"/>
        <v>0.20194502799416658</v>
      </c>
      <c r="K33" s="7">
        <f t="shared" si="3"/>
        <v>115.52959722222221</v>
      </c>
      <c r="L33" s="7">
        <f t="shared" si="4"/>
        <v>1.155295972222222</v>
      </c>
      <c r="M33" s="1" t="s">
        <v>110</v>
      </c>
      <c r="O33" s="7">
        <f t="shared" si="19"/>
        <v>3.377720404510919</v>
      </c>
      <c r="P33" s="7">
        <f t="shared" si="5"/>
        <v>0.68211384164542521</v>
      </c>
      <c r="Q33" s="12">
        <f t="shared" si="6"/>
        <v>0.10686450185778328</v>
      </c>
      <c r="R33" s="7">
        <f t="shared" si="7"/>
        <v>0.18099636898148144</v>
      </c>
      <c r="S33" s="13">
        <f t="shared" si="8"/>
        <v>0.59042345688557474</v>
      </c>
      <c r="T33" s="2">
        <v>0.01</v>
      </c>
      <c r="U33" s="14">
        <f t="shared" si="9"/>
        <v>5.9042345688557476E-3</v>
      </c>
      <c r="V33" s="13"/>
      <c r="W33" s="2"/>
      <c r="X33" s="14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3"/>
      <c r="AF33" s="2"/>
      <c r="AG33" s="14"/>
      <c r="AH33" s="13"/>
      <c r="AI33" s="2"/>
      <c r="AJ33" s="14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3.5354234568855746E-2</v>
      </c>
      <c r="AR33" s="7">
        <f t="shared" si="15"/>
        <v>115.52959722222221</v>
      </c>
      <c r="AS33" s="1">
        <f t="shared" si="16"/>
        <v>0.15666666666666665</v>
      </c>
      <c r="AT33" s="1">
        <f t="shared" si="20"/>
        <v>55.504745695730833</v>
      </c>
      <c r="AU33" s="1">
        <f t="shared" si="17"/>
        <v>237966.71826958418</v>
      </c>
    </row>
    <row r="34" spans="1:48" x14ac:dyDescent="0.15">
      <c r="C34" s="6">
        <v>7</v>
      </c>
      <c r="D34" s="8">
        <v>21.2806534074194</v>
      </c>
      <c r="E34" s="9">
        <f t="shared" si="18"/>
        <v>20.159489518333299</v>
      </c>
      <c r="F34" s="6" t="s">
        <v>110</v>
      </c>
      <c r="G34" s="1">
        <v>8</v>
      </c>
      <c r="H34" s="7">
        <f t="shared" si="0"/>
        <v>21.2806534074194</v>
      </c>
      <c r="I34" s="7">
        <f t="shared" si="1"/>
        <v>294.43065340741936</v>
      </c>
      <c r="J34" s="7">
        <f t="shared" si="2"/>
        <v>0.22915619882854926</v>
      </c>
      <c r="K34" s="7">
        <f t="shared" si="3"/>
        <v>115.52959722222221</v>
      </c>
      <c r="L34" s="7">
        <f t="shared" si="4"/>
        <v>1.155295972222222</v>
      </c>
      <c r="M34" s="1" t="s">
        <v>110</v>
      </c>
      <c r="O34" s="7">
        <f t="shared" si="19"/>
        <v>3.8509025350877155</v>
      </c>
      <c r="P34" s="7">
        <f t="shared" si="5"/>
        <v>0.88245818699992495</v>
      </c>
      <c r="Q34" s="12">
        <f t="shared" si="6"/>
        <v>0.13825178262998822</v>
      </c>
      <c r="R34" s="7">
        <f t="shared" si="7"/>
        <v>0.18099636898148144</v>
      </c>
      <c r="S34" s="13">
        <f t="shared" si="8"/>
        <v>0.76383732672633553</v>
      </c>
      <c r="T34" s="2">
        <v>0.01</v>
      </c>
      <c r="U34" s="14">
        <f t="shared" si="9"/>
        <v>7.6383732672633551E-3</v>
      </c>
      <c r="V34" s="13"/>
      <c r="W34" s="2"/>
      <c r="X34" s="14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3"/>
      <c r="AF34" s="2"/>
      <c r="AG34" s="14"/>
      <c r="AH34" s="13"/>
      <c r="AI34" s="2"/>
      <c r="AJ34" s="14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3.7088373267263351E-2</v>
      </c>
      <c r="AR34" s="7">
        <f t="shared" si="15"/>
        <v>115.52959722222221</v>
      </c>
      <c r="AS34" s="1">
        <f t="shared" si="16"/>
        <v>0.15666666666666665</v>
      </c>
      <c r="AT34" s="1">
        <f t="shared" si="20"/>
        <v>55.504745695730833</v>
      </c>
      <c r="AU34" s="1">
        <f t="shared" si="17"/>
        <v>249639.07661977378</v>
      </c>
    </row>
    <row r="35" spans="1:48" x14ac:dyDescent="0.15">
      <c r="C35" s="6">
        <v>8</v>
      </c>
      <c r="D35" s="8">
        <v>18.963993750322601</v>
      </c>
      <c r="E35" s="9">
        <f t="shared" si="18"/>
        <v>21.2806534074194</v>
      </c>
      <c r="F35" s="6" t="s">
        <v>110</v>
      </c>
      <c r="G35" s="1">
        <v>9</v>
      </c>
      <c r="H35" s="7">
        <f t="shared" si="0"/>
        <v>18.963993750322601</v>
      </c>
      <c r="I35" s="7">
        <f t="shared" si="1"/>
        <v>292.11399375032261</v>
      </c>
      <c r="J35" s="7">
        <f t="shared" si="2"/>
        <v>0.17629125513429952</v>
      </c>
      <c r="K35" s="7">
        <f t="shared" si="3"/>
        <v>115.52959722222221</v>
      </c>
      <c r="L35" s="7">
        <f t="shared" si="4"/>
        <v>1.155295972222222</v>
      </c>
      <c r="M35" s="1" t="s">
        <v>110</v>
      </c>
      <c r="O35" s="7">
        <f t="shared" si="19"/>
        <v>4.1237403203100129</v>
      </c>
      <c r="P35" s="7">
        <f t="shared" si="5"/>
        <v>0.72697935691537052</v>
      </c>
      <c r="Q35" s="12">
        <f t="shared" si="6"/>
        <v>0.11389343258340803</v>
      </c>
      <c r="R35" s="7">
        <f t="shared" si="7"/>
        <v>0.18099636898148144</v>
      </c>
      <c r="S35" s="13">
        <f t="shared" si="8"/>
        <v>0.62925810735496568</v>
      </c>
      <c r="T35" s="2">
        <v>0.01</v>
      </c>
      <c r="U35" s="14">
        <f t="shared" si="9"/>
        <v>6.292581073549657E-3</v>
      </c>
      <c r="V35" s="13"/>
      <c r="W35" s="2"/>
      <c r="X35" s="14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3"/>
      <c r="AF35" s="2"/>
      <c r="AG35" s="14"/>
      <c r="AH35" s="13"/>
      <c r="AI35" s="2"/>
      <c r="AJ35" s="14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3.5742581073549655E-2</v>
      </c>
      <c r="AR35" s="7">
        <f t="shared" si="15"/>
        <v>115.52959722222221</v>
      </c>
      <c r="AS35" s="1">
        <f t="shared" si="16"/>
        <v>0.15666666666666665</v>
      </c>
      <c r="AT35" s="1">
        <f t="shared" si="20"/>
        <v>55.504745695730833</v>
      </c>
      <c r="AU35" s="1">
        <f t="shared" si="17"/>
        <v>240580.64965292352</v>
      </c>
    </row>
    <row r="36" spans="1:48" x14ac:dyDescent="0.15">
      <c r="C36" s="6">
        <v>9</v>
      </c>
      <c r="D36" s="8">
        <v>15.6933629623333</v>
      </c>
      <c r="E36" s="9">
        <f t="shared" si="18"/>
        <v>18.963993750322601</v>
      </c>
      <c r="F36" s="6" t="s">
        <v>110</v>
      </c>
      <c r="G36" s="1">
        <v>10</v>
      </c>
      <c r="H36" s="7">
        <f t="shared" si="0"/>
        <v>15.6933629623333</v>
      </c>
      <c r="I36" s="7">
        <f t="shared" si="1"/>
        <v>288.84336296233329</v>
      </c>
      <c r="J36" s="7">
        <f t="shared" si="2"/>
        <v>0.12086942903513027</v>
      </c>
      <c r="K36" s="7">
        <f t="shared" si="3"/>
        <v>115.52959722222221</v>
      </c>
      <c r="L36" s="7">
        <f t="shared" si="4"/>
        <v>1.155295972222222</v>
      </c>
      <c r="M36" s="1" t="s">
        <v>110</v>
      </c>
      <c r="O36" s="7">
        <f t="shared" si="19"/>
        <v>4.5520569356168643</v>
      </c>
      <c r="P36" s="7">
        <f t="shared" si="5"/>
        <v>0.55020452274341514</v>
      </c>
      <c r="Q36" s="12">
        <f t="shared" si="6"/>
        <v>8.6198708563135024E-2</v>
      </c>
      <c r="R36" s="7">
        <f t="shared" si="7"/>
        <v>0.18099636898148144</v>
      </c>
      <c r="S36" s="13">
        <f t="shared" si="8"/>
        <v>0.47624551281442778</v>
      </c>
      <c r="T36" s="2">
        <v>0.01</v>
      </c>
      <c r="U36" s="14">
        <f t="shared" si="9"/>
        <v>4.7624551281442778E-3</v>
      </c>
      <c r="V36" s="13"/>
      <c r="W36" s="2"/>
      <c r="X36" s="14"/>
      <c r="Y36" s="2">
        <v>0.02</v>
      </c>
      <c r="Z36" s="2">
        <v>0.21</v>
      </c>
      <c r="AA36" s="2">
        <f t="shared" si="10"/>
        <v>4.1999999999999997E-3</v>
      </c>
      <c r="AB36" s="2">
        <v>0.01</v>
      </c>
      <c r="AC36" s="2">
        <v>0.28999999999999998</v>
      </c>
      <c r="AD36" s="2">
        <f t="shared" si="11"/>
        <v>2.8999999999999998E-3</v>
      </c>
      <c r="AE36" s="13"/>
      <c r="AF36" s="2"/>
      <c r="AG36" s="14"/>
      <c r="AH36" s="13"/>
      <c r="AI36" s="2"/>
      <c r="AJ36" s="14"/>
      <c r="AK36" s="2">
        <v>0.1</v>
      </c>
      <c r="AL36" s="2">
        <v>0.11</v>
      </c>
      <c r="AM36" s="2">
        <f t="shared" si="12"/>
        <v>1.1000000000000001E-2</v>
      </c>
      <c r="AN36" s="2">
        <v>0.01</v>
      </c>
      <c r="AO36" s="2">
        <v>0.38</v>
      </c>
      <c r="AP36" s="2">
        <f t="shared" si="13"/>
        <v>3.8E-3</v>
      </c>
      <c r="AQ36" s="1">
        <f t="shared" si="14"/>
        <v>2.6662455128144278E-2</v>
      </c>
      <c r="AR36" s="7">
        <f t="shared" si="15"/>
        <v>115.52959722222221</v>
      </c>
      <c r="AS36" s="1">
        <f t="shared" si="16"/>
        <v>0.15666666666666665</v>
      </c>
      <c r="AT36" s="1">
        <f t="shared" si="20"/>
        <v>55.504745695730833</v>
      </c>
      <c r="AU36" s="1">
        <f t="shared" si="17"/>
        <v>179462.99856944944</v>
      </c>
    </row>
    <row r="37" spans="1:48" x14ac:dyDescent="0.15">
      <c r="C37" s="6">
        <v>10</v>
      </c>
      <c r="D37" s="8">
        <v>4.2146720182258104</v>
      </c>
      <c r="E37" s="9">
        <f t="shared" si="18"/>
        <v>15.6933629623333</v>
      </c>
      <c r="F37" s="6" t="s">
        <v>110</v>
      </c>
      <c r="G37" s="1">
        <v>11</v>
      </c>
      <c r="H37" s="7">
        <f t="shared" si="0"/>
        <v>4.2146720182258104</v>
      </c>
      <c r="I37" s="7">
        <f t="shared" si="1"/>
        <v>277.3646720182258</v>
      </c>
      <c r="J37" s="7">
        <f t="shared" si="2"/>
        <v>2.9953476365442828E-2</v>
      </c>
      <c r="K37" s="7">
        <f t="shared" si="3"/>
        <v>115.52959722222221</v>
      </c>
      <c r="L37" s="7">
        <f t="shared" si="4"/>
        <v>1.155295972222222</v>
      </c>
      <c r="M37" s="1" t="s">
        <v>112</v>
      </c>
      <c r="N37" s="7">
        <f>(O36-P36)*C22/100</f>
        <v>3.8017597922297761</v>
      </c>
      <c r="O37" s="7">
        <f t="shared" si="19"/>
        <v>1.3553885928658942</v>
      </c>
      <c r="P37" s="7">
        <f t="shared" si="5"/>
        <v>4.0598600182399372E-2</v>
      </c>
      <c r="Q37" s="12">
        <f t="shared" si="6"/>
        <v>6.3604473619092343E-3</v>
      </c>
      <c r="R37" s="7">
        <f t="shared" si="7"/>
        <v>0.18099636898148144</v>
      </c>
      <c r="S37" s="13">
        <f t="shared" si="8"/>
        <v>3.5141298124936424E-2</v>
      </c>
      <c r="T37" s="2">
        <v>0.01</v>
      </c>
      <c r="U37" s="14">
        <f t="shared" si="9"/>
        <v>3.5141298124936426E-4</v>
      </c>
      <c r="V37" s="13"/>
      <c r="W37" s="2"/>
      <c r="X37" s="14"/>
      <c r="Y37" s="2">
        <v>0.02</v>
      </c>
      <c r="Z37" s="2">
        <v>0.21</v>
      </c>
      <c r="AA37" s="2">
        <f t="shared" si="10"/>
        <v>4.1999999999999997E-3</v>
      </c>
      <c r="AB37" s="2">
        <v>0.01</v>
      </c>
      <c r="AC37" s="2">
        <v>0.28999999999999998</v>
      </c>
      <c r="AD37" s="2">
        <f t="shared" si="11"/>
        <v>2.8999999999999998E-3</v>
      </c>
      <c r="AE37" s="13"/>
      <c r="AF37" s="2"/>
      <c r="AG37" s="14"/>
      <c r="AH37" s="13"/>
      <c r="AI37" s="2"/>
      <c r="AJ37" s="14"/>
      <c r="AK37" s="1">
        <v>0.1</v>
      </c>
      <c r="AL37" s="2">
        <v>0.11</v>
      </c>
      <c r="AM37" s="2">
        <f t="shared" si="12"/>
        <v>1.1000000000000001E-2</v>
      </c>
      <c r="AN37" s="2">
        <v>0.01</v>
      </c>
      <c r="AO37" s="2">
        <v>0.38</v>
      </c>
      <c r="AP37" s="2">
        <f t="shared" si="13"/>
        <v>3.8E-3</v>
      </c>
      <c r="AQ37" s="1">
        <f t="shared" si="14"/>
        <v>2.2251412981249365E-2</v>
      </c>
      <c r="AR37" s="7">
        <f t="shared" si="15"/>
        <v>115.52959722222221</v>
      </c>
      <c r="AS37" s="1">
        <f t="shared" si="16"/>
        <v>0.15666666666666665</v>
      </c>
      <c r="AT37" s="1">
        <f t="shared" si="20"/>
        <v>55.504745695730833</v>
      </c>
      <c r="AU37" s="1">
        <f t="shared" si="17"/>
        <v>149772.60259153487</v>
      </c>
    </row>
    <row r="38" spans="1:48" x14ac:dyDescent="0.15">
      <c r="C38" s="6">
        <v>11</v>
      </c>
      <c r="D38" s="8">
        <v>-4.1991255376999996</v>
      </c>
      <c r="E38" s="9">
        <f t="shared" si="18"/>
        <v>4.2146720182258104</v>
      </c>
      <c r="F38" s="6" t="s">
        <v>112</v>
      </c>
      <c r="G38" s="1">
        <v>12</v>
      </c>
      <c r="H38" s="7">
        <f t="shared" si="0"/>
        <v>-4.1991255376999996</v>
      </c>
      <c r="I38" s="7">
        <f t="shared" si="1"/>
        <v>268.95087446229996</v>
      </c>
      <c r="J38" s="7">
        <f t="shared" si="2"/>
        <v>9.9885519087893563E-3</v>
      </c>
      <c r="K38" s="7">
        <f t="shared" si="3"/>
        <v>115.52959722222221</v>
      </c>
      <c r="L38" s="7">
        <f t="shared" si="4"/>
        <v>1.155295972222222</v>
      </c>
      <c r="M38" s="1" t="s">
        <v>110</v>
      </c>
      <c r="O38" s="7">
        <f t="shared" si="19"/>
        <v>2.4700859649057167</v>
      </c>
      <c r="P38" s="7">
        <f t="shared" si="5"/>
        <v>2.4672581879632796E-2</v>
      </c>
      <c r="Q38" s="12">
        <f t="shared" si="6"/>
        <v>3.8653711611424712E-3</v>
      </c>
      <c r="R38" s="7">
        <f t="shared" si="7"/>
        <v>0.18099636898148144</v>
      </c>
      <c r="S38" s="13">
        <f t="shared" si="8"/>
        <v>2.1356070195739423E-2</v>
      </c>
      <c r="T38" s="2">
        <v>0.01</v>
      </c>
      <c r="U38" s="14">
        <f t="shared" si="9"/>
        <v>2.1356070195739424E-4</v>
      </c>
      <c r="V38" s="13"/>
      <c r="W38" s="2"/>
      <c r="X38" s="14"/>
      <c r="Y38" s="2">
        <v>0.02</v>
      </c>
      <c r="Z38" s="2">
        <v>0.21</v>
      </c>
      <c r="AA38" s="2">
        <f t="shared" si="10"/>
        <v>4.1999999999999997E-3</v>
      </c>
      <c r="AB38" s="2">
        <v>0.01</v>
      </c>
      <c r="AC38" s="2">
        <v>0.28999999999999998</v>
      </c>
      <c r="AD38" s="2">
        <f t="shared" si="11"/>
        <v>2.8999999999999998E-3</v>
      </c>
      <c r="AE38" s="13"/>
      <c r="AF38" s="2"/>
      <c r="AG38" s="14"/>
      <c r="AH38" s="13"/>
      <c r="AI38" s="2"/>
      <c r="AJ38" s="14"/>
      <c r="AK38" s="2">
        <v>0.1</v>
      </c>
      <c r="AL38" s="2">
        <v>0.11</v>
      </c>
      <c r="AM38" s="2">
        <f t="shared" si="12"/>
        <v>1.1000000000000001E-2</v>
      </c>
      <c r="AN38" s="2">
        <v>0.01</v>
      </c>
      <c r="AO38" s="2">
        <v>0.38</v>
      </c>
      <c r="AP38" s="2">
        <f t="shared" si="13"/>
        <v>3.8E-3</v>
      </c>
      <c r="AQ38" s="1">
        <f t="shared" si="14"/>
        <v>2.2113560701957392E-2</v>
      </c>
      <c r="AR38" s="7">
        <f t="shared" si="15"/>
        <v>115.52959722222221</v>
      </c>
      <c r="AS38" s="1">
        <f t="shared" si="16"/>
        <v>0.15666666666666665</v>
      </c>
      <c r="AT38" s="1">
        <f t="shared" si="20"/>
        <v>55.504745695730833</v>
      </c>
      <c r="AU38" s="1">
        <f t="shared" si="17"/>
        <v>148844.72917243416</v>
      </c>
      <c r="AV38" s="1">
        <f>SUM(AU27:AU38)</f>
        <v>2219463.0530650062</v>
      </c>
    </row>
    <row r="39" spans="1:48" x14ac:dyDescent="0.15">
      <c r="C39" s="6">
        <v>12</v>
      </c>
      <c r="D39" s="8">
        <v>-7.5778350072580603</v>
      </c>
      <c r="E39" s="9">
        <f t="shared" si="18"/>
        <v>-4.1991255376999996</v>
      </c>
      <c r="F39" s="6" t="s">
        <v>110</v>
      </c>
    </row>
    <row r="40" spans="1:48" x14ac:dyDescent="0.15">
      <c r="S40" s="30" t="s">
        <v>80</v>
      </c>
      <c r="T40" s="30"/>
      <c r="U40" s="30"/>
      <c r="V40" s="30" t="s">
        <v>81</v>
      </c>
      <c r="W40" s="30"/>
      <c r="X40" s="30"/>
      <c r="Y40" s="30" t="s">
        <v>82</v>
      </c>
      <c r="Z40" s="30"/>
      <c r="AA40" s="30"/>
      <c r="AB40" s="30" t="s">
        <v>83</v>
      </c>
      <c r="AC40" s="30"/>
      <c r="AD40" s="30"/>
      <c r="AE40" s="30" t="s">
        <v>84</v>
      </c>
      <c r="AF40" s="30"/>
      <c r="AG40" s="30"/>
      <c r="AH40" s="30" t="s">
        <v>85</v>
      </c>
      <c r="AI40" s="30"/>
      <c r="AJ40" s="30"/>
      <c r="AK40" s="31" t="s">
        <v>86</v>
      </c>
      <c r="AL40" s="32"/>
      <c r="AM40" s="33"/>
      <c r="AN40" s="30" t="s">
        <v>87</v>
      </c>
      <c r="AO40" s="30"/>
      <c r="AP40" s="30"/>
    </row>
    <row r="41" spans="1:48" x14ac:dyDescent="0.15">
      <c r="A41" s="34" t="s">
        <v>45</v>
      </c>
      <c r="B41" s="34"/>
      <c r="C41" s="6" t="s">
        <v>88</v>
      </c>
      <c r="D41" s="6" t="s">
        <v>89</v>
      </c>
      <c r="E41" s="6" t="s">
        <v>90</v>
      </c>
      <c r="F41" s="6" t="s">
        <v>91</v>
      </c>
      <c r="G41" s="1" t="s">
        <v>88</v>
      </c>
      <c r="H41" s="1" t="s">
        <v>90</v>
      </c>
      <c r="I41" s="1" t="s">
        <v>92</v>
      </c>
      <c r="J41" s="1" t="s">
        <v>93</v>
      </c>
      <c r="K41" s="10" t="s">
        <v>94</v>
      </c>
      <c r="L41" s="10" t="s">
        <v>95</v>
      </c>
      <c r="M41" s="1" t="s">
        <v>96</v>
      </c>
      <c r="N41" s="10" t="s">
        <v>97</v>
      </c>
      <c r="O41" s="1" t="s">
        <v>98</v>
      </c>
      <c r="P41" s="1" t="s">
        <v>99</v>
      </c>
      <c r="Q41" s="10" t="s">
        <v>100</v>
      </c>
      <c r="R41" s="10" t="s">
        <v>101</v>
      </c>
      <c r="S41" s="2" t="s">
        <v>102</v>
      </c>
      <c r="T41" s="2" t="s">
        <v>103</v>
      </c>
      <c r="U41" s="2"/>
      <c r="V41" s="2" t="s">
        <v>102</v>
      </c>
      <c r="W41" s="2" t="s">
        <v>103</v>
      </c>
      <c r="X41" s="2"/>
      <c r="Y41" s="2" t="s">
        <v>102</v>
      </c>
      <c r="Z41" s="2" t="s">
        <v>103</v>
      </c>
      <c r="AA41" s="2"/>
      <c r="AB41" s="2" t="s">
        <v>102</v>
      </c>
      <c r="AC41" s="2" t="s">
        <v>103</v>
      </c>
      <c r="AD41" s="2"/>
      <c r="AE41" s="2" t="s">
        <v>102</v>
      </c>
      <c r="AF41" s="2" t="s">
        <v>103</v>
      </c>
      <c r="AG41" s="2"/>
      <c r="AH41" s="2" t="s">
        <v>102</v>
      </c>
      <c r="AI41" s="2" t="s">
        <v>103</v>
      </c>
      <c r="AJ41" s="2"/>
      <c r="AK41" s="2" t="s">
        <v>102</v>
      </c>
      <c r="AL41" s="2" t="s">
        <v>103</v>
      </c>
      <c r="AM41" s="2"/>
      <c r="AN41" s="16" t="s">
        <v>102</v>
      </c>
      <c r="AO41" s="16" t="s">
        <v>103</v>
      </c>
      <c r="AP41" s="16"/>
      <c r="AQ41" s="1" t="s">
        <v>104</v>
      </c>
      <c r="AR41" s="1" t="s">
        <v>105</v>
      </c>
      <c r="AS41" s="1" t="s">
        <v>73</v>
      </c>
      <c r="AT41" s="1" t="s">
        <v>106</v>
      </c>
      <c r="AU41" s="1" t="s">
        <v>107</v>
      </c>
    </row>
    <row r="42" spans="1:48" x14ac:dyDescent="0.15">
      <c r="A42" s="1" t="s">
        <v>108</v>
      </c>
      <c r="B42" s="1">
        <f>G5</f>
        <v>92.509250000000009</v>
      </c>
      <c r="C42" s="6" t="s">
        <v>109</v>
      </c>
      <c r="D42" s="6">
        <v>-9</v>
      </c>
      <c r="E42" s="6"/>
      <c r="F42" s="6"/>
      <c r="G42" s="1">
        <v>1</v>
      </c>
      <c r="H42" s="7">
        <f t="shared" ref="H42:H53" si="21">E43</f>
        <v>-9</v>
      </c>
      <c r="I42" s="7">
        <f t="shared" ref="I42:I53" si="22">H42+273.15</f>
        <v>264.14999999999998</v>
      </c>
      <c r="J42" s="7">
        <f t="shared" ref="J42:J53" si="23">EXP(($C$16*(I42-$C$14))/($C$17*I42*$C$14))</f>
        <v>5.1730365778654029E-3</v>
      </c>
      <c r="K42" s="7">
        <f t="shared" ref="K42:K53" si="24">$B$42/12</f>
        <v>7.7091041666666671</v>
      </c>
      <c r="L42" s="7">
        <f t="shared" ref="L42:L53" si="25">K42*$B$43/100</f>
        <v>7.7091041666666665E-2</v>
      </c>
      <c r="M42" s="1" t="s">
        <v>110</v>
      </c>
      <c r="O42" s="7">
        <f>L42</f>
        <v>7.7091041666666665E-2</v>
      </c>
      <c r="P42" s="7">
        <f t="shared" ref="P42:P53" si="26">O42*J42</f>
        <v>3.9879477836741252E-4</v>
      </c>
      <c r="Q42" s="12">
        <f t="shared" ref="Q42:Q53" si="27">P42*$B$44</f>
        <v>7.3777033997971317E-5</v>
      </c>
      <c r="R42" s="7">
        <f t="shared" ref="R42:R53" si="28">L42*$B$44</f>
        <v>1.4261842708333333E-2</v>
      </c>
      <c r="S42" s="13">
        <f t="shared" ref="S42:S53" si="29">Q42/R42</f>
        <v>5.1730365778654029E-3</v>
      </c>
      <c r="T42" s="2">
        <v>0.01</v>
      </c>
      <c r="U42" s="14">
        <f t="shared" ref="U42:U53" si="30">S42*T42</f>
        <v>5.173036577865403E-5</v>
      </c>
      <c r="V42" s="13"/>
      <c r="W42" s="2"/>
      <c r="X42" s="14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3"/>
      <c r="AF42" s="2"/>
      <c r="AG42" s="14"/>
      <c r="AH42" s="13"/>
      <c r="AI42" s="2"/>
      <c r="AJ42" s="14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1.4851730365778654E-2</v>
      </c>
      <c r="AR42" s="7">
        <f t="shared" ref="AR42:AR53" si="34">$B$42/12</f>
        <v>7.7091041666666671</v>
      </c>
      <c r="AS42" s="1">
        <f t="shared" ref="AS42:AS53" si="35">$B$44</f>
        <v>0.185</v>
      </c>
      <c r="AT42" s="1">
        <f t="shared" ref="AT42:AT53" si="36">$E$5/12</f>
        <v>561.41424657534253</v>
      </c>
      <c r="AU42" s="1">
        <f t="shared" ref="AU42:AU53" si="37">AT42*10000*AS42*0.67*AR42*AQ42</f>
        <v>79672.955950033298</v>
      </c>
    </row>
    <row r="43" spans="1:48" x14ac:dyDescent="0.15">
      <c r="A43" s="1" t="s">
        <v>111</v>
      </c>
      <c r="B43" s="1">
        <v>1</v>
      </c>
      <c r="C43" s="6">
        <v>1</v>
      </c>
      <c r="D43" s="8">
        <v>-11.7915463622258</v>
      </c>
      <c r="E43" s="9">
        <f t="shared" ref="E43:E54" si="38">D42</f>
        <v>-9</v>
      </c>
      <c r="F43" s="6" t="s">
        <v>110</v>
      </c>
      <c r="G43" s="1">
        <v>2</v>
      </c>
      <c r="H43" s="7">
        <f t="shared" si="21"/>
        <v>-11.7915463622258</v>
      </c>
      <c r="I43" s="7">
        <f t="shared" si="22"/>
        <v>261.35845363777418</v>
      </c>
      <c r="J43" s="7">
        <f t="shared" si="23"/>
        <v>3.489479498869315E-3</v>
      </c>
      <c r="K43" s="7">
        <f t="shared" si="24"/>
        <v>7.7091041666666671</v>
      </c>
      <c r="L43" s="7">
        <f t="shared" si="25"/>
        <v>7.7091041666666665E-2</v>
      </c>
      <c r="M43" s="1" t="s">
        <v>110</v>
      </c>
      <c r="O43" s="7">
        <f t="shared" ref="O43:O53" si="39">L43+O42-P42-N43</f>
        <v>0.15378328855496592</v>
      </c>
      <c r="P43" s="7">
        <f t="shared" si="26"/>
        <v>5.3662363268125771E-4</v>
      </c>
      <c r="Q43" s="12">
        <f t="shared" si="27"/>
        <v>9.9275372046032681E-5</v>
      </c>
      <c r="R43" s="7">
        <f t="shared" si="28"/>
        <v>1.4261842708333333E-2</v>
      </c>
      <c r="S43" s="13">
        <f t="shared" si="29"/>
        <v>6.9609077926532674E-3</v>
      </c>
      <c r="T43" s="2">
        <v>0.01</v>
      </c>
      <c r="U43" s="14">
        <f t="shared" si="30"/>
        <v>6.9609077926532676E-5</v>
      </c>
      <c r="V43" s="13"/>
      <c r="W43" s="2"/>
      <c r="X43" s="14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3"/>
      <c r="AF43" s="2"/>
      <c r="AG43" s="14"/>
      <c r="AH43" s="13"/>
      <c r="AI43" s="2"/>
      <c r="AJ43" s="14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1.4869609077926534E-2</v>
      </c>
      <c r="AR43" s="7">
        <f t="shared" si="34"/>
        <v>7.7091041666666671</v>
      </c>
      <c r="AS43" s="1">
        <f t="shared" si="35"/>
        <v>0.185</v>
      </c>
      <c r="AT43" s="1">
        <f t="shared" si="36"/>
        <v>561.41424657534253</v>
      </c>
      <c r="AU43" s="1">
        <f t="shared" si="37"/>
        <v>79768.867322669277</v>
      </c>
    </row>
    <row r="44" spans="1:48" x14ac:dyDescent="0.15">
      <c r="A44" s="1" t="s">
        <v>73</v>
      </c>
      <c r="B44" s="1">
        <f>I5</f>
        <v>0.185</v>
      </c>
      <c r="C44" s="6">
        <v>2</v>
      </c>
      <c r="D44" s="8">
        <v>-8.1927109189999996</v>
      </c>
      <c r="E44" s="9">
        <f t="shared" si="38"/>
        <v>-11.7915463622258</v>
      </c>
      <c r="F44" s="6" t="s">
        <v>110</v>
      </c>
      <c r="G44" s="1">
        <v>3</v>
      </c>
      <c r="H44" s="7">
        <f t="shared" si="21"/>
        <v>-8.1927109189999996</v>
      </c>
      <c r="I44" s="7">
        <f t="shared" si="22"/>
        <v>264.957289081</v>
      </c>
      <c r="J44" s="7">
        <f t="shared" si="23"/>
        <v>5.7879018063461529E-3</v>
      </c>
      <c r="K44" s="7">
        <f t="shared" si="24"/>
        <v>7.7091041666666671</v>
      </c>
      <c r="L44" s="7">
        <f t="shared" si="25"/>
        <v>7.7091041666666665E-2</v>
      </c>
      <c r="M44" s="1" t="s">
        <v>110</v>
      </c>
      <c r="O44" s="7">
        <f t="shared" si="39"/>
        <v>0.23033770658895134</v>
      </c>
      <c r="P44" s="7">
        <f t="shared" si="26"/>
        <v>1.3331720280358216E-3</v>
      </c>
      <c r="Q44" s="12">
        <f t="shared" si="27"/>
        <v>2.4663682518662698E-4</v>
      </c>
      <c r="R44" s="7">
        <f t="shared" si="28"/>
        <v>1.4261842708333333E-2</v>
      </c>
      <c r="S44" s="13">
        <f t="shared" si="29"/>
        <v>1.7293475340498229E-2</v>
      </c>
      <c r="T44" s="2">
        <v>0.01</v>
      </c>
      <c r="U44" s="14">
        <f t="shared" si="30"/>
        <v>1.729347534049823E-4</v>
      </c>
      <c r="V44" s="13"/>
      <c r="W44" s="2"/>
      <c r="X44" s="14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3"/>
      <c r="AF44" s="2"/>
      <c r="AG44" s="14"/>
      <c r="AH44" s="13"/>
      <c r="AI44" s="2"/>
      <c r="AJ44" s="14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1.4972934753404983E-2</v>
      </c>
      <c r="AR44" s="7">
        <f t="shared" si="34"/>
        <v>7.7091041666666671</v>
      </c>
      <c r="AS44" s="1">
        <f t="shared" si="35"/>
        <v>0.185</v>
      </c>
      <c r="AT44" s="1">
        <f t="shared" si="36"/>
        <v>561.41424657534253</v>
      </c>
      <c r="AU44" s="1">
        <f t="shared" si="37"/>
        <v>80323.163811236736</v>
      </c>
    </row>
    <row r="45" spans="1:48" x14ac:dyDescent="0.15">
      <c r="C45" s="6">
        <v>3</v>
      </c>
      <c r="D45" s="8">
        <v>3.1412152428709699</v>
      </c>
      <c r="E45" s="9">
        <f t="shared" si="38"/>
        <v>-8.1927109189999996</v>
      </c>
      <c r="F45" s="6" t="s">
        <v>110</v>
      </c>
      <c r="G45" s="1">
        <v>4</v>
      </c>
      <c r="H45" s="7">
        <f t="shared" si="21"/>
        <v>3.1412152428709699</v>
      </c>
      <c r="I45" s="7">
        <f t="shared" si="22"/>
        <v>276.29121524287092</v>
      </c>
      <c r="J45" s="7">
        <f t="shared" si="23"/>
        <v>2.6134480209883414E-2</v>
      </c>
      <c r="K45" s="7">
        <f t="shared" si="24"/>
        <v>7.7091041666666671</v>
      </c>
      <c r="L45" s="7">
        <f t="shared" si="25"/>
        <v>7.7091041666666665E-2</v>
      </c>
      <c r="M45" s="1" t="s">
        <v>110</v>
      </c>
      <c r="O45" s="7">
        <f t="shared" si="39"/>
        <v>0.30609557622758216</v>
      </c>
      <c r="P45" s="7">
        <f t="shared" si="26"/>
        <v>7.9996487792526067E-3</v>
      </c>
      <c r="Q45" s="12">
        <f t="shared" si="27"/>
        <v>1.4799350241617322E-3</v>
      </c>
      <c r="R45" s="7">
        <f t="shared" si="28"/>
        <v>1.4261842708333333E-2</v>
      </c>
      <c r="S45" s="13">
        <f t="shared" si="29"/>
        <v>0.10376885052146816</v>
      </c>
      <c r="T45" s="2">
        <v>0.01</v>
      </c>
      <c r="U45" s="14">
        <f t="shared" si="30"/>
        <v>1.0376885052146817E-3</v>
      </c>
      <c r="V45" s="13"/>
      <c r="W45" s="2"/>
      <c r="X45" s="14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3"/>
      <c r="AF45" s="2"/>
      <c r="AG45" s="14"/>
      <c r="AH45" s="13"/>
      <c r="AI45" s="2"/>
      <c r="AJ45" s="14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1.5837688505214682E-2</v>
      </c>
      <c r="AR45" s="7">
        <f t="shared" si="34"/>
        <v>7.7091041666666671</v>
      </c>
      <c r="AS45" s="1">
        <f t="shared" si="35"/>
        <v>0.185</v>
      </c>
      <c r="AT45" s="1">
        <f t="shared" si="36"/>
        <v>561.41424657534253</v>
      </c>
      <c r="AU45" s="1">
        <f t="shared" si="37"/>
        <v>84962.184711744994</v>
      </c>
    </row>
    <row r="46" spans="1:48" x14ac:dyDescent="0.15">
      <c r="C46" s="6">
        <v>4</v>
      </c>
      <c r="D46" s="8">
        <v>10.3040178096667</v>
      </c>
      <c r="E46" s="9">
        <f t="shared" si="38"/>
        <v>3.1412152428709699</v>
      </c>
      <c r="F46" s="6" t="s">
        <v>110</v>
      </c>
      <c r="G46" s="1">
        <v>5</v>
      </c>
      <c r="H46" s="7">
        <f t="shared" si="21"/>
        <v>10.3040178096667</v>
      </c>
      <c r="I46" s="7">
        <f t="shared" si="22"/>
        <v>283.45401780966665</v>
      </c>
      <c r="J46" s="7">
        <f t="shared" si="23"/>
        <v>6.3674651129325854E-2</v>
      </c>
      <c r="K46" s="7">
        <f t="shared" si="24"/>
        <v>7.7091041666666671</v>
      </c>
      <c r="L46" s="7">
        <f t="shared" si="25"/>
        <v>7.7091041666666665E-2</v>
      </c>
      <c r="M46" s="1" t="s">
        <v>112</v>
      </c>
      <c r="N46" s="7">
        <f>(O45-P45)*$C$22/100</f>
        <v>0.28319113107591304</v>
      </c>
      <c r="O46" s="7">
        <f t="shared" si="39"/>
        <v>9.1995838039083122E-2</v>
      </c>
      <c r="P46" s="7">
        <f t="shared" si="26"/>
        <v>5.8578028924885827E-3</v>
      </c>
      <c r="Q46" s="12">
        <f t="shared" si="27"/>
        <v>1.0836935351103878E-3</v>
      </c>
      <c r="R46" s="7">
        <f t="shared" si="28"/>
        <v>1.4261842708333333E-2</v>
      </c>
      <c r="S46" s="13">
        <f t="shared" si="29"/>
        <v>7.5985520053251959E-2</v>
      </c>
      <c r="T46" s="2">
        <v>0.01</v>
      </c>
      <c r="U46" s="14">
        <f t="shared" si="30"/>
        <v>7.5985520053251966E-4</v>
      </c>
      <c r="V46" s="13"/>
      <c r="W46" s="2"/>
      <c r="X46" s="14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3"/>
      <c r="AF46" s="2"/>
      <c r="AG46" s="14"/>
      <c r="AH46" s="13"/>
      <c r="AI46" s="2"/>
      <c r="AJ46" s="14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2.7859855200532517E-2</v>
      </c>
      <c r="AR46" s="7">
        <f t="shared" si="34"/>
        <v>7.7091041666666671</v>
      </c>
      <c r="AS46" s="1">
        <f t="shared" si="35"/>
        <v>0.185</v>
      </c>
      <c r="AT46" s="1">
        <f t="shared" si="36"/>
        <v>561.41424657534253</v>
      </c>
      <c r="AU46" s="1">
        <f t="shared" si="37"/>
        <v>149455.78471320157</v>
      </c>
    </row>
    <row r="47" spans="1:48" x14ac:dyDescent="0.15">
      <c r="C47" s="6">
        <v>5</v>
      </c>
      <c r="D47" s="8">
        <v>13.324716293129001</v>
      </c>
      <c r="E47" s="9">
        <f t="shared" si="38"/>
        <v>10.3040178096667</v>
      </c>
      <c r="F47" s="6" t="s">
        <v>112</v>
      </c>
      <c r="G47" s="1">
        <v>6</v>
      </c>
      <c r="H47" s="7">
        <f t="shared" si="21"/>
        <v>13.324716293129001</v>
      </c>
      <c r="I47" s="7">
        <f t="shared" si="22"/>
        <v>286.47471629312895</v>
      </c>
      <c r="J47" s="7">
        <f t="shared" si="23"/>
        <v>9.1468199292744468E-2</v>
      </c>
      <c r="K47" s="7">
        <f t="shared" si="24"/>
        <v>7.7091041666666671</v>
      </c>
      <c r="L47" s="7">
        <f t="shared" si="25"/>
        <v>7.7091041666666665E-2</v>
      </c>
      <c r="M47" s="1" t="s">
        <v>110</v>
      </c>
      <c r="O47" s="7">
        <f t="shared" si="39"/>
        <v>0.16322907681326121</v>
      </c>
      <c r="P47" s="7">
        <f t="shared" si="26"/>
        <v>1.4930269728326071E-2</v>
      </c>
      <c r="Q47" s="12">
        <f t="shared" si="27"/>
        <v>2.7620998997403231E-3</v>
      </c>
      <c r="R47" s="7">
        <f t="shared" si="28"/>
        <v>1.4261842708333333E-2</v>
      </c>
      <c r="S47" s="13">
        <f t="shared" si="29"/>
        <v>0.19367061860291035</v>
      </c>
      <c r="T47" s="2">
        <v>0.01</v>
      </c>
      <c r="U47" s="14">
        <f t="shared" si="30"/>
        <v>1.9367061860291036E-3</v>
      </c>
      <c r="V47" s="13"/>
      <c r="W47" s="2"/>
      <c r="X47" s="14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3"/>
      <c r="AF47" s="2"/>
      <c r="AG47" s="14"/>
      <c r="AH47" s="13"/>
      <c r="AI47" s="2"/>
      <c r="AJ47" s="14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2.9036706186029104E-2</v>
      </c>
      <c r="AR47" s="7">
        <f t="shared" si="34"/>
        <v>7.7091041666666671</v>
      </c>
      <c r="AS47" s="1">
        <f t="shared" si="35"/>
        <v>0.185</v>
      </c>
      <c r="AT47" s="1">
        <f t="shared" si="36"/>
        <v>561.41424657534253</v>
      </c>
      <c r="AU47" s="1">
        <f t="shared" si="37"/>
        <v>155769.06905232964</v>
      </c>
    </row>
    <row r="48" spans="1:48" x14ac:dyDescent="0.15">
      <c r="C48" s="6">
        <v>6</v>
      </c>
      <c r="D48" s="8">
        <v>20.159489518333299</v>
      </c>
      <c r="E48" s="9">
        <f t="shared" si="38"/>
        <v>13.324716293129001</v>
      </c>
      <c r="F48" s="6" t="s">
        <v>110</v>
      </c>
      <c r="G48" s="1">
        <v>7</v>
      </c>
      <c r="H48" s="7">
        <f t="shared" si="21"/>
        <v>20.159489518333299</v>
      </c>
      <c r="I48" s="7">
        <f t="shared" si="22"/>
        <v>293.30948951833329</v>
      </c>
      <c r="J48" s="7">
        <f t="shared" si="23"/>
        <v>0.20194502799416658</v>
      </c>
      <c r="K48" s="7">
        <f t="shared" si="24"/>
        <v>7.7091041666666671</v>
      </c>
      <c r="L48" s="7">
        <f t="shared" si="25"/>
        <v>7.7091041666666665E-2</v>
      </c>
      <c r="M48" s="1" t="s">
        <v>110</v>
      </c>
      <c r="O48" s="7">
        <f t="shared" si="39"/>
        <v>0.22538984875160181</v>
      </c>
      <c r="P48" s="7">
        <f t="shared" si="26"/>
        <v>4.5516359315743202E-2</v>
      </c>
      <c r="Q48" s="12">
        <f t="shared" si="27"/>
        <v>8.4205264734124926E-3</v>
      </c>
      <c r="R48" s="7">
        <f t="shared" si="28"/>
        <v>1.4261842708333333E-2</v>
      </c>
      <c r="S48" s="13">
        <f t="shared" si="29"/>
        <v>0.59042345688557463</v>
      </c>
      <c r="T48" s="2">
        <v>0.01</v>
      </c>
      <c r="U48" s="14">
        <f t="shared" si="30"/>
        <v>5.9042345688557468E-3</v>
      </c>
      <c r="V48" s="13"/>
      <c r="W48" s="2"/>
      <c r="X48" s="14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3"/>
      <c r="AF48" s="2"/>
      <c r="AG48" s="14"/>
      <c r="AH48" s="13"/>
      <c r="AI48" s="2"/>
      <c r="AJ48" s="14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3.3004234568855748E-2</v>
      </c>
      <c r="AR48" s="7">
        <f t="shared" si="34"/>
        <v>7.7091041666666671</v>
      </c>
      <c r="AS48" s="1">
        <f t="shared" si="35"/>
        <v>0.185</v>
      </c>
      <c r="AT48" s="1">
        <f t="shared" si="36"/>
        <v>561.41424657534253</v>
      </c>
      <c r="AU48" s="1">
        <f t="shared" si="37"/>
        <v>177053.10170645203</v>
      </c>
    </row>
    <row r="49" spans="1:78" x14ac:dyDescent="0.15">
      <c r="C49" s="6">
        <v>7</v>
      </c>
      <c r="D49" s="8">
        <v>21.2806534074194</v>
      </c>
      <c r="E49" s="9">
        <f t="shared" si="38"/>
        <v>20.159489518333299</v>
      </c>
      <c r="F49" s="6" t="s">
        <v>110</v>
      </c>
      <c r="G49" s="1">
        <v>8</v>
      </c>
      <c r="H49" s="7">
        <f t="shared" si="21"/>
        <v>21.2806534074194</v>
      </c>
      <c r="I49" s="7">
        <f t="shared" si="22"/>
        <v>294.43065340741936</v>
      </c>
      <c r="J49" s="7">
        <f t="shared" si="23"/>
        <v>0.22915619882854926</v>
      </c>
      <c r="K49" s="7">
        <f t="shared" si="24"/>
        <v>7.7091041666666671</v>
      </c>
      <c r="L49" s="7">
        <f t="shared" si="25"/>
        <v>7.7091041666666665E-2</v>
      </c>
      <c r="M49" s="1" t="s">
        <v>110</v>
      </c>
      <c r="O49" s="7">
        <f t="shared" si="39"/>
        <v>0.25696453110252526</v>
      </c>
      <c r="P49" s="7">
        <f t="shared" si="26"/>
        <v>5.8885015181215208E-2</v>
      </c>
      <c r="Q49" s="12">
        <f t="shared" si="27"/>
        <v>1.0893727808524814E-2</v>
      </c>
      <c r="R49" s="7">
        <f t="shared" si="28"/>
        <v>1.4261842708333333E-2</v>
      </c>
      <c r="S49" s="13">
        <f t="shared" si="29"/>
        <v>0.76383732672633553</v>
      </c>
      <c r="T49" s="2">
        <v>0.01</v>
      </c>
      <c r="U49" s="14">
        <f t="shared" si="30"/>
        <v>7.6383732672633551E-3</v>
      </c>
      <c r="V49" s="13"/>
      <c r="W49" s="2"/>
      <c r="X49" s="14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3"/>
      <c r="AF49" s="2"/>
      <c r="AG49" s="14"/>
      <c r="AH49" s="13"/>
      <c r="AI49" s="2"/>
      <c r="AJ49" s="14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3.4738373267263353E-2</v>
      </c>
      <c r="AR49" s="7">
        <f t="shared" si="34"/>
        <v>7.7091041666666671</v>
      </c>
      <c r="AS49" s="1">
        <f t="shared" si="35"/>
        <v>0.185</v>
      </c>
      <c r="AT49" s="1">
        <f t="shared" si="36"/>
        <v>561.41424657534253</v>
      </c>
      <c r="AU49" s="1">
        <f t="shared" si="37"/>
        <v>186355.98781646616</v>
      </c>
    </row>
    <row r="50" spans="1:78" x14ac:dyDescent="0.15">
      <c r="C50" s="6">
        <v>8</v>
      </c>
      <c r="D50" s="8">
        <v>18.963993750322601</v>
      </c>
      <c r="E50" s="9">
        <f t="shared" si="38"/>
        <v>21.2806534074194</v>
      </c>
      <c r="F50" s="6" t="s">
        <v>110</v>
      </c>
      <c r="G50" s="1">
        <v>9</v>
      </c>
      <c r="H50" s="7">
        <f t="shared" si="21"/>
        <v>18.963993750322601</v>
      </c>
      <c r="I50" s="7">
        <f t="shared" si="22"/>
        <v>292.11399375032261</v>
      </c>
      <c r="J50" s="7">
        <f t="shared" si="23"/>
        <v>0.17629125513429952</v>
      </c>
      <c r="K50" s="7">
        <f t="shared" si="24"/>
        <v>7.7091041666666671</v>
      </c>
      <c r="L50" s="7">
        <f t="shared" si="25"/>
        <v>7.7091041666666665E-2</v>
      </c>
      <c r="M50" s="1" t="s">
        <v>110</v>
      </c>
      <c r="O50" s="7">
        <f t="shared" si="39"/>
        <v>0.27517055758797676</v>
      </c>
      <c r="P50" s="7">
        <f t="shared" si="26"/>
        <v>4.8510162973189469E-2</v>
      </c>
      <c r="Q50" s="12">
        <f t="shared" si="27"/>
        <v>8.9743801500400521E-3</v>
      </c>
      <c r="R50" s="7">
        <f t="shared" si="28"/>
        <v>1.4261842708333333E-2</v>
      </c>
      <c r="S50" s="13">
        <f t="shared" si="29"/>
        <v>0.62925810735496579</v>
      </c>
      <c r="T50" s="2">
        <v>0.01</v>
      </c>
      <c r="U50" s="14">
        <f t="shared" si="30"/>
        <v>6.2925810735496579E-3</v>
      </c>
      <c r="V50" s="13"/>
      <c r="W50" s="2"/>
      <c r="X50" s="14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3"/>
      <c r="AF50" s="2"/>
      <c r="AG50" s="14"/>
      <c r="AH50" s="13"/>
      <c r="AI50" s="2"/>
      <c r="AJ50" s="14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3.3392581073549657E-2</v>
      </c>
      <c r="AR50" s="7">
        <f t="shared" si="34"/>
        <v>7.7091041666666671</v>
      </c>
      <c r="AS50" s="1">
        <f t="shared" si="35"/>
        <v>0.185</v>
      </c>
      <c r="AT50" s="1">
        <f t="shared" si="36"/>
        <v>561.41424657534253</v>
      </c>
      <c r="AU50" s="1">
        <f t="shared" si="37"/>
        <v>179136.40871511688</v>
      </c>
    </row>
    <row r="51" spans="1:78" x14ac:dyDescent="0.15">
      <c r="C51" s="6">
        <v>9</v>
      </c>
      <c r="D51" s="8">
        <v>15.6933629623333</v>
      </c>
      <c r="E51" s="9">
        <f t="shared" si="38"/>
        <v>18.963993750322601</v>
      </c>
      <c r="F51" s="6" t="s">
        <v>110</v>
      </c>
      <c r="G51" s="1">
        <v>10</v>
      </c>
      <c r="H51" s="7">
        <f t="shared" si="21"/>
        <v>15.6933629623333</v>
      </c>
      <c r="I51" s="7">
        <f t="shared" si="22"/>
        <v>288.84336296233329</v>
      </c>
      <c r="J51" s="7">
        <f t="shared" si="23"/>
        <v>0.12086942903513027</v>
      </c>
      <c r="K51" s="7">
        <f t="shared" si="24"/>
        <v>7.7091041666666671</v>
      </c>
      <c r="L51" s="7">
        <f t="shared" si="25"/>
        <v>7.7091041666666665E-2</v>
      </c>
      <c r="M51" s="1" t="s">
        <v>110</v>
      </c>
      <c r="O51" s="7">
        <f t="shared" si="39"/>
        <v>0.30375143628145396</v>
      </c>
      <c r="P51" s="7">
        <f t="shared" si="26"/>
        <v>3.6714262671940091E-2</v>
      </c>
      <c r="Q51" s="12">
        <f t="shared" si="27"/>
        <v>6.7921385943089168E-3</v>
      </c>
      <c r="R51" s="7">
        <f t="shared" si="28"/>
        <v>1.4261842708333333E-2</v>
      </c>
      <c r="S51" s="13">
        <f t="shared" si="29"/>
        <v>0.47624551281442784</v>
      </c>
      <c r="T51" s="2">
        <v>0.01</v>
      </c>
      <c r="U51" s="14">
        <f t="shared" si="30"/>
        <v>4.7624551281442787E-3</v>
      </c>
      <c r="V51" s="13"/>
      <c r="W51" s="2"/>
      <c r="X51" s="14"/>
      <c r="Y51" s="2">
        <v>0.02</v>
      </c>
      <c r="Z51" s="2">
        <v>0.49</v>
      </c>
      <c r="AA51" s="2">
        <f t="shared" si="31"/>
        <v>9.7999999999999997E-3</v>
      </c>
      <c r="AB51" s="2"/>
      <c r="AC51" s="2"/>
      <c r="AD51" s="2"/>
      <c r="AE51" s="13"/>
      <c r="AF51" s="2"/>
      <c r="AG51" s="14"/>
      <c r="AH51" s="13"/>
      <c r="AI51" s="2"/>
      <c r="AJ51" s="14"/>
      <c r="AK51" s="2"/>
      <c r="AL51" s="2"/>
      <c r="AM51" s="2"/>
      <c r="AN51" s="2">
        <v>0.01</v>
      </c>
      <c r="AO51" s="2">
        <v>0.5</v>
      </c>
      <c r="AP51" s="2">
        <f t="shared" si="32"/>
        <v>5.0000000000000001E-3</v>
      </c>
      <c r="AQ51" s="1">
        <f t="shared" si="33"/>
        <v>1.9562455128144279E-2</v>
      </c>
      <c r="AR51" s="7">
        <f t="shared" si="34"/>
        <v>7.7091041666666671</v>
      </c>
      <c r="AS51" s="1">
        <f t="shared" si="35"/>
        <v>0.185</v>
      </c>
      <c r="AT51" s="1">
        <f t="shared" si="36"/>
        <v>561.41424657534253</v>
      </c>
      <c r="AU51" s="1">
        <f t="shared" si="37"/>
        <v>104943.90803717147</v>
      </c>
    </row>
    <row r="52" spans="1:78" x14ac:dyDescent="0.15">
      <c r="C52" s="6">
        <v>10</v>
      </c>
      <c r="D52" s="8">
        <v>4.2146720182258104</v>
      </c>
      <c r="E52" s="9">
        <f t="shared" si="38"/>
        <v>15.6933629623333</v>
      </c>
      <c r="F52" s="6" t="s">
        <v>110</v>
      </c>
      <c r="G52" s="1">
        <v>11</v>
      </c>
      <c r="H52" s="7">
        <f t="shared" si="21"/>
        <v>4.2146720182258104</v>
      </c>
      <c r="I52" s="7">
        <f t="shared" si="22"/>
        <v>277.3646720182258</v>
      </c>
      <c r="J52" s="7">
        <f t="shared" si="23"/>
        <v>2.9953476365442828E-2</v>
      </c>
      <c r="K52" s="7">
        <f t="shared" si="24"/>
        <v>7.7091041666666671</v>
      </c>
      <c r="L52" s="7">
        <f t="shared" si="25"/>
        <v>7.7091041666666665E-2</v>
      </c>
      <c r="M52" s="1" t="s">
        <v>112</v>
      </c>
      <c r="N52" s="7">
        <f>(O51-P51)*$C$22/100</f>
        <v>0.25368531492903817</v>
      </c>
      <c r="O52" s="7">
        <f t="shared" si="39"/>
        <v>9.0442900347142363E-2</v>
      </c>
      <c r="P52" s="7">
        <f t="shared" si="26"/>
        <v>2.7090792779702298E-3</v>
      </c>
      <c r="Q52" s="12">
        <f t="shared" si="27"/>
        <v>5.0117966642449256E-4</v>
      </c>
      <c r="R52" s="7">
        <f t="shared" si="28"/>
        <v>1.4261842708333333E-2</v>
      </c>
      <c r="S52" s="13">
        <f t="shared" si="29"/>
        <v>3.5141298124936438E-2</v>
      </c>
      <c r="T52" s="2">
        <v>0.01</v>
      </c>
      <c r="U52" s="14">
        <f t="shared" si="30"/>
        <v>3.5141298124936437E-4</v>
      </c>
      <c r="V52" s="13"/>
      <c r="W52" s="2"/>
      <c r="X52" s="14"/>
      <c r="Y52" s="2">
        <v>0.02</v>
      </c>
      <c r="Z52" s="2">
        <v>0.49</v>
      </c>
      <c r="AA52" s="2">
        <f t="shared" si="31"/>
        <v>9.7999999999999997E-3</v>
      </c>
      <c r="AB52" s="2"/>
      <c r="AC52" s="2"/>
      <c r="AD52" s="2"/>
      <c r="AE52" s="13"/>
      <c r="AF52" s="2"/>
      <c r="AG52" s="14"/>
      <c r="AH52" s="13"/>
      <c r="AI52" s="2"/>
      <c r="AJ52" s="14"/>
      <c r="AL52" s="2"/>
      <c r="AM52" s="2"/>
      <c r="AN52" s="2">
        <v>0.01</v>
      </c>
      <c r="AO52" s="2">
        <v>0.5</v>
      </c>
      <c r="AP52" s="2">
        <f t="shared" si="32"/>
        <v>5.0000000000000001E-3</v>
      </c>
      <c r="AQ52" s="1">
        <f t="shared" si="33"/>
        <v>1.5151412981249364E-2</v>
      </c>
      <c r="AR52" s="7">
        <f t="shared" si="34"/>
        <v>7.7091041666666671</v>
      </c>
      <c r="AS52" s="1">
        <f t="shared" si="35"/>
        <v>0.185</v>
      </c>
      <c r="AT52" s="1">
        <f t="shared" si="36"/>
        <v>561.41424657534253</v>
      </c>
      <c r="AU52" s="1">
        <f t="shared" si="37"/>
        <v>81280.620460049249</v>
      </c>
    </row>
    <row r="53" spans="1:78" x14ac:dyDescent="0.15">
      <c r="C53" s="6">
        <v>11</v>
      </c>
      <c r="D53" s="8">
        <v>-4.1991255376999996</v>
      </c>
      <c r="E53" s="9">
        <f t="shared" si="38"/>
        <v>4.2146720182258104</v>
      </c>
      <c r="F53" s="6" t="s">
        <v>112</v>
      </c>
      <c r="G53" s="1">
        <v>12</v>
      </c>
      <c r="H53" s="7">
        <f t="shared" si="21"/>
        <v>-4.1991255376999996</v>
      </c>
      <c r="I53" s="7">
        <f t="shared" si="22"/>
        <v>268.95087446229996</v>
      </c>
      <c r="J53" s="7">
        <f t="shared" si="23"/>
        <v>9.9885519087893563E-3</v>
      </c>
      <c r="K53" s="7">
        <f t="shared" si="24"/>
        <v>7.7091041666666671</v>
      </c>
      <c r="L53" s="7">
        <f t="shared" si="25"/>
        <v>7.7091041666666665E-2</v>
      </c>
      <c r="M53" s="1" t="s">
        <v>110</v>
      </c>
      <c r="O53" s="7">
        <f t="shared" si="39"/>
        <v>0.1648248627358388</v>
      </c>
      <c r="P53" s="7">
        <f t="shared" si="26"/>
        <v>1.6463616972960061E-3</v>
      </c>
      <c r="Q53" s="12">
        <f t="shared" si="27"/>
        <v>3.0457691399976111E-4</v>
      </c>
      <c r="R53" s="7">
        <f t="shared" si="28"/>
        <v>1.4261842708333333E-2</v>
      </c>
      <c r="S53" s="13">
        <f t="shared" si="29"/>
        <v>2.1356070195739423E-2</v>
      </c>
      <c r="T53" s="2">
        <v>0.01</v>
      </c>
      <c r="U53" s="14">
        <f t="shared" si="30"/>
        <v>2.1356070195739424E-4</v>
      </c>
      <c r="V53" s="13"/>
      <c r="W53" s="2"/>
      <c r="X53" s="14"/>
      <c r="Y53" s="2">
        <v>0.02</v>
      </c>
      <c r="Z53" s="2">
        <v>0.49</v>
      </c>
      <c r="AA53" s="2">
        <f t="shared" si="31"/>
        <v>9.7999999999999997E-3</v>
      </c>
      <c r="AB53" s="2"/>
      <c r="AC53" s="2"/>
      <c r="AD53" s="2"/>
      <c r="AE53" s="13"/>
      <c r="AF53" s="2"/>
      <c r="AG53" s="14"/>
      <c r="AH53" s="13"/>
      <c r="AI53" s="2"/>
      <c r="AJ53" s="14"/>
      <c r="AK53" s="2"/>
      <c r="AL53" s="2"/>
      <c r="AM53" s="2"/>
      <c r="AN53" s="2">
        <v>0.01</v>
      </c>
      <c r="AO53" s="2">
        <v>0.5</v>
      </c>
      <c r="AP53" s="2">
        <f t="shared" si="32"/>
        <v>5.0000000000000001E-3</v>
      </c>
      <c r="AQ53" s="1">
        <f t="shared" si="33"/>
        <v>1.5013560701957395E-2</v>
      </c>
      <c r="AR53" s="7">
        <f t="shared" si="34"/>
        <v>7.7091041666666671</v>
      </c>
      <c r="AS53" s="1">
        <f t="shared" si="35"/>
        <v>0.185</v>
      </c>
      <c r="AT53" s="1">
        <f t="shared" si="36"/>
        <v>561.41424657534253</v>
      </c>
      <c r="AU53" s="1">
        <f t="shared" si="37"/>
        <v>80541.104032997217</v>
      </c>
      <c r="AV53" s="1">
        <f>SUM(AU42:AU53)</f>
        <v>1439263.1563294686</v>
      </c>
    </row>
    <row r="54" spans="1:78" x14ac:dyDescent="0.15">
      <c r="C54" s="6">
        <v>12</v>
      </c>
      <c r="D54" s="8">
        <v>-7.5778350072580603</v>
      </c>
      <c r="E54" s="9">
        <f t="shared" si="38"/>
        <v>-4.1991255376999996</v>
      </c>
      <c r="F54" s="6" t="s">
        <v>110</v>
      </c>
    </row>
    <row r="56" spans="1:78" x14ac:dyDescent="0.15">
      <c r="S56" s="30" t="s">
        <v>80</v>
      </c>
      <c r="T56" s="30"/>
      <c r="U56" s="30"/>
      <c r="V56" s="11" t="s">
        <v>81</v>
      </c>
      <c r="W56" s="11" t="s">
        <v>82</v>
      </c>
      <c r="X56" s="11" t="s">
        <v>83</v>
      </c>
      <c r="Y56" s="11" t="s">
        <v>84</v>
      </c>
      <c r="Z56" s="11" t="s">
        <v>85</v>
      </c>
      <c r="AA56" s="11" t="s">
        <v>86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pans="1:78" x14ac:dyDescent="0.15">
      <c r="A57" s="34" t="s">
        <v>48</v>
      </c>
      <c r="B57" s="34"/>
      <c r="C57" s="6" t="s">
        <v>88</v>
      </c>
      <c r="D57" s="6" t="s">
        <v>89</v>
      </c>
      <c r="E57" s="6" t="s">
        <v>90</v>
      </c>
      <c r="F57" s="6" t="s">
        <v>91</v>
      </c>
      <c r="G57" s="1" t="s">
        <v>88</v>
      </c>
      <c r="H57" s="1" t="s">
        <v>90</v>
      </c>
      <c r="I57" s="1" t="s">
        <v>92</v>
      </c>
      <c r="J57" s="1" t="s">
        <v>93</v>
      </c>
      <c r="K57" s="10" t="s">
        <v>94</v>
      </c>
      <c r="L57" s="10" t="s">
        <v>95</v>
      </c>
      <c r="M57" s="1" t="s">
        <v>96</v>
      </c>
      <c r="N57" s="10" t="s">
        <v>97</v>
      </c>
      <c r="O57" s="1" t="s">
        <v>98</v>
      </c>
      <c r="P57" s="1" t="s">
        <v>99</v>
      </c>
      <c r="Q57" s="10" t="s">
        <v>100</v>
      </c>
      <c r="R57" s="10" t="s">
        <v>101</v>
      </c>
      <c r="S57" s="2" t="s">
        <v>102</v>
      </c>
      <c r="T57" s="2" t="s">
        <v>103</v>
      </c>
      <c r="U57" s="2"/>
      <c r="V57" s="2" t="s">
        <v>113</v>
      </c>
      <c r="W57" s="2" t="s">
        <v>113</v>
      </c>
      <c r="X57" s="2" t="s">
        <v>113</v>
      </c>
      <c r="Y57" s="2" t="s">
        <v>113</v>
      </c>
      <c r="Z57" s="2" t="s">
        <v>113</v>
      </c>
      <c r="AA57" s="2" t="s">
        <v>113</v>
      </c>
      <c r="AB57" s="1" t="s">
        <v>114</v>
      </c>
      <c r="AC57" s="1" t="s">
        <v>105</v>
      </c>
      <c r="AD57" s="1" t="s">
        <v>73</v>
      </c>
      <c r="AE57" s="1" t="s">
        <v>106</v>
      </c>
      <c r="AF57" s="1" t="s">
        <v>107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1" t="s">
        <v>108</v>
      </c>
      <c r="B58" s="1">
        <f>F7</f>
        <v>134.75800000000001</v>
      </c>
      <c r="C58" s="6" t="s">
        <v>109</v>
      </c>
      <c r="D58" s="6">
        <v>-9</v>
      </c>
      <c r="E58" s="6"/>
      <c r="F58" s="6"/>
      <c r="G58" s="1">
        <v>1</v>
      </c>
      <c r="H58" s="7">
        <f t="shared" ref="H58:H69" si="40">E59</f>
        <v>-9</v>
      </c>
      <c r="I58" s="7">
        <f t="shared" ref="I58:I69" si="41">H58+273.15</f>
        <v>264.14999999999998</v>
      </c>
      <c r="J58" s="7">
        <f t="shared" ref="J58:J69" si="42">EXP(($C$16*(I58-$C$14))/($C$17*I58*$C$14))</f>
        <v>5.1730365778654029E-3</v>
      </c>
      <c r="K58" s="7">
        <f t="shared" ref="K58:K69" si="43">$B$58/12</f>
        <v>11.229833333333334</v>
      </c>
      <c r="L58" s="7">
        <f t="shared" ref="L58:L69" si="44">K58*$B$59/100</f>
        <v>3.0320550000000002</v>
      </c>
      <c r="M58" s="1" t="s">
        <v>110</v>
      </c>
      <c r="O58" s="7">
        <f>L58</f>
        <v>3.0320550000000002</v>
      </c>
      <c r="P58" s="7">
        <f t="shared" ref="P58:P69" si="45">O58*J58</f>
        <v>1.5684931421099686E-2</v>
      </c>
      <c r="Q58" s="12">
        <f t="shared" ref="Q58:Q69" si="46">P58*$B$60</f>
        <v>4.5486301121189085E-3</v>
      </c>
      <c r="R58" s="7">
        <f t="shared" ref="R58:R69" si="47">L58*$B$60</f>
        <v>0.87929594999999994</v>
      </c>
      <c r="S58" s="13">
        <f t="shared" ref="S58:S69" si="48">Q58/R58</f>
        <v>5.1730365778654037E-3</v>
      </c>
      <c r="T58" s="2">
        <v>0.27</v>
      </c>
      <c r="U58" s="14">
        <f t="shared" ref="U58:U69" si="49">S58*T58</f>
        <v>1.396719876023659E-3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0.22667138267191142</v>
      </c>
      <c r="AC58" s="7">
        <f t="shared" ref="AC58:AC69" si="51">$B$58/12</f>
        <v>11.229833333333334</v>
      </c>
      <c r="AD58" s="1">
        <f t="shared" ref="AD58:AD69" si="52">$B$60</f>
        <v>0.28999999999999998</v>
      </c>
      <c r="AE58" s="15">
        <f t="shared" ref="AE58:AE69" si="53">$E$7/12</f>
        <v>52.647077568010083</v>
      </c>
      <c r="AF58" s="1">
        <f t="shared" ref="AF58:AF69" si="54">AE58*10000*AC58*AB58</f>
        <v>1340121.8034393524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2"/>
    </row>
    <row r="59" spans="1:78" x14ac:dyDescent="0.15">
      <c r="A59" s="1" t="s">
        <v>111</v>
      </c>
      <c r="B59" s="1">
        <v>27</v>
      </c>
      <c r="C59" s="6">
        <v>1</v>
      </c>
      <c r="D59" s="8">
        <v>-11.7915463622258</v>
      </c>
      <c r="E59" s="9">
        <f t="shared" ref="E59:E70" si="55">D58</f>
        <v>-9</v>
      </c>
      <c r="F59" s="6" t="s">
        <v>110</v>
      </c>
      <c r="G59" s="1">
        <v>2</v>
      </c>
      <c r="H59" s="7">
        <f t="shared" si="40"/>
        <v>-11.7915463622258</v>
      </c>
      <c r="I59" s="7">
        <f t="shared" si="41"/>
        <v>261.35845363777418</v>
      </c>
      <c r="J59" s="7">
        <f t="shared" si="42"/>
        <v>3.489479498869315E-3</v>
      </c>
      <c r="K59" s="7">
        <f t="shared" si="43"/>
        <v>11.229833333333334</v>
      </c>
      <c r="L59" s="7">
        <f t="shared" si="44"/>
        <v>3.0320550000000002</v>
      </c>
      <c r="M59" s="1" t="s">
        <v>110</v>
      </c>
      <c r="O59" s="7">
        <f t="shared" ref="O59:O69" si="56">L59+O58-P58-N59</f>
        <v>6.0484250685789007</v>
      </c>
      <c r="P59" s="7">
        <f t="shared" si="45"/>
        <v>2.1105855277253303E-2</v>
      </c>
      <c r="Q59" s="12">
        <f t="shared" si="46"/>
        <v>6.1206980304034575E-3</v>
      </c>
      <c r="R59" s="7">
        <f t="shared" si="47"/>
        <v>0.87929594999999994</v>
      </c>
      <c r="S59" s="13">
        <f t="shared" si="48"/>
        <v>6.9609077926532674E-3</v>
      </c>
      <c r="T59" s="2">
        <v>0.27</v>
      </c>
      <c r="U59" s="14">
        <f t="shared" si="49"/>
        <v>1.8794451040163823E-3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0.22676517618371039</v>
      </c>
      <c r="AC59" s="7">
        <f t="shared" si="51"/>
        <v>11.229833333333334</v>
      </c>
      <c r="AD59" s="1">
        <f t="shared" si="52"/>
        <v>0.28999999999999998</v>
      </c>
      <c r="AE59" s="15">
        <f t="shared" si="53"/>
        <v>52.647077568010083</v>
      </c>
      <c r="AF59" s="1">
        <f t="shared" si="54"/>
        <v>1340676.3274763143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73</v>
      </c>
      <c r="B60" s="1">
        <f>H7</f>
        <v>0.28999999999999998</v>
      </c>
      <c r="C60" s="6">
        <v>2</v>
      </c>
      <c r="D60" s="8">
        <v>-8.1927109189999996</v>
      </c>
      <c r="E60" s="9">
        <f t="shared" si="55"/>
        <v>-11.7915463622258</v>
      </c>
      <c r="F60" s="6" t="s">
        <v>110</v>
      </c>
      <c r="G60" s="1">
        <v>3</v>
      </c>
      <c r="H60" s="7">
        <f t="shared" si="40"/>
        <v>-8.1927109189999996</v>
      </c>
      <c r="I60" s="7">
        <f t="shared" si="41"/>
        <v>264.957289081</v>
      </c>
      <c r="J60" s="7">
        <f t="shared" si="42"/>
        <v>5.7879018063461529E-3</v>
      </c>
      <c r="K60" s="7">
        <f t="shared" si="43"/>
        <v>11.229833333333334</v>
      </c>
      <c r="L60" s="7">
        <f t="shared" si="44"/>
        <v>3.0320550000000002</v>
      </c>
      <c r="M60" s="1" t="s">
        <v>110</v>
      </c>
      <c r="O60" s="7">
        <f t="shared" si="56"/>
        <v>9.0593742133016466</v>
      </c>
      <c r="P60" s="7">
        <f t="shared" si="45"/>
        <v>5.2434768373534356E-2</v>
      </c>
      <c r="Q60" s="12">
        <f t="shared" si="46"/>
        <v>1.5206082828324962E-2</v>
      </c>
      <c r="R60" s="7">
        <f t="shared" si="47"/>
        <v>0.87929594999999994</v>
      </c>
      <c r="S60" s="13">
        <f t="shared" si="48"/>
        <v>1.7293475340498229E-2</v>
      </c>
      <c r="T60" s="2">
        <v>0.27</v>
      </c>
      <c r="U60" s="14">
        <f t="shared" si="49"/>
        <v>4.6692383419345224E-3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0.22730723300983791</v>
      </c>
      <c r="AC60" s="7">
        <f t="shared" si="51"/>
        <v>11.229833333333334</v>
      </c>
      <c r="AD60" s="1">
        <f t="shared" si="52"/>
        <v>0.28999999999999998</v>
      </c>
      <c r="AE60" s="15">
        <f t="shared" si="53"/>
        <v>52.647077568010083</v>
      </c>
      <c r="AF60" s="1">
        <f t="shared" si="54"/>
        <v>1343881.0644961966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C61" s="6">
        <v>3</v>
      </c>
      <c r="D61" s="8">
        <v>3.1412152428709699</v>
      </c>
      <c r="E61" s="9">
        <f t="shared" si="55"/>
        <v>-8.1927109189999996</v>
      </c>
      <c r="F61" s="6" t="s">
        <v>110</v>
      </c>
      <c r="G61" s="1">
        <v>4</v>
      </c>
      <c r="H61" s="7">
        <f t="shared" si="40"/>
        <v>3.1412152428709699</v>
      </c>
      <c r="I61" s="7">
        <f t="shared" si="41"/>
        <v>276.29121524287092</v>
      </c>
      <c r="J61" s="7">
        <f t="shared" si="42"/>
        <v>2.6134480209883414E-2</v>
      </c>
      <c r="K61" s="7">
        <f t="shared" si="43"/>
        <v>11.229833333333334</v>
      </c>
      <c r="L61" s="7">
        <f t="shared" si="44"/>
        <v>3.0320550000000002</v>
      </c>
      <c r="M61" s="1" t="s">
        <v>110</v>
      </c>
      <c r="O61" s="7">
        <f t="shared" si="56"/>
        <v>12.038994444928113</v>
      </c>
      <c r="P61" s="7">
        <f t="shared" si="45"/>
        <v>0.31463286206787011</v>
      </c>
      <c r="Q61" s="12">
        <f t="shared" si="46"/>
        <v>9.1243529999682327E-2</v>
      </c>
      <c r="R61" s="7">
        <f t="shared" si="47"/>
        <v>0.87929594999999994</v>
      </c>
      <c r="S61" s="13">
        <f t="shared" si="48"/>
        <v>0.10376885052146816</v>
      </c>
      <c r="T61" s="2">
        <v>0.27</v>
      </c>
      <c r="U61" s="14">
        <f t="shared" si="49"/>
        <v>2.8017589640796405E-2</v>
      </c>
      <c r="V61" s="2">
        <v>180.9</v>
      </c>
      <c r="W61" s="2">
        <v>6</v>
      </c>
      <c r="X61" s="2">
        <v>3</v>
      </c>
      <c r="Y61" s="2">
        <v>0.3</v>
      </c>
      <c r="Z61" s="2">
        <v>6</v>
      </c>
      <c r="AA61" s="2">
        <v>30.2</v>
      </c>
      <c r="AB61" s="1">
        <f t="shared" si="50"/>
        <v>0.23184381766720677</v>
      </c>
      <c r="AC61" s="7">
        <f t="shared" si="51"/>
        <v>11.229833333333334</v>
      </c>
      <c r="AD61" s="1">
        <f t="shared" si="52"/>
        <v>0.28999999999999998</v>
      </c>
      <c r="AE61" s="15">
        <f t="shared" si="53"/>
        <v>52.647077568010083</v>
      </c>
      <c r="AF61" s="1">
        <f t="shared" si="54"/>
        <v>1370702.165337533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6">
        <v>4</v>
      </c>
      <c r="D62" s="8">
        <v>10.3040178096667</v>
      </c>
      <c r="E62" s="9">
        <f t="shared" si="55"/>
        <v>3.1412152428709699</v>
      </c>
      <c r="F62" s="6" t="s">
        <v>110</v>
      </c>
      <c r="G62" s="1">
        <v>5</v>
      </c>
      <c r="H62" s="7">
        <f t="shared" si="40"/>
        <v>10.3040178096667</v>
      </c>
      <c r="I62" s="7">
        <f t="shared" si="41"/>
        <v>283.45401780966665</v>
      </c>
      <c r="J62" s="7">
        <f t="shared" si="42"/>
        <v>6.3674651129325854E-2</v>
      </c>
      <c r="K62" s="7">
        <f t="shared" si="43"/>
        <v>11.229833333333334</v>
      </c>
      <c r="L62" s="7">
        <f t="shared" si="44"/>
        <v>3.0320550000000002</v>
      </c>
      <c r="M62" s="1" t="s">
        <v>112</v>
      </c>
      <c r="N62" s="7">
        <f>(O61-P61)*$C$22/100</f>
        <v>11.138143503717229</v>
      </c>
      <c r="O62" s="7">
        <f t="shared" si="56"/>
        <v>3.6182730791430124</v>
      </c>
      <c r="P62" s="7">
        <f t="shared" si="45"/>
        <v>0.23039227600506296</v>
      </c>
      <c r="Q62" s="12">
        <f t="shared" si="46"/>
        <v>6.6813760041468259E-2</v>
      </c>
      <c r="R62" s="7">
        <f t="shared" si="47"/>
        <v>0.87929594999999994</v>
      </c>
      <c r="S62" s="13">
        <f t="shared" si="48"/>
        <v>7.5985520053252001E-2</v>
      </c>
      <c r="T62" s="2">
        <v>0.27</v>
      </c>
      <c r="U62" s="14">
        <f t="shared" si="49"/>
        <v>2.0516090414378043E-2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0.27918627636751364</v>
      </c>
      <c r="AC62" s="7">
        <f t="shared" si="51"/>
        <v>11.229833333333334</v>
      </c>
      <c r="AD62" s="1">
        <f t="shared" si="52"/>
        <v>0.28999999999999998</v>
      </c>
      <c r="AE62" s="15">
        <f t="shared" si="53"/>
        <v>52.647077568010083</v>
      </c>
      <c r="AF62" s="1">
        <f t="shared" si="54"/>
        <v>1650599.2585870118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6">
        <v>5</v>
      </c>
      <c r="D63" s="8">
        <v>13.324716293129001</v>
      </c>
      <c r="E63" s="9">
        <f t="shared" si="55"/>
        <v>10.3040178096667</v>
      </c>
      <c r="F63" s="6" t="s">
        <v>112</v>
      </c>
      <c r="G63" s="1">
        <v>6</v>
      </c>
      <c r="H63" s="7">
        <f t="shared" si="40"/>
        <v>13.324716293129001</v>
      </c>
      <c r="I63" s="7">
        <f t="shared" si="41"/>
        <v>286.47471629312895</v>
      </c>
      <c r="J63" s="7">
        <f t="shared" si="42"/>
        <v>9.1468199292744468E-2</v>
      </c>
      <c r="K63" s="7">
        <f t="shared" si="43"/>
        <v>11.229833333333334</v>
      </c>
      <c r="L63" s="7">
        <f t="shared" si="44"/>
        <v>3.0320550000000002</v>
      </c>
      <c r="M63" s="1" t="s">
        <v>110</v>
      </c>
      <c r="O63" s="7">
        <f t="shared" si="56"/>
        <v>6.4199358031379496</v>
      </c>
      <c r="P63" s="7">
        <f t="shared" si="45"/>
        <v>0.5872199674880475</v>
      </c>
      <c r="Q63" s="12">
        <f t="shared" si="46"/>
        <v>0.17029379057153377</v>
      </c>
      <c r="R63" s="7">
        <f t="shared" si="47"/>
        <v>0.87929594999999994</v>
      </c>
      <c r="S63" s="13">
        <f t="shared" si="48"/>
        <v>0.1936706186029104</v>
      </c>
      <c r="T63" s="2">
        <v>0.27</v>
      </c>
      <c r="U63" s="14">
        <f t="shared" si="49"/>
        <v>5.2291067022785812E-2</v>
      </c>
      <c r="V63" s="2">
        <v>220.1</v>
      </c>
      <c r="W63" s="2">
        <v>12.1</v>
      </c>
      <c r="X63" s="2">
        <v>4.5</v>
      </c>
      <c r="Y63" s="2">
        <v>1.5</v>
      </c>
      <c r="Z63" s="2">
        <v>6.8</v>
      </c>
      <c r="AA63" s="2">
        <v>30.2</v>
      </c>
      <c r="AB63" s="1">
        <f t="shared" si="50"/>
        <v>0.28536015432252726</v>
      </c>
      <c r="AC63" s="7">
        <f t="shared" si="51"/>
        <v>11.229833333333334</v>
      </c>
      <c r="AD63" s="1">
        <f t="shared" si="52"/>
        <v>0.28999999999999998</v>
      </c>
      <c r="AE63" s="15">
        <f t="shared" si="53"/>
        <v>52.647077568010083</v>
      </c>
      <c r="AF63" s="1">
        <f t="shared" si="54"/>
        <v>1687100.3305871896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6">
        <v>6</v>
      </c>
      <c r="D64" s="8">
        <v>20.159489518333299</v>
      </c>
      <c r="E64" s="9">
        <f t="shared" si="55"/>
        <v>13.324716293129001</v>
      </c>
      <c r="F64" s="6" t="s">
        <v>110</v>
      </c>
      <c r="G64" s="1">
        <v>7</v>
      </c>
      <c r="H64" s="7">
        <f t="shared" si="40"/>
        <v>20.159489518333299</v>
      </c>
      <c r="I64" s="7">
        <f t="shared" si="41"/>
        <v>293.30948951833329</v>
      </c>
      <c r="J64" s="7">
        <f t="shared" si="42"/>
        <v>0.20194502799416658</v>
      </c>
      <c r="K64" s="7">
        <f t="shared" si="43"/>
        <v>11.229833333333334</v>
      </c>
      <c r="L64" s="7">
        <f t="shared" si="44"/>
        <v>3.0320550000000002</v>
      </c>
      <c r="M64" s="1" t="s">
        <v>110</v>
      </c>
      <c r="O64" s="7">
        <f t="shared" si="56"/>
        <v>8.8647708356499013</v>
      </c>
      <c r="P64" s="7">
        <f t="shared" si="45"/>
        <v>1.7901963945671908</v>
      </c>
      <c r="Q64" s="12">
        <f t="shared" si="46"/>
        <v>0.51915695442448528</v>
      </c>
      <c r="R64" s="7">
        <f t="shared" si="47"/>
        <v>0.87929594999999994</v>
      </c>
      <c r="S64" s="13">
        <f t="shared" si="48"/>
        <v>0.59042345688557452</v>
      </c>
      <c r="T64" s="2">
        <v>0.27</v>
      </c>
      <c r="U64" s="14">
        <f t="shared" si="49"/>
        <v>0.15941433335910513</v>
      </c>
      <c r="V64" s="2">
        <v>220.1</v>
      </c>
      <c r="W64" s="2">
        <v>12.1</v>
      </c>
      <c r="X64" s="2">
        <v>4.5</v>
      </c>
      <c r="Y64" s="2">
        <v>1.5</v>
      </c>
      <c r="Z64" s="2">
        <v>6.8</v>
      </c>
      <c r="AA64" s="2">
        <v>30.2</v>
      </c>
      <c r="AB64" s="1">
        <f t="shared" si="50"/>
        <v>0.30617420497167414</v>
      </c>
      <c r="AC64" s="7">
        <f t="shared" si="51"/>
        <v>11.229833333333334</v>
      </c>
      <c r="AD64" s="1">
        <f t="shared" si="52"/>
        <v>0.28999999999999998</v>
      </c>
      <c r="AE64" s="15">
        <f t="shared" si="53"/>
        <v>52.647077568010083</v>
      </c>
      <c r="AF64" s="1">
        <f t="shared" si="54"/>
        <v>1810156.7251087078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6">
        <v>7</v>
      </c>
      <c r="D65" s="8">
        <v>21.2806534074194</v>
      </c>
      <c r="E65" s="9">
        <f t="shared" si="55"/>
        <v>20.159489518333299</v>
      </c>
      <c r="F65" s="6" t="s">
        <v>110</v>
      </c>
      <c r="G65" s="1">
        <v>8</v>
      </c>
      <c r="H65" s="7">
        <f t="shared" si="40"/>
        <v>21.2806534074194</v>
      </c>
      <c r="I65" s="7">
        <f t="shared" si="41"/>
        <v>294.43065340741936</v>
      </c>
      <c r="J65" s="7">
        <f t="shared" si="42"/>
        <v>0.22915619882854926</v>
      </c>
      <c r="K65" s="7">
        <f t="shared" si="43"/>
        <v>11.229833333333334</v>
      </c>
      <c r="L65" s="7">
        <f t="shared" si="44"/>
        <v>3.0320550000000002</v>
      </c>
      <c r="M65" s="1" t="s">
        <v>110</v>
      </c>
      <c r="O65" s="7">
        <f t="shared" si="56"/>
        <v>10.10662944108271</v>
      </c>
      <c r="P65" s="7">
        <f t="shared" si="45"/>
        <v>2.315996785687219</v>
      </c>
      <c r="Q65" s="12">
        <f t="shared" si="46"/>
        <v>0.6716390678492935</v>
      </c>
      <c r="R65" s="7">
        <f t="shared" si="47"/>
        <v>0.87929594999999994</v>
      </c>
      <c r="S65" s="13">
        <f t="shared" si="48"/>
        <v>0.76383732672633553</v>
      </c>
      <c r="T65" s="2">
        <v>0.27</v>
      </c>
      <c r="U65" s="14">
        <f t="shared" si="49"/>
        <v>0.20623607821611062</v>
      </c>
      <c r="V65" s="2">
        <v>220.1</v>
      </c>
      <c r="W65" s="2">
        <v>12.1</v>
      </c>
      <c r="X65" s="2">
        <v>4.5</v>
      </c>
      <c r="Y65" s="2">
        <v>1.5</v>
      </c>
      <c r="Z65" s="2">
        <v>6.8</v>
      </c>
      <c r="AA65" s="2">
        <v>30.2</v>
      </c>
      <c r="AB65" s="1">
        <f t="shared" si="50"/>
        <v>0.31527166999739031</v>
      </c>
      <c r="AC65" s="7">
        <f t="shared" si="51"/>
        <v>11.229833333333334</v>
      </c>
      <c r="AD65" s="1">
        <f t="shared" si="52"/>
        <v>0.28999999999999998</v>
      </c>
      <c r="AE65" s="15">
        <f t="shared" si="53"/>
        <v>52.647077568010083</v>
      </c>
      <c r="AF65" s="1">
        <f t="shared" si="54"/>
        <v>1863942.5673852148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6">
        <v>8</v>
      </c>
      <c r="D66" s="8">
        <v>18.963993750322601</v>
      </c>
      <c r="E66" s="9">
        <f t="shared" si="55"/>
        <v>21.2806534074194</v>
      </c>
      <c r="F66" s="6" t="s">
        <v>110</v>
      </c>
      <c r="G66" s="1">
        <v>9</v>
      </c>
      <c r="H66" s="7">
        <f t="shared" si="40"/>
        <v>18.963993750322601</v>
      </c>
      <c r="I66" s="7">
        <f t="shared" si="41"/>
        <v>292.11399375032261</v>
      </c>
      <c r="J66" s="7">
        <f t="shared" si="42"/>
        <v>0.17629125513429952</v>
      </c>
      <c r="K66" s="7">
        <f t="shared" si="43"/>
        <v>11.229833333333334</v>
      </c>
      <c r="L66" s="7">
        <f t="shared" si="44"/>
        <v>3.0320550000000002</v>
      </c>
      <c r="M66" s="1" t="s">
        <v>110</v>
      </c>
      <c r="O66" s="7">
        <f t="shared" si="56"/>
        <v>10.822687655395491</v>
      </c>
      <c r="P66" s="7">
        <f t="shared" si="45"/>
        <v>1.9079451906961604</v>
      </c>
      <c r="Q66" s="12">
        <f t="shared" si="46"/>
        <v>0.55330410530188645</v>
      </c>
      <c r="R66" s="7">
        <f t="shared" si="47"/>
        <v>0.87929594999999994</v>
      </c>
      <c r="S66" s="13">
        <f t="shared" si="48"/>
        <v>0.62925810735496568</v>
      </c>
      <c r="T66" s="2">
        <v>0.27</v>
      </c>
      <c r="U66" s="14">
        <f t="shared" si="49"/>
        <v>0.16989968898584074</v>
      </c>
      <c r="V66" s="2">
        <v>220.1</v>
      </c>
      <c r="W66" s="2">
        <v>12.1</v>
      </c>
      <c r="X66" s="2">
        <v>4.5</v>
      </c>
      <c r="Y66" s="2">
        <v>1.5</v>
      </c>
      <c r="Z66" s="2">
        <v>6.8</v>
      </c>
      <c r="AA66" s="2">
        <v>30.2</v>
      </c>
      <c r="AB66" s="1">
        <f t="shared" si="50"/>
        <v>0.30821150956994886</v>
      </c>
      <c r="AC66" s="7">
        <f t="shared" si="51"/>
        <v>11.229833333333334</v>
      </c>
      <c r="AD66" s="1">
        <f t="shared" si="52"/>
        <v>0.28999999999999998</v>
      </c>
      <c r="AE66" s="15">
        <f t="shared" si="53"/>
        <v>52.647077568010083</v>
      </c>
      <c r="AF66" s="1">
        <f t="shared" si="54"/>
        <v>1822201.6347052006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6">
        <v>9</v>
      </c>
      <c r="D67" s="8">
        <v>15.6933629623333</v>
      </c>
      <c r="E67" s="9">
        <f t="shared" si="55"/>
        <v>18.963993750322601</v>
      </c>
      <c r="F67" s="6" t="s">
        <v>110</v>
      </c>
      <c r="G67" s="1">
        <v>10</v>
      </c>
      <c r="H67" s="7">
        <f t="shared" si="40"/>
        <v>15.6933629623333</v>
      </c>
      <c r="I67" s="7">
        <f t="shared" si="41"/>
        <v>288.84336296233329</v>
      </c>
      <c r="J67" s="7">
        <f t="shared" si="42"/>
        <v>0.12086942903513027</v>
      </c>
      <c r="K67" s="7">
        <f t="shared" si="43"/>
        <v>11.229833333333334</v>
      </c>
      <c r="L67" s="7">
        <f t="shared" si="44"/>
        <v>3.0320550000000002</v>
      </c>
      <c r="M67" s="1" t="s">
        <v>110</v>
      </c>
      <c r="O67" s="7">
        <f t="shared" si="56"/>
        <v>11.94679746469933</v>
      </c>
      <c r="P67" s="7">
        <f t="shared" si="45"/>
        <v>1.4440025883565499</v>
      </c>
      <c r="Q67" s="12">
        <f t="shared" si="46"/>
        <v>0.41876075062339946</v>
      </c>
      <c r="R67" s="7">
        <f t="shared" si="47"/>
        <v>0.87929594999999994</v>
      </c>
      <c r="S67" s="13">
        <f t="shared" si="48"/>
        <v>0.47624551281442784</v>
      </c>
      <c r="T67" s="2">
        <v>0.27</v>
      </c>
      <c r="U67" s="14">
        <f t="shared" si="49"/>
        <v>0.12858628845989553</v>
      </c>
      <c r="V67" s="2">
        <v>180.9</v>
      </c>
      <c r="W67" s="2">
        <v>6</v>
      </c>
      <c r="X67" s="2">
        <v>3</v>
      </c>
      <c r="Y67" s="2">
        <v>0.3</v>
      </c>
      <c r="Z67" s="2">
        <v>6</v>
      </c>
      <c r="AA67" s="2">
        <v>30.2</v>
      </c>
      <c r="AB67" s="1">
        <f t="shared" si="50"/>
        <v>0.25138431584775772</v>
      </c>
      <c r="AC67" s="7">
        <f t="shared" si="51"/>
        <v>11.229833333333334</v>
      </c>
      <c r="AD67" s="1">
        <f t="shared" si="52"/>
        <v>0.28999999999999998</v>
      </c>
      <c r="AE67" s="15">
        <f t="shared" si="53"/>
        <v>52.647077568010083</v>
      </c>
      <c r="AF67" s="1">
        <f t="shared" si="54"/>
        <v>1486229.0896150735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6">
        <v>10</v>
      </c>
      <c r="D68" s="8">
        <v>4.2146720182258104</v>
      </c>
      <c r="E68" s="9">
        <f t="shared" si="55"/>
        <v>15.6933629623333</v>
      </c>
      <c r="F68" s="6" t="s">
        <v>110</v>
      </c>
      <c r="G68" s="1">
        <v>11</v>
      </c>
      <c r="H68" s="7">
        <f t="shared" si="40"/>
        <v>4.2146720182258104</v>
      </c>
      <c r="I68" s="7">
        <f t="shared" si="41"/>
        <v>277.3646720182258</v>
      </c>
      <c r="J68" s="7">
        <f t="shared" si="42"/>
        <v>2.9953476365442828E-2</v>
      </c>
      <c r="K68" s="7">
        <f t="shared" si="43"/>
        <v>11.229833333333334</v>
      </c>
      <c r="L68" s="7">
        <f t="shared" si="44"/>
        <v>3.0320550000000002</v>
      </c>
      <c r="M68" s="1" t="s">
        <v>112</v>
      </c>
      <c r="N68" s="7">
        <f>(O67-P67)*$C$22/100</f>
        <v>9.9776551325256406</v>
      </c>
      <c r="O68" s="7">
        <f t="shared" si="56"/>
        <v>3.5571947438171385</v>
      </c>
      <c r="P68" s="7">
        <f t="shared" si="45"/>
        <v>0.10655034868620411</v>
      </c>
      <c r="Q68" s="12">
        <f t="shared" si="46"/>
        <v>3.0899601118999191E-2</v>
      </c>
      <c r="R68" s="7">
        <f t="shared" si="47"/>
        <v>0.87929594999999994</v>
      </c>
      <c r="S68" s="13">
        <f t="shared" si="48"/>
        <v>3.5141298124936424E-2</v>
      </c>
      <c r="T68" s="2">
        <v>0.27</v>
      </c>
      <c r="U68" s="14">
        <f t="shared" si="49"/>
        <v>9.4881504937328349E-3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0.2282435476409323</v>
      </c>
      <c r="AC68" s="7">
        <f t="shared" si="51"/>
        <v>11.229833333333334</v>
      </c>
      <c r="AD68" s="1">
        <f t="shared" si="52"/>
        <v>0.28999999999999998</v>
      </c>
      <c r="AE68" s="15">
        <f t="shared" si="53"/>
        <v>52.647077568010083</v>
      </c>
      <c r="AF68" s="1">
        <f t="shared" si="54"/>
        <v>1349416.7242571162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6">
        <v>11</v>
      </c>
      <c r="D69" s="8">
        <v>-4.1991255376999996</v>
      </c>
      <c r="E69" s="9">
        <f t="shared" si="55"/>
        <v>4.2146720182258104</v>
      </c>
      <c r="F69" s="6" t="s">
        <v>112</v>
      </c>
      <c r="G69" s="1">
        <v>12</v>
      </c>
      <c r="H69" s="7">
        <f t="shared" si="40"/>
        <v>-4.1991255376999996</v>
      </c>
      <c r="I69" s="7">
        <f t="shared" si="41"/>
        <v>268.95087446229996</v>
      </c>
      <c r="J69" s="7">
        <f t="shared" si="42"/>
        <v>9.9885519087893563E-3</v>
      </c>
      <c r="K69" s="7">
        <f t="shared" si="43"/>
        <v>11.229833333333334</v>
      </c>
      <c r="L69" s="7">
        <f t="shared" si="44"/>
        <v>3.0320550000000002</v>
      </c>
      <c r="M69" s="1" t="s">
        <v>110</v>
      </c>
      <c r="O69" s="7">
        <f t="shared" si="56"/>
        <v>6.4826993951309344</v>
      </c>
      <c r="P69" s="7">
        <f t="shared" si="45"/>
        <v>6.4752779417342698E-2</v>
      </c>
      <c r="Q69" s="12">
        <f t="shared" si="46"/>
        <v>1.8778306031029382E-2</v>
      </c>
      <c r="R69" s="7">
        <f t="shared" si="47"/>
        <v>0.87929594999999994</v>
      </c>
      <c r="S69" s="13">
        <f t="shared" si="48"/>
        <v>2.1356070195739426E-2</v>
      </c>
      <c r="T69" s="2">
        <v>0.27</v>
      </c>
      <c r="U69" s="14">
        <f t="shared" si="49"/>
        <v>5.7661389528496452E-3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0.22752036079853871</v>
      </c>
      <c r="AC69" s="7">
        <f t="shared" si="51"/>
        <v>11.229833333333334</v>
      </c>
      <c r="AD69" s="1">
        <f t="shared" si="52"/>
        <v>0.28999999999999998</v>
      </c>
      <c r="AE69" s="15">
        <f t="shared" si="53"/>
        <v>52.647077568010083</v>
      </c>
      <c r="AF69" s="1">
        <f t="shared" si="54"/>
        <v>1345141.114146885</v>
      </c>
      <c r="AG69" s="1">
        <f>SUM(AF58:AF69)</f>
        <v>18410168.805141795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6">
        <v>12</v>
      </c>
      <c r="D70" s="8">
        <v>-7.5778350072580603</v>
      </c>
      <c r="E70" s="9">
        <f t="shared" si="55"/>
        <v>-4.1991255376999996</v>
      </c>
      <c r="F70" s="6" t="s">
        <v>110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2" spans="1:78" x14ac:dyDescent="0.15">
      <c r="S72" s="30" t="s">
        <v>80</v>
      </c>
      <c r="T72" s="30"/>
      <c r="U72" s="30"/>
      <c r="V72" s="30" t="s">
        <v>81</v>
      </c>
      <c r="W72" s="30"/>
      <c r="X72" s="30"/>
      <c r="Y72" s="30" t="s">
        <v>82</v>
      </c>
      <c r="Z72" s="30"/>
      <c r="AA72" s="30"/>
      <c r="AB72" s="30" t="s">
        <v>83</v>
      </c>
      <c r="AC72" s="30"/>
      <c r="AD72" s="30"/>
      <c r="AE72" s="30" t="s">
        <v>84</v>
      </c>
      <c r="AF72" s="30"/>
      <c r="AG72" s="30"/>
      <c r="AH72" s="30" t="s">
        <v>85</v>
      </c>
      <c r="AI72" s="30"/>
      <c r="AJ72" s="30"/>
      <c r="AK72" s="31" t="s">
        <v>115</v>
      </c>
      <c r="AL72" s="32"/>
      <c r="AM72" s="33"/>
      <c r="AN72" s="32" t="s">
        <v>116</v>
      </c>
      <c r="AO72" s="32"/>
      <c r="AP72" s="33"/>
      <c r="AQ72" s="30" t="s">
        <v>87</v>
      </c>
      <c r="AR72" s="30"/>
      <c r="AS72" s="30"/>
    </row>
    <row r="73" spans="1:78" x14ac:dyDescent="0.15">
      <c r="A73" s="34" t="s">
        <v>49</v>
      </c>
      <c r="B73" s="34"/>
      <c r="C73" s="6" t="s">
        <v>88</v>
      </c>
      <c r="D73" s="6" t="s">
        <v>89</v>
      </c>
      <c r="E73" s="6" t="s">
        <v>90</v>
      </c>
      <c r="F73" s="6" t="s">
        <v>91</v>
      </c>
      <c r="G73" s="1" t="s">
        <v>88</v>
      </c>
      <c r="H73" s="1" t="s">
        <v>90</v>
      </c>
      <c r="I73" s="1" t="s">
        <v>92</v>
      </c>
      <c r="J73" s="1" t="s">
        <v>93</v>
      </c>
      <c r="K73" s="10" t="s">
        <v>94</v>
      </c>
      <c r="L73" s="10" t="s">
        <v>95</v>
      </c>
      <c r="M73" s="1" t="s">
        <v>96</v>
      </c>
      <c r="N73" s="10" t="s">
        <v>97</v>
      </c>
      <c r="O73" s="1" t="s">
        <v>98</v>
      </c>
      <c r="P73" s="1" t="s">
        <v>99</v>
      </c>
      <c r="Q73" s="10" t="s">
        <v>100</v>
      </c>
      <c r="R73" s="10" t="s">
        <v>101</v>
      </c>
      <c r="S73" s="2" t="s">
        <v>102</v>
      </c>
      <c r="T73" s="2" t="s">
        <v>103</v>
      </c>
      <c r="U73" s="2"/>
      <c r="V73" s="2" t="s">
        <v>102</v>
      </c>
      <c r="W73" s="2" t="s">
        <v>103</v>
      </c>
      <c r="X73" s="2"/>
      <c r="Y73" s="2" t="s">
        <v>102</v>
      </c>
      <c r="Z73" s="2" t="s">
        <v>103</v>
      </c>
      <c r="AA73" s="2"/>
      <c r="AB73" s="2" t="s">
        <v>102</v>
      </c>
      <c r="AC73" s="2" t="s">
        <v>103</v>
      </c>
      <c r="AD73" s="2"/>
      <c r="AE73" s="2" t="s">
        <v>102</v>
      </c>
      <c r="AF73" s="2" t="s">
        <v>103</v>
      </c>
      <c r="AG73" s="2"/>
      <c r="AH73" s="2" t="s">
        <v>102</v>
      </c>
      <c r="AI73" s="2" t="s">
        <v>103</v>
      </c>
      <c r="AJ73" s="2"/>
      <c r="AK73" s="2" t="s">
        <v>102</v>
      </c>
      <c r="AL73" s="2" t="s">
        <v>103</v>
      </c>
      <c r="AM73" s="2"/>
      <c r="AN73" s="2" t="s">
        <v>102</v>
      </c>
      <c r="AO73" s="2" t="s">
        <v>103</v>
      </c>
      <c r="AP73" s="2"/>
      <c r="AQ73" s="16" t="s">
        <v>102</v>
      </c>
      <c r="AR73" s="16" t="s">
        <v>103</v>
      </c>
      <c r="AS73" s="16"/>
      <c r="AT73" s="1" t="s">
        <v>104</v>
      </c>
      <c r="AU73" s="1" t="s">
        <v>105</v>
      </c>
      <c r="AV73" s="1" t="s">
        <v>73</v>
      </c>
      <c r="AW73" s="1" t="s">
        <v>106</v>
      </c>
      <c r="AX73" s="1" t="s">
        <v>107</v>
      </c>
    </row>
    <row r="74" spans="1:78" x14ac:dyDescent="0.15">
      <c r="A74" s="1" t="s">
        <v>108</v>
      </c>
      <c r="B74" s="1">
        <f>F8</f>
        <v>625.46400000000006</v>
      </c>
      <c r="C74" s="6" t="s">
        <v>109</v>
      </c>
      <c r="D74" s="6">
        <v>-9</v>
      </c>
      <c r="E74" s="6"/>
      <c r="F74" s="6"/>
      <c r="G74" s="1">
        <v>1</v>
      </c>
      <c r="H74" s="7">
        <f t="shared" ref="H74:H85" si="57">E75</f>
        <v>-9</v>
      </c>
      <c r="I74" s="7">
        <f t="shared" ref="I74:I85" si="58">H74+273.15</f>
        <v>264.14999999999998</v>
      </c>
      <c r="J74" s="7">
        <f t="shared" ref="J74:J85" si="59">EXP(($C$16*(I74-$C$14))/($C$17*I74*$C$14))</f>
        <v>5.1730365778654029E-3</v>
      </c>
      <c r="K74" s="7">
        <f t="shared" ref="K74:K85" si="60">$B$74/12</f>
        <v>52.122000000000007</v>
      </c>
      <c r="L74" s="7">
        <f t="shared" ref="L74:L85" si="61">K74*$B$75/100</f>
        <v>0.52122000000000002</v>
      </c>
      <c r="M74" s="1" t="s">
        <v>110</v>
      </c>
      <c r="O74" s="7">
        <f>L74</f>
        <v>0.52122000000000002</v>
      </c>
      <c r="P74" s="7">
        <f t="shared" ref="P74:P85" si="62">O74*J74</f>
        <v>2.6962901251150052E-3</v>
      </c>
      <c r="Q74" s="12">
        <f t="shared" ref="Q74:Q85" si="63">P74*$B$76</f>
        <v>8.0888703753450154E-4</v>
      </c>
      <c r="R74" s="7">
        <f t="shared" ref="R74:R85" si="64">L74*$B$76</f>
        <v>0.156366</v>
      </c>
      <c r="S74" s="13">
        <f t="shared" ref="S74:S85" si="65">Q74/R74</f>
        <v>5.173036577865402E-3</v>
      </c>
      <c r="T74" s="2">
        <v>0.01</v>
      </c>
      <c r="U74" s="14">
        <f t="shared" ref="U74:U85" si="66">S74*T74</f>
        <v>5.1730365778654023E-5</v>
      </c>
      <c r="V74" s="13"/>
      <c r="W74" s="2"/>
      <c r="X74" s="2"/>
      <c r="Y74" s="2"/>
      <c r="Z74" s="2"/>
      <c r="AA74" s="2"/>
      <c r="AB74" s="2"/>
      <c r="AC74" s="2"/>
      <c r="AD74" s="2"/>
      <c r="AE74" s="13">
        <v>1E-3</v>
      </c>
      <c r="AF74" s="2">
        <v>0.49</v>
      </c>
      <c r="AG74" s="14">
        <f t="shared" ref="AG74:AG85" si="67">AF74*AE74</f>
        <v>4.8999999999999998E-4</v>
      </c>
      <c r="AH74" s="17"/>
      <c r="AI74" s="2"/>
      <c r="AJ74" s="14"/>
      <c r="AK74" s="13"/>
      <c r="AL74" s="2"/>
      <c r="AM74" s="2"/>
      <c r="AN74" s="13"/>
      <c r="AO74" s="2"/>
      <c r="AP74" s="14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5.5417303657786538E-3</v>
      </c>
      <c r="AU74" s="7">
        <f t="shared" ref="AU74:AU85" si="70">$B$74/12</f>
        <v>52.122000000000007</v>
      </c>
      <c r="AV74" s="1">
        <f t="shared" ref="AV74:AV85" si="71">$B$76</f>
        <v>0.3</v>
      </c>
      <c r="AW74" s="1">
        <f>$E$8/12</f>
        <v>5.1363820993654414</v>
      </c>
      <c r="AX74" s="1">
        <f t="shared" ref="AX74:AX85" si="72">AW74*10000*AV74*0.67*AU74*AT74</f>
        <v>2982.0838059660186</v>
      </c>
    </row>
    <row r="75" spans="1:78" x14ac:dyDescent="0.15">
      <c r="A75" s="1" t="s">
        <v>111</v>
      </c>
      <c r="B75" s="1">
        <v>1</v>
      </c>
      <c r="C75" s="6">
        <v>1</v>
      </c>
      <c r="D75" s="8">
        <v>-11.7915463622258</v>
      </c>
      <c r="E75" s="9">
        <f t="shared" ref="E75:E86" si="73">D74</f>
        <v>-9</v>
      </c>
      <c r="F75" s="6" t="s">
        <v>110</v>
      </c>
      <c r="G75" s="1">
        <v>2</v>
      </c>
      <c r="H75" s="7">
        <f t="shared" si="57"/>
        <v>-11.7915463622258</v>
      </c>
      <c r="I75" s="7">
        <f t="shared" si="58"/>
        <v>261.35845363777418</v>
      </c>
      <c r="J75" s="7">
        <f t="shared" si="59"/>
        <v>3.489479498869315E-3</v>
      </c>
      <c r="K75" s="7">
        <f t="shared" si="60"/>
        <v>52.122000000000007</v>
      </c>
      <c r="L75" s="7">
        <f t="shared" si="61"/>
        <v>0.52122000000000002</v>
      </c>
      <c r="M75" s="1" t="s">
        <v>110</v>
      </c>
      <c r="O75" s="7">
        <f t="shared" ref="O75:O85" si="74">L75+O74-P74-N75</f>
        <v>1.039743709874885</v>
      </c>
      <c r="P75" s="7">
        <f t="shared" si="62"/>
        <v>3.6281643596867358E-3</v>
      </c>
      <c r="Q75" s="12">
        <f t="shared" si="63"/>
        <v>1.0884493079060208E-3</v>
      </c>
      <c r="R75" s="7">
        <f t="shared" si="64"/>
        <v>0.156366</v>
      </c>
      <c r="S75" s="13">
        <f t="shared" si="65"/>
        <v>6.9609077926532674E-3</v>
      </c>
      <c r="T75" s="2">
        <v>0.01</v>
      </c>
      <c r="U75" s="14">
        <f t="shared" si="66"/>
        <v>6.9609077926532676E-5</v>
      </c>
      <c r="V75" s="13"/>
      <c r="W75" s="2"/>
      <c r="X75" s="2"/>
      <c r="Y75" s="2"/>
      <c r="Z75" s="2"/>
      <c r="AA75" s="2"/>
      <c r="AB75" s="2"/>
      <c r="AC75" s="2"/>
      <c r="AD75" s="2"/>
      <c r="AE75" s="13">
        <v>1E-3</v>
      </c>
      <c r="AF75" s="2">
        <v>0.49</v>
      </c>
      <c r="AG75" s="14">
        <f t="shared" si="67"/>
        <v>4.8999999999999998E-4</v>
      </c>
      <c r="AH75" s="17"/>
      <c r="AI75" s="2"/>
      <c r="AJ75" s="14"/>
      <c r="AK75" s="13"/>
      <c r="AL75" s="2"/>
      <c r="AM75" s="2"/>
      <c r="AN75" s="13"/>
      <c r="AO75" s="2"/>
      <c r="AP75" s="14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5.5596090779265325E-3</v>
      </c>
      <c r="AU75" s="7">
        <f t="shared" si="70"/>
        <v>52.122000000000007</v>
      </c>
      <c r="AV75" s="1">
        <f t="shared" si="71"/>
        <v>0.3</v>
      </c>
      <c r="AW75" s="1">
        <f t="shared" ref="AW75:AW85" si="75">$E$8/12</f>
        <v>5.1363820993654414</v>
      </c>
      <c r="AX75" s="1">
        <f t="shared" si="72"/>
        <v>2991.7045948620198</v>
      </c>
    </row>
    <row r="76" spans="1:78" x14ac:dyDescent="0.15">
      <c r="A76" s="1" t="s">
        <v>73</v>
      </c>
      <c r="B76" s="1">
        <f>H8</f>
        <v>0.3</v>
      </c>
      <c r="C76" s="6">
        <v>2</v>
      </c>
      <c r="D76" s="8">
        <v>-8.1927109189999996</v>
      </c>
      <c r="E76" s="9">
        <f t="shared" si="73"/>
        <v>-11.7915463622258</v>
      </c>
      <c r="F76" s="6" t="s">
        <v>110</v>
      </c>
      <c r="G76" s="1">
        <v>3</v>
      </c>
      <c r="H76" s="7">
        <f t="shared" si="57"/>
        <v>-8.1927109189999996</v>
      </c>
      <c r="I76" s="7">
        <f t="shared" si="58"/>
        <v>264.957289081</v>
      </c>
      <c r="J76" s="7">
        <f t="shared" si="59"/>
        <v>5.7879018063461529E-3</v>
      </c>
      <c r="K76" s="7">
        <f t="shared" si="60"/>
        <v>52.122000000000007</v>
      </c>
      <c r="L76" s="7">
        <f t="shared" si="61"/>
        <v>0.52122000000000002</v>
      </c>
      <c r="M76" s="1" t="s">
        <v>110</v>
      </c>
      <c r="O76" s="7">
        <f t="shared" si="74"/>
        <v>1.5573355455151983</v>
      </c>
      <c r="P76" s="7">
        <f t="shared" si="62"/>
        <v>9.0137052169744873E-3</v>
      </c>
      <c r="Q76" s="12">
        <f t="shared" si="63"/>
        <v>2.7041115650923461E-3</v>
      </c>
      <c r="R76" s="7">
        <f t="shared" si="64"/>
        <v>0.156366</v>
      </c>
      <c r="S76" s="13">
        <f t="shared" si="65"/>
        <v>1.7293475340498229E-2</v>
      </c>
      <c r="T76" s="2">
        <v>0.01</v>
      </c>
      <c r="U76" s="14">
        <f t="shared" si="66"/>
        <v>1.729347534049823E-4</v>
      </c>
      <c r="V76" s="13"/>
      <c r="W76" s="2"/>
      <c r="X76" s="2"/>
      <c r="Y76" s="2"/>
      <c r="Z76" s="2"/>
      <c r="AA76" s="2"/>
      <c r="AB76" s="2"/>
      <c r="AC76" s="2"/>
      <c r="AD76" s="2"/>
      <c r="AE76" s="13">
        <v>1E-3</v>
      </c>
      <c r="AF76" s="2">
        <v>0.49</v>
      </c>
      <c r="AG76" s="14">
        <f t="shared" si="67"/>
        <v>4.8999999999999998E-4</v>
      </c>
      <c r="AH76" s="17"/>
      <c r="AI76" s="2"/>
      <c r="AJ76" s="14"/>
      <c r="AK76" s="13"/>
      <c r="AL76" s="2"/>
      <c r="AM76" s="2"/>
      <c r="AN76" s="13"/>
      <c r="AO76" s="2"/>
      <c r="AP76" s="14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5.6629347534049822E-3</v>
      </c>
      <c r="AU76" s="7">
        <f t="shared" si="70"/>
        <v>52.122000000000007</v>
      </c>
      <c r="AV76" s="1">
        <f t="shared" si="71"/>
        <v>0.3</v>
      </c>
      <c r="AW76" s="1">
        <f t="shared" si="75"/>
        <v>5.1363820993654414</v>
      </c>
      <c r="AX76" s="1">
        <f t="shared" si="72"/>
        <v>3047.3056081281156</v>
      </c>
    </row>
    <row r="77" spans="1:78" x14ac:dyDescent="0.15">
      <c r="C77" s="6">
        <v>3</v>
      </c>
      <c r="D77" s="8">
        <v>3.1412152428709699</v>
      </c>
      <c r="E77" s="9">
        <f t="shared" si="73"/>
        <v>-8.1927109189999996</v>
      </c>
      <c r="F77" s="6" t="s">
        <v>110</v>
      </c>
      <c r="G77" s="1">
        <v>4</v>
      </c>
      <c r="H77" s="7">
        <f t="shared" si="57"/>
        <v>3.1412152428709699</v>
      </c>
      <c r="I77" s="7">
        <f t="shared" si="58"/>
        <v>276.29121524287092</v>
      </c>
      <c r="J77" s="7">
        <f t="shared" si="59"/>
        <v>2.6134480209883414E-2</v>
      </c>
      <c r="K77" s="7">
        <f t="shared" si="60"/>
        <v>52.122000000000007</v>
      </c>
      <c r="L77" s="7">
        <f t="shared" si="61"/>
        <v>0.52122000000000002</v>
      </c>
      <c r="M77" s="1" t="s">
        <v>110</v>
      </c>
      <c r="O77" s="7">
        <f t="shared" si="74"/>
        <v>2.0695418402982235</v>
      </c>
      <c r="P77" s="7">
        <f t="shared" si="62"/>
        <v>5.4086400268799621E-2</v>
      </c>
      <c r="Q77" s="12">
        <f t="shared" si="63"/>
        <v>1.6225920080639885E-2</v>
      </c>
      <c r="R77" s="7">
        <f t="shared" si="64"/>
        <v>0.156366</v>
      </c>
      <c r="S77" s="13">
        <f t="shared" si="65"/>
        <v>0.10376885052146813</v>
      </c>
      <c r="T77" s="2">
        <v>0.01</v>
      </c>
      <c r="U77" s="14">
        <f t="shared" si="66"/>
        <v>1.0376885052146812E-3</v>
      </c>
      <c r="V77" s="13"/>
      <c r="W77" s="2"/>
      <c r="X77" s="2"/>
      <c r="Y77" s="2"/>
      <c r="Z77" s="2"/>
      <c r="AA77" s="2"/>
      <c r="AB77" s="2"/>
      <c r="AC77" s="2"/>
      <c r="AD77" s="2"/>
      <c r="AE77" s="13">
        <v>1E-3</v>
      </c>
      <c r="AF77" s="2">
        <v>0.49</v>
      </c>
      <c r="AG77" s="14">
        <f t="shared" si="67"/>
        <v>4.8999999999999998E-4</v>
      </c>
      <c r="AH77" s="17"/>
      <c r="AI77" s="2"/>
      <c r="AJ77" s="14"/>
      <c r="AK77" s="13"/>
      <c r="AL77" s="2"/>
      <c r="AM77" s="2"/>
      <c r="AN77" s="13"/>
      <c r="AO77" s="2"/>
      <c r="AP77" s="14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6.5276885052146811E-3</v>
      </c>
      <c r="AU77" s="7">
        <f t="shared" si="70"/>
        <v>52.122000000000007</v>
      </c>
      <c r="AV77" s="1">
        <f t="shared" si="71"/>
        <v>0.3</v>
      </c>
      <c r="AW77" s="1">
        <f t="shared" si="75"/>
        <v>5.1363820993654414</v>
      </c>
      <c r="AX77" s="1">
        <f t="shared" si="72"/>
        <v>3512.6418820371632</v>
      </c>
    </row>
    <row r="78" spans="1:78" x14ac:dyDescent="0.15">
      <c r="C78" s="6">
        <v>4</v>
      </c>
      <c r="D78" s="8">
        <v>10.3040178096667</v>
      </c>
      <c r="E78" s="9">
        <f t="shared" si="73"/>
        <v>3.1412152428709699</v>
      </c>
      <c r="F78" s="6" t="s">
        <v>110</v>
      </c>
      <c r="G78" s="1">
        <v>5</v>
      </c>
      <c r="H78" s="7">
        <f t="shared" si="57"/>
        <v>10.3040178096667</v>
      </c>
      <c r="I78" s="7">
        <f t="shared" si="58"/>
        <v>283.45401780966665</v>
      </c>
      <c r="J78" s="7">
        <f t="shared" si="59"/>
        <v>6.3674651129325854E-2</v>
      </c>
      <c r="K78" s="7">
        <f t="shared" si="60"/>
        <v>52.122000000000007</v>
      </c>
      <c r="L78" s="7">
        <f t="shared" si="61"/>
        <v>0.52122000000000002</v>
      </c>
      <c r="M78" s="1" t="s">
        <v>112</v>
      </c>
      <c r="N78" s="7">
        <f>(O77-P77)*$C$22/100</f>
        <v>1.9146826680279525</v>
      </c>
      <c r="O78" s="7">
        <f t="shared" si="74"/>
        <v>0.62199277200147129</v>
      </c>
      <c r="P78" s="7">
        <f t="shared" si="62"/>
        <v>3.9605172762156006E-2</v>
      </c>
      <c r="Q78" s="12">
        <f t="shared" si="63"/>
        <v>1.1881551828646801E-2</v>
      </c>
      <c r="R78" s="7">
        <f t="shared" si="64"/>
        <v>0.156366</v>
      </c>
      <c r="S78" s="13">
        <f t="shared" si="65"/>
        <v>7.5985520053251987E-2</v>
      </c>
      <c r="T78" s="2">
        <v>0.01</v>
      </c>
      <c r="U78" s="14">
        <f t="shared" si="66"/>
        <v>7.5985520053251988E-4</v>
      </c>
      <c r="V78" s="13"/>
      <c r="W78" s="2"/>
      <c r="X78" s="2"/>
      <c r="Y78" s="2"/>
      <c r="Z78" s="2"/>
      <c r="AA78" s="2"/>
      <c r="AB78" s="2"/>
      <c r="AC78" s="2"/>
      <c r="AD78" s="2"/>
      <c r="AE78" s="13">
        <v>5.0000000000000001E-3</v>
      </c>
      <c r="AF78" s="2">
        <v>0.49</v>
      </c>
      <c r="AG78" s="14">
        <f t="shared" si="67"/>
        <v>2.4499999999999999E-3</v>
      </c>
      <c r="AH78" s="17"/>
      <c r="AI78" s="2"/>
      <c r="AJ78" s="14"/>
      <c r="AK78" s="13"/>
      <c r="AL78" s="2"/>
      <c r="AM78" s="2"/>
      <c r="AN78" s="13"/>
      <c r="AO78" s="2"/>
      <c r="AP78" s="14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1.0709855200532518E-2</v>
      </c>
      <c r="AU78" s="7">
        <f t="shared" si="70"/>
        <v>52.122000000000007</v>
      </c>
      <c r="AV78" s="1">
        <f t="shared" si="71"/>
        <v>0.3</v>
      </c>
      <c r="AW78" s="1">
        <f t="shared" si="75"/>
        <v>5.1363820993654414</v>
      </c>
      <c r="AX78" s="1">
        <f t="shared" si="72"/>
        <v>5763.1251702484251</v>
      </c>
    </row>
    <row r="79" spans="1:78" x14ac:dyDescent="0.15">
      <c r="C79" s="6">
        <v>5</v>
      </c>
      <c r="D79" s="8">
        <v>13.324716293129001</v>
      </c>
      <c r="E79" s="9">
        <f t="shared" si="73"/>
        <v>10.3040178096667</v>
      </c>
      <c r="F79" s="6" t="s">
        <v>112</v>
      </c>
      <c r="G79" s="1">
        <v>6</v>
      </c>
      <c r="H79" s="7">
        <f t="shared" si="57"/>
        <v>13.324716293129001</v>
      </c>
      <c r="I79" s="7">
        <f t="shared" si="58"/>
        <v>286.47471629312895</v>
      </c>
      <c r="J79" s="7">
        <f t="shared" si="59"/>
        <v>9.1468199292744468E-2</v>
      </c>
      <c r="K79" s="7">
        <f t="shared" si="60"/>
        <v>52.122000000000007</v>
      </c>
      <c r="L79" s="7">
        <f t="shared" si="61"/>
        <v>0.52122000000000002</v>
      </c>
      <c r="M79" s="1" t="s">
        <v>110</v>
      </c>
      <c r="O79" s="7">
        <f t="shared" si="74"/>
        <v>1.1036075992393153</v>
      </c>
      <c r="P79" s="7">
        <f t="shared" si="62"/>
        <v>0.10094499982820895</v>
      </c>
      <c r="Q79" s="12">
        <f t="shared" si="63"/>
        <v>3.0283499948462685E-2</v>
      </c>
      <c r="R79" s="7">
        <f t="shared" si="64"/>
        <v>0.156366</v>
      </c>
      <c r="S79" s="13">
        <f t="shared" si="65"/>
        <v>0.19367061860291038</v>
      </c>
      <c r="T79" s="2">
        <v>0.01</v>
      </c>
      <c r="U79" s="14">
        <f t="shared" si="66"/>
        <v>1.9367061860291039E-3</v>
      </c>
      <c r="V79" s="13"/>
      <c r="W79" s="2"/>
      <c r="X79" s="2"/>
      <c r="Y79" s="2"/>
      <c r="Z79" s="2"/>
      <c r="AA79" s="2"/>
      <c r="AB79" s="2"/>
      <c r="AC79" s="2"/>
      <c r="AD79" s="2"/>
      <c r="AE79" s="13">
        <v>5.0000000000000001E-3</v>
      </c>
      <c r="AF79" s="2">
        <v>0.49</v>
      </c>
      <c r="AG79" s="14">
        <f t="shared" si="67"/>
        <v>2.4499999999999999E-3</v>
      </c>
      <c r="AH79" s="17"/>
      <c r="AI79" s="2"/>
      <c r="AJ79" s="14"/>
      <c r="AK79" s="13"/>
      <c r="AL79" s="2"/>
      <c r="AM79" s="2"/>
      <c r="AN79" s="13"/>
      <c r="AO79" s="2"/>
      <c r="AP79" s="14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1.1886706186029102E-2</v>
      </c>
      <c r="AU79" s="7">
        <f t="shared" si="70"/>
        <v>52.122000000000007</v>
      </c>
      <c r="AV79" s="1">
        <f t="shared" si="71"/>
        <v>0.3</v>
      </c>
      <c r="AW79" s="1">
        <f t="shared" si="75"/>
        <v>5.1363820993654414</v>
      </c>
      <c r="AX79" s="1">
        <f t="shared" si="72"/>
        <v>6396.4053975861198</v>
      </c>
    </row>
    <row r="80" spans="1:78" x14ac:dyDescent="0.15">
      <c r="C80" s="6">
        <v>6</v>
      </c>
      <c r="D80" s="8">
        <v>20.159489518333299</v>
      </c>
      <c r="E80" s="9">
        <f t="shared" si="73"/>
        <v>13.324716293129001</v>
      </c>
      <c r="F80" s="6" t="s">
        <v>110</v>
      </c>
      <c r="G80" s="1">
        <v>7</v>
      </c>
      <c r="H80" s="7">
        <f t="shared" si="57"/>
        <v>20.159489518333299</v>
      </c>
      <c r="I80" s="7">
        <f t="shared" si="58"/>
        <v>293.30948951833329</v>
      </c>
      <c r="J80" s="7">
        <f t="shared" si="59"/>
        <v>0.20194502799416658</v>
      </c>
      <c r="K80" s="7">
        <f t="shared" si="60"/>
        <v>52.122000000000007</v>
      </c>
      <c r="L80" s="7">
        <f t="shared" si="61"/>
        <v>0.52122000000000002</v>
      </c>
      <c r="M80" s="1" t="s">
        <v>110</v>
      </c>
      <c r="O80" s="7">
        <f t="shared" si="74"/>
        <v>1.5238825994111063</v>
      </c>
      <c r="P80" s="7">
        <f t="shared" si="62"/>
        <v>0.30774051419789922</v>
      </c>
      <c r="Q80" s="12">
        <f t="shared" si="63"/>
        <v>9.2322154259369765E-2</v>
      </c>
      <c r="R80" s="7">
        <f t="shared" si="64"/>
        <v>0.156366</v>
      </c>
      <c r="S80" s="13">
        <f t="shared" si="65"/>
        <v>0.59042345688557463</v>
      </c>
      <c r="T80" s="2">
        <v>0.01</v>
      </c>
      <c r="U80" s="14">
        <f t="shared" si="66"/>
        <v>5.9042345688557468E-3</v>
      </c>
      <c r="V80" s="13"/>
      <c r="W80" s="2"/>
      <c r="X80" s="2"/>
      <c r="Y80" s="2"/>
      <c r="Z80" s="2"/>
      <c r="AA80" s="2"/>
      <c r="AB80" s="2"/>
      <c r="AC80" s="2"/>
      <c r="AD80" s="2"/>
      <c r="AE80" s="13">
        <v>5.0000000000000001E-3</v>
      </c>
      <c r="AF80" s="2">
        <v>0.49</v>
      </c>
      <c r="AG80" s="14">
        <f t="shared" si="67"/>
        <v>2.4499999999999999E-3</v>
      </c>
      <c r="AH80" s="17"/>
      <c r="AI80" s="2"/>
      <c r="AJ80" s="14"/>
      <c r="AK80" s="13"/>
      <c r="AL80" s="2"/>
      <c r="AM80" s="2"/>
      <c r="AN80" s="13"/>
      <c r="AO80" s="2"/>
      <c r="AP80" s="14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1.5854234568855746E-2</v>
      </c>
      <c r="AU80" s="7">
        <f t="shared" si="70"/>
        <v>52.122000000000007</v>
      </c>
      <c r="AV80" s="1">
        <f t="shared" si="71"/>
        <v>0.3</v>
      </c>
      <c r="AW80" s="1">
        <f t="shared" si="75"/>
        <v>5.1363820993654414</v>
      </c>
      <c r="AX80" s="1">
        <f t="shared" si="72"/>
        <v>8531.3887618435874</v>
      </c>
    </row>
    <row r="81" spans="1:53" x14ac:dyDescent="0.15">
      <c r="C81" s="6">
        <v>7</v>
      </c>
      <c r="D81" s="8">
        <v>21.2806534074194</v>
      </c>
      <c r="E81" s="9">
        <f t="shared" si="73"/>
        <v>20.159489518333299</v>
      </c>
      <c r="F81" s="6" t="s">
        <v>110</v>
      </c>
      <c r="G81" s="1">
        <v>8</v>
      </c>
      <c r="H81" s="7">
        <f t="shared" si="57"/>
        <v>21.2806534074194</v>
      </c>
      <c r="I81" s="7">
        <f t="shared" si="58"/>
        <v>294.43065340741936</v>
      </c>
      <c r="J81" s="7">
        <f t="shared" si="59"/>
        <v>0.22915619882854926</v>
      </c>
      <c r="K81" s="7">
        <f t="shared" si="60"/>
        <v>52.122000000000007</v>
      </c>
      <c r="L81" s="7">
        <f t="shared" si="61"/>
        <v>0.52122000000000002</v>
      </c>
      <c r="M81" s="1" t="s">
        <v>110</v>
      </c>
      <c r="O81" s="7">
        <f t="shared" si="74"/>
        <v>1.7373620852132072</v>
      </c>
      <c r="P81" s="7">
        <f t="shared" si="62"/>
        <v>0.39812729143630066</v>
      </c>
      <c r="Q81" s="12">
        <f t="shared" si="63"/>
        <v>0.11943818743089019</v>
      </c>
      <c r="R81" s="7">
        <f t="shared" si="64"/>
        <v>0.156366</v>
      </c>
      <c r="S81" s="13">
        <f t="shared" si="65"/>
        <v>0.76383732672633553</v>
      </c>
      <c r="T81" s="2">
        <v>0.01</v>
      </c>
      <c r="U81" s="14">
        <f t="shared" si="66"/>
        <v>7.6383732672633551E-3</v>
      </c>
      <c r="V81" s="13"/>
      <c r="W81" s="2"/>
      <c r="X81" s="2"/>
      <c r="Y81" s="2"/>
      <c r="Z81" s="2"/>
      <c r="AA81" s="2"/>
      <c r="AB81" s="2"/>
      <c r="AC81" s="2"/>
      <c r="AD81" s="2"/>
      <c r="AE81" s="13">
        <v>5.0000000000000001E-3</v>
      </c>
      <c r="AF81" s="2">
        <v>0.49</v>
      </c>
      <c r="AG81" s="14">
        <f t="shared" si="67"/>
        <v>2.4499999999999999E-3</v>
      </c>
      <c r="AH81" s="17"/>
      <c r="AI81" s="2"/>
      <c r="AJ81" s="14"/>
      <c r="AK81" s="13"/>
      <c r="AL81" s="2"/>
      <c r="AM81" s="2"/>
      <c r="AN81" s="13"/>
      <c r="AO81" s="2"/>
      <c r="AP81" s="14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1.7588373267263355E-2</v>
      </c>
      <c r="AU81" s="7">
        <f t="shared" si="70"/>
        <v>52.122000000000007</v>
      </c>
      <c r="AV81" s="1">
        <f t="shared" si="71"/>
        <v>0.3</v>
      </c>
      <c r="AW81" s="1">
        <f t="shared" si="75"/>
        <v>5.1363820993654414</v>
      </c>
      <c r="AX81" s="1">
        <f t="shared" si="72"/>
        <v>9464.5534213431674</v>
      </c>
    </row>
    <row r="82" spans="1:53" x14ac:dyDescent="0.15">
      <c r="C82" s="6">
        <v>8</v>
      </c>
      <c r="D82" s="8">
        <v>18.963993750322601</v>
      </c>
      <c r="E82" s="9">
        <f t="shared" si="73"/>
        <v>21.2806534074194</v>
      </c>
      <c r="F82" s="6" t="s">
        <v>110</v>
      </c>
      <c r="G82" s="1">
        <v>9</v>
      </c>
      <c r="H82" s="7">
        <f t="shared" si="57"/>
        <v>18.963993750322601</v>
      </c>
      <c r="I82" s="7">
        <f t="shared" si="58"/>
        <v>292.11399375032261</v>
      </c>
      <c r="J82" s="7">
        <f t="shared" si="59"/>
        <v>0.17629125513429952</v>
      </c>
      <c r="K82" s="7">
        <f t="shared" si="60"/>
        <v>52.122000000000007</v>
      </c>
      <c r="L82" s="7">
        <f t="shared" si="61"/>
        <v>0.52122000000000002</v>
      </c>
      <c r="M82" s="1" t="s">
        <v>110</v>
      </c>
      <c r="O82" s="7">
        <f t="shared" si="74"/>
        <v>1.8604547937769067</v>
      </c>
      <c r="P82" s="7">
        <f t="shared" si="62"/>
        <v>0.32798191071555527</v>
      </c>
      <c r="Q82" s="12">
        <f t="shared" si="63"/>
        <v>9.8394573214666575E-2</v>
      </c>
      <c r="R82" s="7">
        <f t="shared" si="64"/>
        <v>0.156366</v>
      </c>
      <c r="S82" s="13">
        <f t="shared" si="65"/>
        <v>0.62925810735496579</v>
      </c>
      <c r="T82" s="2">
        <v>0.01</v>
      </c>
      <c r="U82" s="14">
        <f t="shared" si="66"/>
        <v>6.2925810735496579E-3</v>
      </c>
      <c r="V82" s="13"/>
      <c r="W82" s="2"/>
      <c r="X82" s="2"/>
      <c r="Y82" s="2"/>
      <c r="Z82" s="2"/>
      <c r="AA82" s="2"/>
      <c r="AB82" s="2"/>
      <c r="AC82" s="2"/>
      <c r="AD82" s="2"/>
      <c r="AE82" s="13">
        <v>5.0000000000000001E-3</v>
      </c>
      <c r="AF82" s="2">
        <v>0.49</v>
      </c>
      <c r="AG82" s="14">
        <f t="shared" si="67"/>
        <v>2.4499999999999999E-3</v>
      </c>
      <c r="AH82" s="17"/>
      <c r="AI82" s="2"/>
      <c r="AJ82" s="14"/>
      <c r="AK82" s="13"/>
      <c r="AL82" s="2"/>
      <c r="AM82" s="2"/>
      <c r="AN82" s="13"/>
      <c r="AO82" s="2"/>
      <c r="AP82" s="14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1.6242581073549658E-2</v>
      </c>
      <c r="AU82" s="7">
        <f t="shared" si="70"/>
        <v>52.122000000000007</v>
      </c>
      <c r="AV82" s="1">
        <f t="shared" si="71"/>
        <v>0.3</v>
      </c>
      <c r="AW82" s="1">
        <f t="shared" si="75"/>
        <v>5.1363820993654414</v>
      </c>
      <c r="AX82" s="1">
        <f t="shared" si="72"/>
        <v>8740.3635307898767</v>
      </c>
    </row>
    <row r="83" spans="1:53" x14ac:dyDescent="0.15">
      <c r="C83" s="6">
        <v>9</v>
      </c>
      <c r="D83" s="8">
        <v>15.6933629623333</v>
      </c>
      <c r="E83" s="9">
        <f t="shared" si="73"/>
        <v>18.963993750322601</v>
      </c>
      <c r="F83" s="6" t="s">
        <v>110</v>
      </c>
      <c r="G83" s="1">
        <v>10</v>
      </c>
      <c r="H83" s="7">
        <f t="shared" si="57"/>
        <v>15.6933629623333</v>
      </c>
      <c r="I83" s="7">
        <f t="shared" si="58"/>
        <v>288.84336296233329</v>
      </c>
      <c r="J83" s="7">
        <f t="shared" si="59"/>
        <v>0.12086942903513027</v>
      </c>
      <c r="K83" s="7">
        <f t="shared" si="60"/>
        <v>52.122000000000007</v>
      </c>
      <c r="L83" s="7">
        <f t="shared" si="61"/>
        <v>0.52122000000000002</v>
      </c>
      <c r="M83" s="1" t="s">
        <v>110</v>
      </c>
      <c r="O83" s="7">
        <f t="shared" si="74"/>
        <v>2.0536928830613514</v>
      </c>
      <c r="P83" s="7">
        <f t="shared" si="62"/>
        <v>0.24822868618913613</v>
      </c>
      <c r="Q83" s="12">
        <f t="shared" si="63"/>
        <v>7.4468605856740838E-2</v>
      </c>
      <c r="R83" s="7">
        <f t="shared" si="64"/>
        <v>0.156366</v>
      </c>
      <c r="S83" s="13">
        <f t="shared" si="65"/>
        <v>0.4762455128144279</v>
      </c>
      <c r="T83" s="2">
        <v>0.01</v>
      </c>
      <c r="U83" s="14">
        <f t="shared" si="66"/>
        <v>4.7624551281442787E-3</v>
      </c>
      <c r="V83" s="13"/>
      <c r="W83" s="2"/>
      <c r="X83" s="2"/>
      <c r="Y83" s="2"/>
      <c r="Z83" s="2"/>
      <c r="AA83" s="2"/>
      <c r="AB83" s="2"/>
      <c r="AC83" s="2"/>
      <c r="AD83" s="2"/>
      <c r="AE83" s="13">
        <v>1E-3</v>
      </c>
      <c r="AF83" s="2">
        <v>0.49</v>
      </c>
      <c r="AG83" s="14">
        <f t="shared" si="67"/>
        <v>4.8999999999999998E-4</v>
      </c>
      <c r="AH83" s="17"/>
      <c r="AI83" s="2"/>
      <c r="AJ83" s="14"/>
      <c r="AK83" s="13"/>
      <c r="AL83" s="2"/>
      <c r="AM83" s="2"/>
      <c r="AN83" s="13"/>
      <c r="AO83" s="2"/>
      <c r="AP83" s="14"/>
      <c r="AQ83" s="2">
        <v>0.01</v>
      </c>
      <c r="AR83" s="2">
        <v>0.5</v>
      </c>
      <c r="AS83" s="2">
        <f t="shared" si="68"/>
        <v>5.0000000000000001E-3</v>
      </c>
      <c r="AT83" s="1">
        <f t="shared" si="69"/>
        <v>1.0252455128144281E-2</v>
      </c>
      <c r="AU83" s="7">
        <f t="shared" si="70"/>
        <v>52.122000000000007</v>
      </c>
      <c r="AV83" s="1">
        <f t="shared" si="71"/>
        <v>0.3</v>
      </c>
      <c r="AW83" s="1">
        <f t="shared" si="75"/>
        <v>5.1363820993654414</v>
      </c>
      <c r="AX83" s="1">
        <f t="shared" si="72"/>
        <v>5516.991695920683</v>
      </c>
    </row>
    <row r="84" spans="1:53" x14ac:dyDescent="0.15">
      <c r="C84" s="6">
        <v>10</v>
      </c>
      <c r="D84" s="8">
        <v>4.2146720182258104</v>
      </c>
      <c r="E84" s="9">
        <f t="shared" si="73"/>
        <v>15.6933629623333</v>
      </c>
      <c r="F84" s="6" t="s">
        <v>110</v>
      </c>
      <c r="G84" s="1">
        <v>11</v>
      </c>
      <c r="H84" s="7">
        <f t="shared" si="57"/>
        <v>4.2146720182258104</v>
      </c>
      <c r="I84" s="7">
        <f t="shared" si="58"/>
        <v>277.3646720182258</v>
      </c>
      <c r="J84" s="7">
        <f t="shared" si="59"/>
        <v>2.9953476365442828E-2</v>
      </c>
      <c r="K84" s="7">
        <f t="shared" si="60"/>
        <v>52.122000000000007</v>
      </c>
      <c r="L84" s="7">
        <f t="shared" si="61"/>
        <v>0.52122000000000002</v>
      </c>
      <c r="M84" s="1" t="s">
        <v>112</v>
      </c>
      <c r="N84" s="7">
        <f>(O83-P83)*$C$22/100</f>
        <v>1.7151909870286044</v>
      </c>
      <c r="O84" s="7">
        <f t="shared" si="74"/>
        <v>0.61149320984361077</v>
      </c>
      <c r="P84" s="7">
        <f t="shared" si="62"/>
        <v>1.8316347408679368E-2</v>
      </c>
      <c r="Q84" s="12">
        <f t="shared" si="63"/>
        <v>5.4949042226038105E-3</v>
      </c>
      <c r="R84" s="7">
        <f t="shared" si="64"/>
        <v>0.156366</v>
      </c>
      <c r="S84" s="13">
        <f t="shared" si="65"/>
        <v>3.5141298124936431E-2</v>
      </c>
      <c r="T84" s="2">
        <v>0.01</v>
      </c>
      <c r="U84" s="14">
        <f t="shared" si="66"/>
        <v>3.5141298124936432E-4</v>
      </c>
      <c r="V84" s="13"/>
      <c r="W84" s="2"/>
      <c r="X84" s="2"/>
      <c r="Y84" s="2"/>
      <c r="Z84" s="2"/>
      <c r="AA84" s="2"/>
      <c r="AB84" s="2"/>
      <c r="AC84" s="2"/>
      <c r="AD84" s="2"/>
      <c r="AE84" s="13">
        <v>1E-3</v>
      </c>
      <c r="AF84" s="2">
        <v>0.49</v>
      </c>
      <c r="AG84" s="14">
        <f t="shared" si="67"/>
        <v>4.8999999999999998E-4</v>
      </c>
      <c r="AH84" s="17"/>
      <c r="AI84" s="2"/>
      <c r="AJ84" s="14"/>
      <c r="AK84" s="13"/>
      <c r="AL84" s="2"/>
      <c r="AM84" s="2"/>
      <c r="AN84" s="13"/>
      <c r="AO84" s="2"/>
      <c r="AP84" s="14"/>
      <c r="AQ84" s="2">
        <v>0.01</v>
      </c>
      <c r="AR84" s="2">
        <v>0.5</v>
      </c>
      <c r="AS84" s="2">
        <f t="shared" si="68"/>
        <v>5.0000000000000001E-3</v>
      </c>
      <c r="AT84" s="1">
        <f t="shared" si="69"/>
        <v>5.8414129812493646E-3</v>
      </c>
      <c r="AU84" s="7">
        <f t="shared" si="70"/>
        <v>52.122000000000007</v>
      </c>
      <c r="AV84" s="1">
        <f t="shared" si="71"/>
        <v>0.3</v>
      </c>
      <c r="AW84" s="1">
        <f t="shared" si="75"/>
        <v>5.1363820993654414</v>
      </c>
      <c r="AX84" s="1">
        <f t="shared" si="72"/>
        <v>3143.3472770369681</v>
      </c>
    </row>
    <row r="85" spans="1:53" x14ac:dyDescent="0.15">
      <c r="C85" s="6">
        <v>11</v>
      </c>
      <c r="D85" s="8">
        <v>-4.1991255376999996</v>
      </c>
      <c r="E85" s="9">
        <f t="shared" si="73"/>
        <v>4.2146720182258104</v>
      </c>
      <c r="F85" s="6" t="s">
        <v>112</v>
      </c>
      <c r="G85" s="1">
        <v>12</v>
      </c>
      <c r="H85" s="7">
        <f t="shared" si="57"/>
        <v>-4.1991255376999996</v>
      </c>
      <c r="I85" s="7">
        <f t="shared" si="58"/>
        <v>268.95087446229996</v>
      </c>
      <c r="J85" s="7">
        <f t="shared" si="59"/>
        <v>9.9885519087893563E-3</v>
      </c>
      <c r="K85" s="7">
        <f t="shared" si="60"/>
        <v>52.122000000000007</v>
      </c>
      <c r="L85" s="7">
        <f t="shared" si="61"/>
        <v>0.52122000000000002</v>
      </c>
      <c r="M85" s="1" t="s">
        <v>110</v>
      </c>
      <c r="O85" s="7">
        <f t="shared" si="74"/>
        <v>1.1143968624349314</v>
      </c>
      <c r="P85" s="7">
        <f t="shared" si="62"/>
        <v>1.1131210907423304E-2</v>
      </c>
      <c r="Q85" s="12">
        <f t="shared" si="63"/>
        <v>3.3393632722269911E-3</v>
      </c>
      <c r="R85" s="7">
        <f t="shared" si="64"/>
        <v>0.156366</v>
      </c>
      <c r="S85" s="13">
        <f t="shared" si="65"/>
        <v>2.1356070195739426E-2</v>
      </c>
      <c r="T85" s="2">
        <v>0.01</v>
      </c>
      <c r="U85" s="14">
        <f t="shared" si="66"/>
        <v>2.1356070195739427E-4</v>
      </c>
      <c r="V85" s="13"/>
      <c r="W85" s="2"/>
      <c r="X85" s="2"/>
      <c r="Y85" s="2"/>
      <c r="Z85" s="2"/>
      <c r="AA85" s="2"/>
      <c r="AB85" s="2"/>
      <c r="AC85" s="2"/>
      <c r="AD85" s="2"/>
      <c r="AE85" s="13">
        <v>1E-3</v>
      </c>
      <c r="AF85" s="2">
        <v>0.49</v>
      </c>
      <c r="AG85" s="14">
        <f t="shared" si="67"/>
        <v>4.8999999999999998E-4</v>
      </c>
      <c r="AH85" s="17"/>
      <c r="AI85" s="2"/>
      <c r="AJ85" s="14"/>
      <c r="AK85" s="13"/>
      <c r="AL85" s="2"/>
      <c r="AM85" s="2"/>
      <c r="AN85" s="13"/>
      <c r="AO85" s="2"/>
      <c r="AP85" s="14"/>
      <c r="AQ85" s="2">
        <v>0.01</v>
      </c>
      <c r="AR85" s="2">
        <v>0.5</v>
      </c>
      <c r="AS85" s="2">
        <f t="shared" si="68"/>
        <v>5.0000000000000001E-3</v>
      </c>
      <c r="AT85" s="1">
        <f t="shared" si="69"/>
        <v>5.703560701957394E-3</v>
      </c>
      <c r="AU85" s="7">
        <f t="shared" si="70"/>
        <v>52.122000000000007</v>
      </c>
      <c r="AV85" s="1">
        <f t="shared" si="71"/>
        <v>0.3</v>
      </c>
      <c r="AW85" s="1">
        <f t="shared" si="75"/>
        <v>5.1363820993654414</v>
      </c>
      <c r="AX85" s="1">
        <f t="shared" si="72"/>
        <v>3069.1670079588043</v>
      </c>
      <c r="AY85" s="1">
        <f>SUM(AX74:AX85)</f>
        <v>63159.078153720962</v>
      </c>
    </row>
    <row r="86" spans="1:53" x14ac:dyDescent="0.15">
      <c r="C86" s="6">
        <v>12</v>
      </c>
      <c r="D86" s="8">
        <v>-7.5778350072580603</v>
      </c>
      <c r="E86" s="9">
        <f t="shared" si="73"/>
        <v>-4.1991255376999996</v>
      </c>
      <c r="F86" s="6" t="s">
        <v>110</v>
      </c>
    </row>
    <row r="88" spans="1:53" x14ac:dyDescent="0.15">
      <c r="S88" s="30" t="s">
        <v>80</v>
      </c>
      <c r="T88" s="30"/>
      <c r="U88" s="30"/>
      <c r="V88" s="30" t="s">
        <v>81</v>
      </c>
      <c r="W88" s="30"/>
      <c r="X88" s="30"/>
      <c r="Y88" s="30" t="s">
        <v>82</v>
      </c>
      <c r="Z88" s="30"/>
      <c r="AA88" s="30"/>
      <c r="AB88" s="30" t="s">
        <v>83</v>
      </c>
      <c r="AC88" s="30"/>
      <c r="AD88" s="30"/>
      <c r="AE88" s="30" t="s">
        <v>84</v>
      </c>
      <c r="AF88" s="30"/>
      <c r="AG88" s="30"/>
      <c r="AH88" s="30" t="s">
        <v>85</v>
      </c>
      <c r="AI88" s="30"/>
      <c r="AJ88" s="30"/>
      <c r="AK88" s="31" t="s">
        <v>115</v>
      </c>
      <c r="AL88" s="32"/>
      <c r="AM88" s="33"/>
      <c r="AN88" s="32" t="s">
        <v>116</v>
      </c>
      <c r="AO88" s="32"/>
      <c r="AP88" s="33"/>
      <c r="AQ88" s="30" t="s">
        <v>87</v>
      </c>
      <c r="AR88" s="30"/>
      <c r="AS88" s="30"/>
    </row>
    <row r="89" spans="1:53" x14ac:dyDescent="0.15">
      <c r="A89" s="34" t="s">
        <v>117</v>
      </c>
      <c r="B89" s="34"/>
      <c r="C89" s="6" t="s">
        <v>88</v>
      </c>
      <c r="D89" s="6" t="s">
        <v>89</v>
      </c>
      <c r="E89" s="6" t="s">
        <v>90</v>
      </c>
      <c r="F89" s="6" t="s">
        <v>91</v>
      </c>
      <c r="G89" s="1" t="s">
        <v>88</v>
      </c>
      <c r="H89" s="1" t="s">
        <v>90</v>
      </c>
      <c r="I89" s="1" t="s">
        <v>92</v>
      </c>
      <c r="J89" s="1" t="s">
        <v>93</v>
      </c>
      <c r="K89" s="10" t="s">
        <v>94</v>
      </c>
      <c r="L89" s="10" t="s">
        <v>95</v>
      </c>
      <c r="M89" s="1" t="s">
        <v>96</v>
      </c>
      <c r="N89" s="10" t="s">
        <v>97</v>
      </c>
      <c r="O89" s="1" t="s">
        <v>98</v>
      </c>
      <c r="P89" s="1" t="s">
        <v>99</v>
      </c>
      <c r="Q89" s="10" t="s">
        <v>100</v>
      </c>
      <c r="R89" s="10" t="s">
        <v>101</v>
      </c>
      <c r="S89" s="2" t="s">
        <v>102</v>
      </c>
      <c r="T89" s="2" t="s">
        <v>103</v>
      </c>
      <c r="U89" s="2"/>
      <c r="V89" s="2" t="s">
        <v>102</v>
      </c>
      <c r="W89" s="2" t="s">
        <v>103</v>
      </c>
      <c r="X89" s="2"/>
      <c r="Y89" s="2" t="s">
        <v>102</v>
      </c>
      <c r="Z89" s="2" t="s">
        <v>103</v>
      </c>
      <c r="AA89" s="2"/>
      <c r="AB89" s="2" t="s">
        <v>102</v>
      </c>
      <c r="AC89" s="2" t="s">
        <v>103</v>
      </c>
      <c r="AD89" s="2"/>
      <c r="AE89" s="2" t="s">
        <v>102</v>
      </c>
      <c r="AF89" s="2" t="s">
        <v>103</v>
      </c>
      <c r="AG89" s="2"/>
      <c r="AH89" s="2" t="s">
        <v>102</v>
      </c>
      <c r="AI89" s="2" t="s">
        <v>103</v>
      </c>
      <c r="AJ89" s="2"/>
      <c r="AK89" s="2" t="s">
        <v>102</v>
      </c>
      <c r="AL89" s="2" t="s">
        <v>103</v>
      </c>
      <c r="AM89" s="2"/>
      <c r="AN89" s="2" t="s">
        <v>102</v>
      </c>
      <c r="AO89" s="2" t="s">
        <v>103</v>
      </c>
      <c r="AP89" s="2"/>
      <c r="AQ89" s="16" t="s">
        <v>102</v>
      </c>
      <c r="AR89" s="16" t="s">
        <v>103</v>
      </c>
      <c r="AS89" s="16"/>
      <c r="AT89" s="1" t="s">
        <v>104</v>
      </c>
      <c r="AU89" s="1" t="s">
        <v>105</v>
      </c>
      <c r="AV89" s="1" t="s">
        <v>73</v>
      </c>
      <c r="AW89" s="1" t="s">
        <v>118</v>
      </c>
      <c r="AX89" s="1" t="s">
        <v>119</v>
      </c>
      <c r="AZ89" s="1" t="s">
        <v>120</v>
      </c>
      <c r="BA89" s="1" t="s">
        <v>121</v>
      </c>
    </row>
    <row r="90" spans="1:53" x14ac:dyDescent="0.15">
      <c r="A90" s="1" t="s">
        <v>108</v>
      </c>
      <c r="B90" s="1">
        <f>F9</f>
        <v>341.64</v>
      </c>
      <c r="C90" s="6" t="s">
        <v>109</v>
      </c>
      <c r="D90" s="6">
        <v>-9</v>
      </c>
      <c r="E90" s="6"/>
      <c r="F90" s="6"/>
      <c r="G90" s="1">
        <v>1</v>
      </c>
      <c r="H90" s="7">
        <f t="shared" ref="H90:H101" si="76">E91</f>
        <v>-9</v>
      </c>
      <c r="I90" s="7">
        <f t="shared" ref="I90:I101" si="77">H90+273.15</f>
        <v>264.14999999999998</v>
      </c>
      <c r="J90" s="7">
        <f t="shared" ref="J90:J101" si="78">EXP(($C$16*(I90-$C$14))/($C$17*I90*$C$14))</f>
        <v>5.1730365778654029E-3</v>
      </c>
      <c r="K90" s="7">
        <f t="shared" ref="K90:K101" si="79">$B$90/12</f>
        <v>28.47</v>
      </c>
      <c r="L90" s="7">
        <f t="shared" ref="L90:L101" si="80">K90*$B$75/100</f>
        <v>0.28470000000000001</v>
      </c>
      <c r="M90" s="1" t="s">
        <v>110</v>
      </c>
      <c r="O90" s="7">
        <f>L90</f>
        <v>0.28470000000000001</v>
      </c>
      <c r="P90" s="7">
        <f t="shared" ref="P90:P101" si="81">O90*J90</f>
        <v>1.4727635137182804E-3</v>
      </c>
      <c r="Q90" s="12">
        <f t="shared" ref="Q90:Q101" si="82">P90*$B$76</f>
        <v>4.4182905411548409E-4</v>
      </c>
      <c r="R90" s="7">
        <f t="shared" ref="R90:R101" si="83">L90*$B$76</f>
        <v>8.541E-2</v>
      </c>
      <c r="S90" s="13">
        <f t="shared" ref="S90:S101" si="84">Q90/R90</f>
        <v>5.1730365778654029E-3</v>
      </c>
      <c r="T90" s="2">
        <v>0.01</v>
      </c>
      <c r="U90" s="14">
        <f t="shared" ref="U90:U101" si="85">S90*T90</f>
        <v>5.173036577865403E-5</v>
      </c>
      <c r="V90" s="13"/>
      <c r="W90" s="2"/>
      <c r="X90" s="2"/>
      <c r="Y90" s="2"/>
      <c r="Z90" s="2"/>
      <c r="AA90" s="2"/>
      <c r="AB90" s="2"/>
      <c r="AC90" s="2"/>
      <c r="AD90" s="2"/>
      <c r="AE90" s="13">
        <v>1E-3</v>
      </c>
      <c r="AF90" s="2">
        <v>0.49</v>
      </c>
      <c r="AG90" s="14">
        <f t="shared" ref="AG90:AG101" si="86">AF90*AE90</f>
        <v>4.8999999999999998E-4</v>
      </c>
      <c r="AH90" s="17"/>
      <c r="AI90" s="2"/>
      <c r="AJ90" s="14"/>
      <c r="AK90" s="13"/>
      <c r="AL90" s="2"/>
      <c r="AM90" s="2"/>
      <c r="AN90" s="13"/>
      <c r="AO90" s="2"/>
      <c r="AP90" s="14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5.5417303657786538E-3</v>
      </c>
      <c r="AU90" s="7">
        <f t="shared" ref="AU90:AU101" si="89">$B$90/12</f>
        <v>28.47</v>
      </c>
      <c r="AV90" s="1">
        <f t="shared" ref="AV90:AV101" si="90">$B$76</f>
        <v>0.3</v>
      </c>
      <c r="AW90" s="1">
        <f>$E$9/12</f>
        <v>1.4228579695469916</v>
      </c>
      <c r="AX90" s="1">
        <f t="shared" ref="AX90:AX101" si="91">AW90*10000*AV90*0.67*AU90*AT90</f>
        <v>451.22220820867886</v>
      </c>
      <c r="AZ90" s="1">
        <f>$E$10/12</f>
        <v>9.2815588653435005E-3</v>
      </c>
      <c r="BA90" s="1">
        <f t="shared" ref="BA90:BA101" si="92">AZ90*10000*AV90*0.67*AU90*AT90</f>
        <v>2.9434037524999916</v>
      </c>
    </row>
    <row r="91" spans="1:53" x14ac:dyDescent="0.15">
      <c r="A91" s="1" t="s">
        <v>111</v>
      </c>
      <c r="B91" s="1">
        <v>1</v>
      </c>
      <c r="C91" s="6">
        <v>1</v>
      </c>
      <c r="D91" s="8">
        <v>-11.7915463622258</v>
      </c>
      <c r="E91" s="9">
        <f t="shared" ref="E91:E102" si="93">D90</f>
        <v>-9</v>
      </c>
      <c r="F91" s="6" t="s">
        <v>110</v>
      </c>
      <c r="G91" s="1">
        <v>2</v>
      </c>
      <c r="H91" s="7">
        <f t="shared" si="76"/>
        <v>-11.7915463622258</v>
      </c>
      <c r="I91" s="7">
        <f t="shared" si="77"/>
        <v>261.35845363777418</v>
      </c>
      <c r="J91" s="7">
        <f t="shared" si="78"/>
        <v>3.489479498869315E-3</v>
      </c>
      <c r="K91" s="7">
        <f t="shared" si="79"/>
        <v>28.47</v>
      </c>
      <c r="L91" s="7">
        <f t="shared" si="80"/>
        <v>0.28470000000000001</v>
      </c>
      <c r="M91" s="1" t="s">
        <v>110</v>
      </c>
      <c r="O91" s="7">
        <f t="shared" ref="O91:O101" si="94">L91+O90-P90-N91</f>
        <v>0.56792723648628174</v>
      </c>
      <c r="P91" s="7">
        <f t="shared" si="81"/>
        <v>1.9817704485683854E-3</v>
      </c>
      <c r="Q91" s="12">
        <f t="shared" si="82"/>
        <v>5.9453113457051557E-4</v>
      </c>
      <c r="R91" s="7">
        <f t="shared" si="83"/>
        <v>8.541E-2</v>
      </c>
      <c r="S91" s="13">
        <f t="shared" si="84"/>
        <v>6.9609077926532674E-3</v>
      </c>
      <c r="T91" s="2">
        <v>0.01</v>
      </c>
      <c r="U91" s="14">
        <f t="shared" si="85"/>
        <v>6.9609077926532676E-5</v>
      </c>
      <c r="V91" s="13"/>
      <c r="W91" s="2"/>
      <c r="X91" s="2"/>
      <c r="Y91" s="2"/>
      <c r="Z91" s="2"/>
      <c r="AA91" s="2"/>
      <c r="AB91" s="2"/>
      <c r="AC91" s="2"/>
      <c r="AD91" s="2"/>
      <c r="AE91" s="13">
        <v>1E-3</v>
      </c>
      <c r="AF91" s="2">
        <v>0.49</v>
      </c>
      <c r="AG91" s="14">
        <f t="shared" si="86"/>
        <v>4.8999999999999998E-4</v>
      </c>
      <c r="AH91" s="17"/>
      <c r="AI91" s="2"/>
      <c r="AJ91" s="14"/>
      <c r="AK91" s="13"/>
      <c r="AL91" s="2"/>
      <c r="AM91" s="2"/>
      <c r="AN91" s="13"/>
      <c r="AO91" s="2"/>
      <c r="AP91" s="14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5.5596090779265325E-3</v>
      </c>
      <c r="AU91" s="7">
        <f t="shared" si="89"/>
        <v>28.47</v>
      </c>
      <c r="AV91" s="1">
        <f t="shared" si="90"/>
        <v>0.3</v>
      </c>
      <c r="AW91" s="1">
        <f t="shared" ref="AW91:AW101" si="95">$E$9/12</f>
        <v>1.4228579695469916</v>
      </c>
      <c r="AX91" s="1">
        <f t="shared" si="91"/>
        <v>452.6779398020293</v>
      </c>
      <c r="AZ91" s="1">
        <f t="shared" ref="AZ91:AZ101" si="96">$E$10/12</f>
        <v>9.2815588653435005E-3</v>
      </c>
      <c r="BA91" s="1">
        <f t="shared" si="92"/>
        <v>2.9528997519356368</v>
      </c>
    </row>
    <row r="92" spans="1:53" x14ac:dyDescent="0.15">
      <c r="A92" s="1" t="s">
        <v>73</v>
      </c>
      <c r="B92" s="1">
        <f>H9</f>
        <v>0.33</v>
      </c>
      <c r="C92" s="6">
        <v>2</v>
      </c>
      <c r="D92" s="8">
        <v>-8.1927109189999996</v>
      </c>
      <c r="E92" s="9">
        <f t="shared" si="93"/>
        <v>-11.7915463622258</v>
      </c>
      <c r="F92" s="6" t="s">
        <v>110</v>
      </c>
      <c r="G92" s="1">
        <v>3</v>
      </c>
      <c r="H92" s="7">
        <f t="shared" si="76"/>
        <v>-8.1927109189999996</v>
      </c>
      <c r="I92" s="7">
        <f t="shared" si="77"/>
        <v>264.957289081</v>
      </c>
      <c r="J92" s="7">
        <f t="shared" si="78"/>
        <v>5.7879018063461529E-3</v>
      </c>
      <c r="K92" s="7">
        <f t="shared" si="79"/>
        <v>28.47</v>
      </c>
      <c r="L92" s="7">
        <f t="shared" si="80"/>
        <v>0.28470000000000001</v>
      </c>
      <c r="M92" s="1" t="s">
        <v>110</v>
      </c>
      <c r="O92" s="7">
        <f t="shared" si="94"/>
        <v>0.85064546603771329</v>
      </c>
      <c r="P92" s="7">
        <f t="shared" si="81"/>
        <v>4.9234524294398457E-3</v>
      </c>
      <c r="Q92" s="12">
        <f t="shared" si="82"/>
        <v>1.4770357288319536E-3</v>
      </c>
      <c r="R92" s="7">
        <f t="shared" si="83"/>
        <v>8.541E-2</v>
      </c>
      <c r="S92" s="13">
        <f t="shared" si="84"/>
        <v>1.7293475340498226E-2</v>
      </c>
      <c r="T92" s="2">
        <v>0.01</v>
      </c>
      <c r="U92" s="14">
        <f t="shared" si="85"/>
        <v>1.7293475340498228E-4</v>
      </c>
      <c r="V92" s="13"/>
      <c r="W92" s="2"/>
      <c r="X92" s="2"/>
      <c r="Y92" s="2"/>
      <c r="Z92" s="2"/>
      <c r="AA92" s="2"/>
      <c r="AB92" s="2"/>
      <c r="AC92" s="2"/>
      <c r="AD92" s="2"/>
      <c r="AE92" s="13">
        <v>1E-3</v>
      </c>
      <c r="AF92" s="2">
        <v>0.49</v>
      </c>
      <c r="AG92" s="14">
        <f t="shared" si="86"/>
        <v>4.8999999999999998E-4</v>
      </c>
      <c r="AH92" s="17"/>
      <c r="AI92" s="2"/>
      <c r="AJ92" s="14"/>
      <c r="AK92" s="13"/>
      <c r="AL92" s="2"/>
      <c r="AM92" s="2"/>
      <c r="AN92" s="13"/>
      <c r="AO92" s="2"/>
      <c r="AP92" s="14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5.6629347534049822E-3</v>
      </c>
      <c r="AU92" s="7">
        <f t="shared" si="89"/>
        <v>28.47</v>
      </c>
      <c r="AV92" s="1">
        <f t="shared" si="90"/>
        <v>0.3</v>
      </c>
      <c r="AW92" s="1">
        <f t="shared" si="95"/>
        <v>1.4228579695469916</v>
      </c>
      <c r="AX92" s="1">
        <f t="shared" si="91"/>
        <v>461.0909870592443</v>
      </c>
      <c r="AZ92" s="1">
        <f t="shared" si="96"/>
        <v>9.2815588653435005E-3</v>
      </c>
      <c r="BA92" s="1">
        <f t="shared" si="92"/>
        <v>3.00777957481748</v>
      </c>
    </row>
    <row r="93" spans="1:53" x14ac:dyDescent="0.15">
      <c r="C93" s="6">
        <v>3</v>
      </c>
      <c r="D93" s="8">
        <v>3.1412152428709699</v>
      </c>
      <c r="E93" s="9">
        <f t="shared" si="93"/>
        <v>-8.1927109189999996</v>
      </c>
      <c r="F93" s="6" t="s">
        <v>110</v>
      </c>
      <c r="G93" s="1">
        <v>4</v>
      </c>
      <c r="H93" s="7">
        <f t="shared" si="76"/>
        <v>3.1412152428709699</v>
      </c>
      <c r="I93" s="7">
        <f t="shared" si="77"/>
        <v>276.29121524287092</v>
      </c>
      <c r="J93" s="7">
        <f t="shared" si="78"/>
        <v>2.6134480209883414E-2</v>
      </c>
      <c r="K93" s="7">
        <f t="shared" si="79"/>
        <v>28.47</v>
      </c>
      <c r="L93" s="7">
        <f t="shared" si="80"/>
        <v>0.28470000000000001</v>
      </c>
      <c r="M93" s="1" t="s">
        <v>110</v>
      </c>
      <c r="O93" s="7">
        <f t="shared" si="94"/>
        <v>1.1304220136082734</v>
      </c>
      <c r="P93" s="7">
        <f t="shared" si="81"/>
        <v>2.9542991743461981E-2</v>
      </c>
      <c r="Q93" s="12">
        <f t="shared" si="82"/>
        <v>8.8628975230385931E-3</v>
      </c>
      <c r="R93" s="7">
        <f t="shared" si="83"/>
        <v>8.541E-2</v>
      </c>
      <c r="S93" s="13">
        <f t="shared" si="84"/>
        <v>0.10376885052146813</v>
      </c>
      <c r="T93" s="2">
        <v>0.01</v>
      </c>
      <c r="U93" s="14">
        <f t="shared" si="85"/>
        <v>1.0376885052146812E-3</v>
      </c>
      <c r="V93" s="13"/>
      <c r="W93" s="2"/>
      <c r="X93" s="2"/>
      <c r="Y93" s="2"/>
      <c r="Z93" s="2"/>
      <c r="AA93" s="2"/>
      <c r="AB93" s="2"/>
      <c r="AC93" s="2"/>
      <c r="AD93" s="2"/>
      <c r="AE93" s="13">
        <v>1E-3</v>
      </c>
      <c r="AF93" s="2">
        <v>0.49</v>
      </c>
      <c r="AG93" s="14">
        <f t="shared" si="86"/>
        <v>4.8999999999999998E-4</v>
      </c>
      <c r="AH93" s="17"/>
      <c r="AI93" s="2"/>
      <c r="AJ93" s="14"/>
      <c r="AK93" s="13"/>
      <c r="AL93" s="2"/>
      <c r="AM93" s="2"/>
      <c r="AN93" s="13"/>
      <c r="AO93" s="2"/>
      <c r="AP93" s="14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6.5276885052146811E-3</v>
      </c>
      <c r="AU93" s="7">
        <f t="shared" si="89"/>
        <v>28.47</v>
      </c>
      <c r="AV93" s="1">
        <f t="shared" si="90"/>
        <v>0.3</v>
      </c>
      <c r="AW93" s="1">
        <f t="shared" si="95"/>
        <v>1.4228579695469916</v>
      </c>
      <c r="AX93" s="1">
        <f t="shared" si="91"/>
        <v>531.50150357550331</v>
      </c>
      <c r="AZ93" s="1">
        <f t="shared" si="96"/>
        <v>9.2815588653435005E-3</v>
      </c>
      <c r="BA93" s="1">
        <f t="shared" si="92"/>
        <v>3.4670800586127575</v>
      </c>
    </row>
    <row r="94" spans="1:53" x14ac:dyDescent="0.15">
      <c r="C94" s="6">
        <v>4</v>
      </c>
      <c r="D94" s="8">
        <v>10.3040178096667</v>
      </c>
      <c r="E94" s="9">
        <f t="shared" si="93"/>
        <v>3.1412152428709699</v>
      </c>
      <c r="F94" s="6" t="s">
        <v>110</v>
      </c>
      <c r="G94" s="1">
        <v>5</v>
      </c>
      <c r="H94" s="7">
        <f t="shared" si="76"/>
        <v>10.3040178096667</v>
      </c>
      <c r="I94" s="7">
        <f t="shared" si="77"/>
        <v>283.45401780966665</v>
      </c>
      <c r="J94" s="7">
        <f t="shared" si="78"/>
        <v>6.3674651129325854E-2</v>
      </c>
      <c r="K94" s="7">
        <f t="shared" si="79"/>
        <v>28.47</v>
      </c>
      <c r="L94" s="7">
        <f t="shared" si="80"/>
        <v>0.28470000000000001</v>
      </c>
      <c r="M94" s="1" t="s">
        <v>112</v>
      </c>
      <c r="N94" s="7">
        <f>(O93-P93)*$C$22/100</f>
        <v>1.0458350707715709</v>
      </c>
      <c r="O94" s="7">
        <f t="shared" si="94"/>
        <v>0.33974395109324051</v>
      </c>
      <c r="P94" s="7">
        <f t="shared" si="81"/>
        <v>2.1633077559160836E-2</v>
      </c>
      <c r="Q94" s="12">
        <f t="shared" si="82"/>
        <v>6.4899232677482505E-3</v>
      </c>
      <c r="R94" s="7">
        <f t="shared" si="83"/>
        <v>8.541E-2</v>
      </c>
      <c r="S94" s="13">
        <f t="shared" si="84"/>
        <v>7.5985520053251973E-2</v>
      </c>
      <c r="T94" s="2">
        <v>0.01</v>
      </c>
      <c r="U94" s="14">
        <f t="shared" si="85"/>
        <v>7.5985520053251977E-4</v>
      </c>
      <c r="V94" s="13"/>
      <c r="W94" s="2"/>
      <c r="X94" s="2"/>
      <c r="Y94" s="2"/>
      <c r="Z94" s="2"/>
      <c r="AA94" s="2"/>
      <c r="AB94" s="2"/>
      <c r="AC94" s="2"/>
      <c r="AD94" s="2"/>
      <c r="AE94" s="13">
        <v>5.0000000000000001E-3</v>
      </c>
      <c r="AF94" s="2">
        <v>0.49</v>
      </c>
      <c r="AG94" s="14">
        <f t="shared" si="86"/>
        <v>2.4499999999999999E-3</v>
      </c>
      <c r="AH94" s="17"/>
      <c r="AI94" s="2"/>
      <c r="AJ94" s="14"/>
      <c r="AK94" s="13"/>
      <c r="AL94" s="2"/>
      <c r="AM94" s="2"/>
      <c r="AN94" s="13"/>
      <c r="AO94" s="2"/>
      <c r="AP94" s="14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1.0709855200532518E-2</v>
      </c>
      <c r="AU94" s="7">
        <f t="shared" si="89"/>
        <v>28.47</v>
      </c>
      <c r="AV94" s="1">
        <f t="shared" si="90"/>
        <v>0.3</v>
      </c>
      <c r="AW94" s="1">
        <f t="shared" si="95"/>
        <v>1.4228579695469916</v>
      </c>
      <c r="AX94" s="1">
        <f t="shared" si="91"/>
        <v>872.02447506672968</v>
      </c>
      <c r="AZ94" s="1">
        <f t="shared" si="96"/>
        <v>9.2815588653435005E-3</v>
      </c>
      <c r="BA94" s="1">
        <f t="shared" si="92"/>
        <v>5.6883727473719645</v>
      </c>
    </row>
    <row r="95" spans="1:53" x14ac:dyDescent="0.15">
      <c r="C95" s="6">
        <v>5</v>
      </c>
      <c r="D95" s="8">
        <v>13.324716293129001</v>
      </c>
      <c r="E95" s="9">
        <f t="shared" si="93"/>
        <v>10.3040178096667</v>
      </c>
      <c r="F95" s="6" t="s">
        <v>112</v>
      </c>
      <c r="G95" s="1">
        <v>6</v>
      </c>
      <c r="H95" s="7">
        <f t="shared" si="76"/>
        <v>13.324716293129001</v>
      </c>
      <c r="I95" s="7">
        <f t="shared" si="77"/>
        <v>286.47471629312895</v>
      </c>
      <c r="J95" s="7">
        <f t="shared" si="78"/>
        <v>9.1468199292744468E-2</v>
      </c>
      <c r="K95" s="7">
        <f t="shared" si="79"/>
        <v>28.47</v>
      </c>
      <c r="L95" s="7">
        <f t="shared" si="80"/>
        <v>0.28470000000000001</v>
      </c>
      <c r="M95" s="1" t="s">
        <v>110</v>
      </c>
      <c r="O95" s="7">
        <f t="shared" si="94"/>
        <v>0.60281087353407958</v>
      </c>
      <c r="P95" s="7">
        <f t="shared" si="81"/>
        <v>5.5138025116248573E-2</v>
      </c>
      <c r="Q95" s="12">
        <f t="shared" si="82"/>
        <v>1.6541407534874573E-2</v>
      </c>
      <c r="R95" s="7">
        <f t="shared" si="83"/>
        <v>8.541E-2</v>
      </c>
      <c r="S95" s="13">
        <f t="shared" si="84"/>
        <v>0.19367061860291035</v>
      </c>
      <c r="T95" s="2">
        <v>0.01</v>
      </c>
      <c r="U95" s="14">
        <f t="shared" si="85"/>
        <v>1.9367061860291036E-3</v>
      </c>
      <c r="V95" s="13"/>
      <c r="W95" s="2"/>
      <c r="X95" s="2"/>
      <c r="Y95" s="2"/>
      <c r="Z95" s="2"/>
      <c r="AA95" s="2"/>
      <c r="AB95" s="2"/>
      <c r="AC95" s="2"/>
      <c r="AD95" s="2"/>
      <c r="AE95" s="13">
        <v>5.0000000000000001E-3</v>
      </c>
      <c r="AF95" s="2">
        <v>0.49</v>
      </c>
      <c r="AG95" s="14">
        <f t="shared" si="86"/>
        <v>2.4499999999999999E-3</v>
      </c>
      <c r="AH95" s="17"/>
      <c r="AI95" s="2"/>
      <c r="AJ95" s="14"/>
      <c r="AK95" s="13"/>
      <c r="AL95" s="2"/>
      <c r="AM95" s="2"/>
      <c r="AN95" s="13"/>
      <c r="AO95" s="2"/>
      <c r="AP95" s="14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1.1886706186029102E-2</v>
      </c>
      <c r="AU95" s="7">
        <f t="shared" si="89"/>
        <v>28.47</v>
      </c>
      <c r="AV95" s="1">
        <f t="shared" si="90"/>
        <v>0.3</v>
      </c>
      <c r="AW95" s="1">
        <f t="shared" si="95"/>
        <v>1.4228579695469916</v>
      </c>
      <c r="AX95" s="1">
        <f t="shared" si="91"/>
        <v>967.84676618495087</v>
      </c>
      <c r="AZ95" s="1">
        <f t="shared" si="96"/>
        <v>9.2815588653435005E-3</v>
      </c>
      <c r="BA95" s="1">
        <f t="shared" si="92"/>
        <v>6.313438814864992</v>
      </c>
    </row>
    <row r="96" spans="1:53" x14ac:dyDescent="0.15">
      <c r="C96" s="6">
        <v>6</v>
      </c>
      <c r="D96" s="8">
        <v>20.159489518333299</v>
      </c>
      <c r="E96" s="9">
        <f t="shared" si="93"/>
        <v>13.324716293129001</v>
      </c>
      <c r="F96" s="6" t="s">
        <v>110</v>
      </c>
      <c r="G96" s="1">
        <v>7</v>
      </c>
      <c r="H96" s="7">
        <f t="shared" si="76"/>
        <v>20.159489518333299</v>
      </c>
      <c r="I96" s="7">
        <f t="shared" si="77"/>
        <v>293.30948951833329</v>
      </c>
      <c r="J96" s="7">
        <f t="shared" si="78"/>
        <v>0.20194502799416658</v>
      </c>
      <c r="K96" s="7">
        <f t="shared" si="79"/>
        <v>28.47</v>
      </c>
      <c r="L96" s="7">
        <f t="shared" si="80"/>
        <v>0.28470000000000001</v>
      </c>
      <c r="M96" s="1" t="s">
        <v>110</v>
      </c>
      <c r="O96" s="7">
        <f t="shared" si="94"/>
        <v>0.83237284841783099</v>
      </c>
      <c r="P96" s="7">
        <f t="shared" si="81"/>
        <v>0.16809355817532307</v>
      </c>
      <c r="Q96" s="12">
        <f t="shared" si="82"/>
        <v>5.0428067452596918E-2</v>
      </c>
      <c r="R96" s="7">
        <f t="shared" si="83"/>
        <v>8.541E-2</v>
      </c>
      <c r="S96" s="13">
        <f t="shared" si="84"/>
        <v>0.59042345688557452</v>
      </c>
      <c r="T96" s="2">
        <v>0.01</v>
      </c>
      <c r="U96" s="14">
        <f t="shared" si="85"/>
        <v>5.904234568855745E-3</v>
      </c>
      <c r="V96" s="13"/>
      <c r="W96" s="2"/>
      <c r="X96" s="2"/>
      <c r="Y96" s="2"/>
      <c r="Z96" s="2"/>
      <c r="AA96" s="2"/>
      <c r="AB96" s="2"/>
      <c r="AC96" s="2"/>
      <c r="AD96" s="2"/>
      <c r="AE96" s="13">
        <v>5.0000000000000001E-3</v>
      </c>
      <c r="AF96" s="2">
        <v>0.49</v>
      </c>
      <c r="AG96" s="14">
        <f t="shared" si="86"/>
        <v>2.4499999999999999E-3</v>
      </c>
      <c r="AH96" s="17"/>
      <c r="AI96" s="2"/>
      <c r="AJ96" s="14"/>
      <c r="AK96" s="13"/>
      <c r="AL96" s="2"/>
      <c r="AM96" s="2"/>
      <c r="AN96" s="13"/>
      <c r="AO96" s="2"/>
      <c r="AP96" s="14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1.5854234568855746E-2</v>
      </c>
      <c r="AU96" s="7">
        <f t="shared" si="89"/>
        <v>28.47</v>
      </c>
      <c r="AV96" s="1">
        <f t="shared" si="90"/>
        <v>0.3</v>
      </c>
      <c r="AW96" s="1">
        <f t="shared" si="95"/>
        <v>1.4228579695469916</v>
      </c>
      <c r="AX96" s="1">
        <f t="shared" si="91"/>
        <v>1290.8933238241921</v>
      </c>
      <c r="AZ96" s="1">
        <f t="shared" si="96"/>
        <v>9.2815588653435005E-3</v>
      </c>
      <c r="BA96" s="1">
        <f t="shared" si="92"/>
        <v>8.4207297076656396</v>
      </c>
    </row>
    <row r="97" spans="1:54" x14ac:dyDescent="0.15">
      <c r="C97" s="6">
        <v>7</v>
      </c>
      <c r="D97" s="8">
        <v>21.2806534074194</v>
      </c>
      <c r="E97" s="9">
        <f t="shared" si="93"/>
        <v>20.159489518333299</v>
      </c>
      <c r="F97" s="6" t="s">
        <v>110</v>
      </c>
      <c r="G97" s="1">
        <v>8</v>
      </c>
      <c r="H97" s="7">
        <f t="shared" si="76"/>
        <v>21.2806534074194</v>
      </c>
      <c r="I97" s="7">
        <f t="shared" si="77"/>
        <v>294.43065340741936</v>
      </c>
      <c r="J97" s="7">
        <f t="shared" si="78"/>
        <v>0.22915619882854926</v>
      </c>
      <c r="K97" s="7">
        <f t="shared" si="79"/>
        <v>28.47</v>
      </c>
      <c r="L97" s="7">
        <f t="shared" si="80"/>
        <v>0.28470000000000001</v>
      </c>
      <c r="M97" s="1" t="s">
        <v>110</v>
      </c>
      <c r="O97" s="7">
        <f t="shared" si="94"/>
        <v>0.94897929024250782</v>
      </c>
      <c r="P97" s="7">
        <f t="shared" si="81"/>
        <v>0.21746448691898768</v>
      </c>
      <c r="Q97" s="12">
        <f t="shared" si="82"/>
        <v>6.52393460756963E-2</v>
      </c>
      <c r="R97" s="7">
        <f t="shared" si="83"/>
        <v>8.541E-2</v>
      </c>
      <c r="S97" s="13">
        <f t="shared" si="84"/>
        <v>0.76383732672633531</v>
      </c>
      <c r="T97" s="2">
        <v>0.01</v>
      </c>
      <c r="U97" s="14">
        <f t="shared" si="85"/>
        <v>7.6383732672633533E-3</v>
      </c>
      <c r="V97" s="13"/>
      <c r="W97" s="2"/>
      <c r="X97" s="2"/>
      <c r="Y97" s="2"/>
      <c r="Z97" s="2"/>
      <c r="AA97" s="2"/>
      <c r="AB97" s="2"/>
      <c r="AC97" s="2"/>
      <c r="AD97" s="2"/>
      <c r="AE97" s="13">
        <v>5.0000000000000001E-3</v>
      </c>
      <c r="AF97" s="2">
        <v>0.49</v>
      </c>
      <c r="AG97" s="14">
        <f t="shared" si="86"/>
        <v>2.4499999999999999E-3</v>
      </c>
      <c r="AH97" s="17"/>
      <c r="AI97" s="2"/>
      <c r="AJ97" s="14"/>
      <c r="AK97" s="13"/>
      <c r="AL97" s="2"/>
      <c r="AM97" s="2"/>
      <c r="AN97" s="13"/>
      <c r="AO97" s="2"/>
      <c r="AP97" s="14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1.7588373267263355E-2</v>
      </c>
      <c r="AU97" s="7">
        <f t="shared" si="89"/>
        <v>28.47</v>
      </c>
      <c r="AV97" s="1">
        <f t="shared" si="90"/>
        <v>0.3</v>
      </c>
      <c r="AW97" s="1">
        <f t="shared" si="95"/>
        <v>1.4228579695469916</v>
      </c>
      <c r="AX97" s="1">
        <f t="shared" si="91"/>
        <v>1432.0914408721803</v>
      </c>
      <c r="AZ97" s="1">
        <f t="shared" si="96"/>
        <v>9.2815588653435005E-3</v>
      </c>
      <c r="BA97" s="1">
        <f t="shared" si="92"/>
        <v>9.3417904622213559</v>
      </c>
    </row>
    <row r="98" spans="1:54" x14ac:dyDescent="0.15">
      <c r="C98" s="6">
        <v>8</v>
      </c>
      <c r="D98" s="8">
        <v>18.963993750322601</v>
      </c>
      <c r="E98" s="9">
        <f t="shared" si="93"/>
        <v>21.2806534074194</v>
      </c>
      <c r="F98" s="6" t="s">
        <v>110</v>
      </c>
      <c r="G98" s="1">
        <v>9</v>
      </c>
      <c r="H98" s="7">
        <f t="shared" si="76"/>
        <v>18.963993750322601</v>
      </c>
      <c r="I98" s="7">
        <f t="shared" si="77"/>
        <v>292.11399375032261</v>
      </c>
      <c r="J98" s="7">
        <f t="shared" si="78"/>
        <v>0.17629125513429952</v>
      </c>
      <c r="K98" s="7">
        <f t="shared" si="79"/>
        <v>28.47</v>
      </c>
      <c r="L98" s="7">
        <f t="shared" si="80"/>
        <v>0.28470000000000001</v>
      </c>
      <c r="M98" s="1" t="s">
        <v>110</v>
      </c>
      <c r="O98" s="7">
        <f t="shared" si="94"/>
        <v>1.0162148033235201</v>
      </c>
      <c r="P98" s="7">
        <f t="shared" si="81"/>
        <v>0.17914978316395869</v>
      </c>
      <c r="Q98" s="12">
        <f t="shared" si="82"/>
        <v>5.3744934949187605E-2</v>
      </c>
      <c r="R98" s="7">
        <f t="shared" si="83"/>
        <v>8.541E-2</v>
      </c>
      <c r="S98" s="13">
        <f t="shared" si="84"/>
        <v>0.62925810735496557</v>
      </c>
      <c r="T98" s="2">
        <v>0.01</v>
      </c>
      <c r="U98" s="14">
        <f t="shared" si="85"/>
        <v>6.2925810735496562E-3</v>
      </c>
      <c r="V98" s="13"/>
      <c r="W98" s="2"/>
      <c r="X98" s="2"/>
      <c r="Y98" s="2"/>
      <c r="Z98" s="2"/>
      <c r="AA98" s="2"/>
      <c r="AB98" s="2"/>
      <c r="AC98" s="2"/>
      <c r="AD98" s="2"/>
      <c r="AE98" s="13">
        <v>5.0000000000000001E-3</v>
      </c>
      <c r="AF98" s="2">
        <v>0.49</v>
      </c>
      <c r="AG98" s="14">
        <f t="shared" si="86"/>
        <v>2.4499999999999999E-3</v>
      </c>
      <c r="AH98" s="17"/>
      <c r="AI98" s="2"/>
      <c r="AJ98" s="14"/>
      <c r="AK98" s="13"/>
      <c r="AL98" s="2"/>
      <c r="AM98" s="2"/>
      <c r="AN98" s="13"/>
      <c r="AO98" s="2"/>
      <c r="AP98" s="14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1.6242581073549655E-2</v>
      </c>
      <c r="AU98" s="7">
        <f t="shared" si="89"/>
        <v>28.47</v>
      </c>
      <c r="AV98" s="1">
        <f t="shared" si="90"/>
        <v>0.3</v>
      </c>
      <c r="AW98" s="1">
        <f t="shared" si="95"/>
        <v>1.4228579695469916</v>
      </c>
      <c r="AX98" s="1">
        <f t="shared" si="91"/>
        <v>1322.5135138789433</v>
      </c>
      <c r="AZ98" s="1">
        <f t="shared" si="96"/>
        <v>9.2815588653435005E-3</v>
      </c>
      <c r="BA98" s="1">
        <f t="shared" si="92"/>
        <v>8.626993903817251</v>
      </c>
    </row>
    <row r="99" spans="1:54" x14ac:dyDescent="0.15">
      <c r="C99" s="6">
        <v>9</v>
      </c>
      <c r="D99" s="8">
        <v>15.6933629623333</v>
      </c>
      <c r="E99" s="9">
        <f t="shared" si="93"/>
        <v>18.963993750322601</v>
      </c>
      <c r="F99" s="6" t="s">
        <v>110</v>
      </c>
      <c r="G99" s="1">
        <v>10</v>
      </c>
      <c r="H99" s="7">
        <f t="shared" si="76"/>
        <v>15.6933629623333</v>
      </c>
      <c r="I99" s="7">
        <f t="shared" si="77"/>
        <v>288.84336296233329</v>
      </c>
      <c r="J99" s="7">
        <f t="shared" si="78"/>
        <v>0.12086942903513027</v>
      </c>
      <c r="K99" s="7">
        <f t="shared" si="79"/>
        <v>28.47</v>
      </c>
      <c r="L99" s="7">
        <f t="shared" si="80"/>
        <v>0.28470000000000001</v>
      </c>
      <c r="M99" s="1" t="s">
        <v>110</v>
      </c>
      <c r="O99" s="7">
        <f t="shared" si="94"/>
        <v>1.1217650201595615</v>
      </c>
      <c r="P99" s="7">
        <f t="shared" si="81"/>
        <v>0.13558709749826758</v>
      </c>
      <c r="Q99" s="12">
        <f t="shared" si="82"/>
        <v>4.0676129249480275E-2</v>
      </c>
      <c r="R99" s="7">
        <f t="shared" si="83"/>
        <v>8.541E-2</v>
      </c>
      <c r="S99" s="13">
        <f t="shared" si="84"/>
        <v>0.47624551281442778</v>
      </c>
      <c r="T99" s="2">
        <v>0.01</v>
      </c>
      <c r="U99" s="14">
        <f t="shared" si="85"/>
        <v>4.7624551281442778E-3</v>
      </c>
      <c r="V99" s="13"/>
      <c r="W99" s="2"/>
      <c r="X99" s="2"/>
      <c r="Y99" s="2"/>
      <c r="Z99" s="2"/>
      <c r="AA99" s="2"/>
      <c r="AB99" s="2"/>
      <c r="AC99" s="2"/>
      <c r="AD99" s="2"/>
      <c r="AE99" s="13">
        <v>1E-3</v>
      </c>
      <c r="AF99" s="2">
        <v>0.49</v>
      </c>
      <c r="AG99" s="14">
        <f t="shared" si="86"/>
        <v>4.8999999999999998E-4</v>
      </c>
      <c r="AH99" s="17"/>
      <c r="AI99" s="2"/>
      <c r="AJ99" s="14"/>
      <c r="AK99" s="13"/>
      <c r="AL99" s="2"/>
      <c r="AM99" s="2"/>
      <c r="AN99" s="13"/>
      <c r="AO99" s="2"/>
      <c r="AP99" s="14"/>
      <c r="AQ99" s="2">
        <v>0.01</v>
      </c>
      <c r="AR99" s="2">
        <v>0.5</v>
      </c>
      <c r="AS99" s="2">
        <f t="shared" si="87"/>
        <v>5.0000000000000001E-3</v>
      </c>
      <c r="AT99" s="1">
        <f t="shared" si="88"/>
        <v>1.0252455128144277E-2</v>
      </c>
      <c r="AU99" s="7">
        <f t="shared" si="89"/>
        <v>28.47</v>
      </c>
      <c r="AV99" s="1">
        <f t="shared" si="90"/>
        <v>0.3</v>
      </c>
      <c r="AW99" s="1">
        <f t="shared" si="95"/>
        <v>1.4228579695469916</v>
      </c>
      <c r="AX99" s="1">
        <f t="shared" si="91"/>
        <v>834.78176257888879</v>
      </c>
      <c r="AZ99" s="1">
        <f t="shared" si="96"/>
        <v>9.2815588653435005E-3</v>
      </c>
      <c r="BA99" s="1">
        <f t="shared" si="92"/>
        <v>5.4454318244834958</v>
      </c>
    </row>
    <row r="100" spans="1:54" x14ac:dyDescent="0.15">
      <c r="C100" s="6">
        <v>10</v>
      </c>
      <c r="D100" s="8">
        <v>4.2146720182258104</v>
      </c>
      <c r="E100" s="9">
        <f t="shared" si="93"/>
        <v>15.6933629623333</v>
      </c>
      <c r="F100" s="6" t="s">
        <v>110</v>
      </c>
      <c r="G100" s="1">
        <v>11</v>
      </c>
      <c r="H100" s="7">
        <f t="shared" si="76"/>
        <v>4.2146720182258104</v>
      </c>
      <c r="I100" s="7">
        <f t="shared" si="77"/>
        <v>277.3646720182258</v>
      </c>
      <c r="J100" s="7">
        <f t="shared" si="78"/>
        <v>2.9953476365442828E-2</v>
      </c>
      <c r="K100" s="7">
        <f t="shared" si="79"/>
        <v>28.47</v>
      </c>
      <c r="L100" s="7">
        <f t="shared" si="80"/>
        <v>0.28470000000000001</v>
      </c>
      <c r="M100" s="1" t="s">
        <v>112</v>
      </c>
      <c r="N100" s="7">
        <f>(O99-P99)*$C$22/100</f>
        <v>0.93686902652822923</v>
      </c>
      <c r="O100" s="7">
        <f t="shared" si="94"/>
        <v>0.33400889613306461</v>
      </c>
      <c r="P100" s="7">
        <f t="shared" si="81"/>
        <v>1.00047275761694E-2</v>
      </c>
      <c r="Q100" s="12">
        <f t="shared" si="82"/>
        <v>3.0014182728508201E-3</v>
      </c>
      <c r="R100" s="7">
        <f t="shared" si="83"/>
        <v>8.541E-2</v>
      </c>
      <c r="S100" s="13">
        <f t="shared" si="84"/>
        <v>3.5141298124936424E-2</v>
      </c>
      <c r="T100" s="2">
        <v>0.01</v>
      </c>
      <c r="U100" s="14">
        <f t="shared" si="85"/>
        <v>3.5141298124936426E-4</v>
      </c>
      <c r="V100" s="13"/>
      <c r="W100" s="2"/>
      <c r="X100" s="2"/>
      <c r="Y100" s="2"/>
      <c r="Z100" s="2"/>
      <c r="AA100" s="2"/>
      <c r="AB100" s="2"/>
      <c r="AC100" s="2"/>
      <c r="AD100" s="2"/>
      <c r="AE100" s="13">
        <v>1E-3</v>
      </c>
      <c r="AF100" s="2">
        <v>0.49</v>
      </c>
      <c r="AG100" s="14">
        <f t="shared" si="86"/>
        <v>4.8999999999999998E-4</v>
      </c>
      <c r="AH100" s="17"/>
      <c r="AI100" s="2"/>
      <c r="AJ100" s="14"/>
      <c r="AK100" s="13"/>
      <c r="AL100" s="2"/>
      <c r="AM100" s="2"/>
      <c r="AN100" s="13"/>
      <c r="AO100" s="2"/>
      <c r="AP100" s="14"/>
      <c r="AQ100" s="2">
        <v>0.01</v>
      </c>
      <c r="AR100" s="2">
        <v>0.5</v>
      </c>
      <c r="AS100" s="2">
        <f t="shared" si="87"/>
        <v>5.0000000000000001E-3</v>
      </c>
      <c r="AT100" s="1">
        <f t="shared" si="88"/>
        <v>5.8414129812493646E-3</v>
      </c>
      <c r="AU100" s="7">
        <f t="shared" si="89"/>
        <v>28.47</v>
      </c>
      <c r="AV100" s="1">
        <f t="shared" si="90"/>
        <v>0.3</v>
      </c>
      <c r="AW100" s="1">
        <f t="shared" si="95"/>
        <v>1.4228579695469916</v>
      </c>
      <c r="AX100" s="1">
        <f t="shared" si="91"/>
        <v>475.6231520635946</v>
      </c>
      <c r="AZ100" s="1">
        <f t="shared" si="96"/>
        <v>9.2815588653435005E-3</v>
      </c>
      <c r="BA100" s="1">
        <f t="shared" si="92"/>
        <v>3.1025755051320889</v>
      </c>
    </row>
    <row r="101" spans="1:54" x14ac:dyDescent="0.15">
      <c r="C101" s="6">
        <v>11</v>
      </c>
      <c r="D101" s="8">
        <v>-4.1991255376999996</v>
      </c>
      <c r="E101" s="9">
        <f t="shared" si="93"/>
        <v>4.2146720182258104</v>
      </c>
      <c r="F101" s="6" t="s">
        <v>112</v>
      </c>
      <c r="G101" s="1">
        <v>12</v>
      </c>
      <c r="H101" s="7">
        <f t="shared" si="76"/>
        <v>-4.1991255376999996</v>
      </c>
      <c r="I101" s="7">
        <f t="shared" si="77"/>
        <v>268.95087446229996</v>
      </c>
      <c r="J101" s="7">
        <f t="shared" si="78"/>
        <v>9.9885519087893563E-3</v>
      </c>
      <c r="K101" s="7">
        <f t="shared" si="79"/>
        <v>28.47</v>
      </c>
      <c r="L101" s="7">
        <f t="shared" si="80"/>
        <v>0.28470000000000001</v>
      </c>
      <c r="M101" s="1" t="s">
        <v>110</v>
      </c>
      <c r="O101" s="7">
        <f t="shared" si="94"/>
        <v>0.60870416855689524</v>
      </c>
      <c r="P101" s="7">
        <f t="shared" si="81"/>
        <v>6.0800731847270141E-3</v>
      </c>
      <c r="Q101" s="12">
        <f t="shared" si="82"/>
        <v>1.8240219554181041E-3</v>
      </c>
      <c r="R101" s="7">
        <f t="shared" si="83"/>
        <v>8.541E-2</v>
      </c>
      <c r="S101" s="13">
        <f t="shared" si="84"/>
        <v>2.1356070195739423E-2</v>
      </c>
      <c r="T101" s="2">
        <v>0.01</v>
      </c>
      <c r="U101" s="14">
        <f t="shared" si="85"/>
        <v>2.1356070195739424E-4</v>
      </c>
      <c r="V101" s="13"/>
      <c r="W101" s="2"/>
      <c r="X101" s="2"/>
      <c r="Y101" s="2"/>
      <c r="Z101" s="2"/>
      <c r="AA101" s="2"/>
      <c r="AB101" s="2"/>
      <c r="AC101" s="2"/>
      <c r="AD101" s="2"/>
      <c r="AE101" s="13">
        <v>1E-3</v>
      </c>
      <c r="AF101" s="2">
        <v>0.49</v>
      </c>
      <c r="AG101" s="14">
        <f t="shared" si="86"/>
        <v>4.8999999999999998E-4</v>
      </c>
      <c r="AH101" s="17"/>
      <c r="AI101" s="2"/>
      <c r="AJ101" s="14"/>
      <c r="AK101" s="13"/>
      <c r="AL101" s="2"/>
      <c r="AM101" s="2"/>
      <c r="AN101" s="13"/>
      <c r="AO101" s="2"/>
      <c r="AP101" s="14"/>
      <c r="AQ101" s="2">
        <v>0.01</v>
      </c>
      <c r="AR101" s="2">
        <v>0.5</v>
      </c>
      <c r="AS101" s="2">
        <f t="shared" si="87"/>
        <v>5.0000000000000001E-3</v>
      </c>
      <c r="AT101" s="1">
        <f t="shared" si="88"/>
        <v>5.703560701957394E-3</v>
      </c>
      <c r="AU101" s="7">
        <f t="shared" si="89"/>
        <v>28.47</v>
      </c>
      <c r="AV101" s="1">
        <f t="shared" si="90"/>
        <v>0.3</v>
      </c>
      <c r="AW101" s="1">
        <f t="shared" si="95"/>
        <v>1.4228579695469916</v>
      </c>
      <c r="AX101" s="1">
        <f t="shared" si="91"/>
        <v>464.39885824864598</v>
      </c>
      <c r="AY101" s="1">
        <f>SUM(AX90:AX101)</f>
        <v>9556.6659313635791</v>
      </c>
      <c r="AZ101" s="1">
        <f t="shared" si="96"/>
        <v>9.2815588653435005E-3</v>
      </c>
      <c r="BA101" s="1">
        <f t="shared" si="92"/>
        <v>3.0293574145038829</v>
      </c>
      <c r="BB101" s="1">
        <f>SUM(BA90:BA101)</f>
        <v>62.339853517926528</v>
      </c>
    </row>
    <row r="102" spans="1:54" x14ac:dyDescent="0.15">
      <c r="C102" s="6">
        <v>12</v>
      </c>
      <c r="D102" s="8">
        <v>-7.5778350072580603</v>
      </c>
      <c r="E102" s="9">
        <f t="shared" si="93"/>
        <v>-4.1991255376999996</v>
      </c>
      <c r="F102" s="6" t="s">
        <v>110</v>
      </c>
    </row>
    <row r="103" spans="1:54" x14ac:dyDescent="0.15">
      <c r="S103" s="30" t="s">
        <v>80</v>
      </c>
      <c r="T103" s="30"/>
      <c r="U103" s="30"/>
      <c r="V103" s="30" t="s">
        <v>81</v>
      </c>
      <c r="W103" s="30"/>
      <c r="X103" s="30"/>
      <c r="Y103" s="30" t="s">
        <v>82</v>
      </c>
      <c r="Z103" s="30"/>
      <c r="AA103" s="30"/>
      <c r="AB103" s="30" t="s">
        <v>83</v>
      </c>
      <c r="AC103" s="30"/>
      <c r="AD103" s="30"/>
      <c r="AE103" s="30" t="s">
        <v>84</v>
      </c>
      <c r="AF103" s="30"/>
      <c r="AG103" s="30"/>
      <c r="AH103" s="30" t="s">
        <v>85</v>
      </c>
      <c r="AI103" s="30"/>
      <c r="AJ103" s="30"/>
      <c r="AK103" s="31" t="s">
        <v>115</v>
      </c>
      <c r="AL103" s="32"/>
      <c r="AM103" s="33"/>
      <c r="AN103" s="32" t="s">
        <v>116</v>
      </c>
      <c r="AO103" s="32"/>
      <c r="AP103" s="33"/>
      <c r="AQ103" s="30" t="s">
        <v>87</v>
      </c>
      <c r="AR103" s="30"/>
      <c r="AS103" s="30"/>
    </row>
    <row r="104" spans="1:54" x14ac:dyDescent="0.15">
      <c r="A104" s="34" t="s">
        <v>52</v>
      </c>
      <c r="B104" s="34"/>
      <c r="C104" s="6" t="s">
        <v>88</v>
      </c>
      <c r="D104" s="6" t="s">
        <v>89</v>
      </c>
      <c r="E104" s="6" t="s">
        <v>90</v>
      </c>
      <c r="F104" s="6" t="s">
        <v>91</v>
      </c>
      <c r="G104" s="1" t="s">
        <v>88</v>
      </c>
      <c r="H104" s="1" t="s">
        <v>90</v>
      </c>
      <c r="I104" s="1" t="s">
        <v>92</v>
      </c>
      <c r="J104" s="1" t="s">
        <v>93</v>
      </c>
      <c r="K104" s="10" t="s">
        <v>94</v>
      </c>
      <c r="L104" s="10" t="s">
        <v>95</v>
      </c>
      <c r="M104" s="1" t="s">
        <v>96</v>
      </c>
      <c r="N104" s="10" t="s">
        <v>97</v>
      </c>
      <c r="O104" s="1" t="s">
        <v>98</v>
      </c>
      <c r="P104" s="1" t="s">
        <v>99</v>
      </c>
      <c r="Q104" s="10" t="s">
        <v>100</v>
      </c>
      <c r="R104" s="10" t="s">
        <v>101</v>
      </c>
      <c r="S104" s="2" t="s">
        <v>102</v>
      </c>
      <c r="T104" s="2" t="s">
        <v>103</v>
      </c>
      <c r="U104" s="2"/>
      <c r="V104" s="2" t="s">
        <v>102</v>
      </c>
      <c r="W104" s="2" t="s">
        <v>103</v>
      </c>
      <c r="X104" s="2"/>
      <c r="Y104" s="2" t="s">
        <v>102</v>
      </c>
      <c r="Z104" s="2" t="s">
        <v>103</v>
      </c>
      <c r="AA104" s="2"/>
      <c r="AB104" s="2" t="s">
        <v>102</v>
      </c>
      <c r="AC104" s="2" t="s">
        <v>103</v>
      </c>
      <c r="AD104" s="2"/>
      <c r="AE104" s="2" t="s">
        <v>102</v>
      </c>
      <c r="AF104" s="2" t="s">
        <v>103</v>
      </c>
      <c r="AG104" s="2"/>
      <c r="AH104" s="2" t="s">
        <v>102</v>
      </c>
      <c r="AI104" s="2" t="s">
        <v>103</v>
      </c>
      <c r="AJ104" s="2"/>
      <c r="AK104" s="2" t="s">
        <v>102</v>
      </c>
      <c r="AL104" s="2" t="s">
        <v>103</v>
      </c>
      <c r="AM104" s="2"/>
      <c r="AN104" s="2" t="s">
        <v>102</v>
      </c>
      <c r="AO104" s="2" t="s">
        <v>103</v>
      </c>
      <c r="AP104" s="2"/>
      <c r="AQ104" s="16" t="s">
        <v>102</v>
      </c>
      <c r="AR104" s="16" t="s">
        <v>103</v>
      </c>
      <c r="AS104" s="16"/>
      <c r="AT104" s="1" t="s">
        <v>104</v>
      </c>
      <c r="AU104" s="1" t="s">
        <v>105</v>
      </c>
      <c r="AV104" s="1" t="s">
        <v>73</v>
      </c>
      <c r="AW104" s="1" t="s">
        <v>106</v>
      </c>
      <c r="AX104" s="1" t="s">
        <v>107</v>
      </c>
    </row>
    <row r="105" spans="1:54" x14ac:dyDescent="0.15">
      <c r="A105" s="1" t="s">
        <v>108</v>
      </c>
      <c r="B105" s="1">
        <f>F11</f>
        <v>910.85749999999996</v>
      </c>
      <c r="C105" s="6" t="s">
        <v>109</v>
      </c>
      <c r="D105" s="6">
        <v>-9</v>
      </c>
      <c r="E105" s="6"/>
      <c r="F105" s="6"/>
      <c r="G105" s="1">
        <v>1</v>
      </c>
      <c r="H105" s="7">
        <f t="shared" ref="H105:H116" si="97">E106</f>
        <v>-9</v>
      </c>
      <c r="I105" s="7">
        <f t="shared" ref="I105:I116" si="98">H105+273.15</f>
        <v>264.14999999999998</v>
      </c>
      <c r="J105" s="7">
        <f t="shared" ref="J105:J116" si="99">EXP(($C$16*(I105-$C$14))/($C$17*I105*$C$14))</f>
        <v>5.1730365778654029E-3</v>
      </c>
      <c r="K105" s="7">
        <f t="shared" ref="K105:K116" si="100">$B$105/12</f>
        <v>75.904791666666668</v>
      </c>
      <c r="L105" s="7">
        <f t="shared" ref="L105:L116" si="101">K105*$B$106/100</f>
        <v>0.75904791666666671</v>
      </c>
      <c r="M105" s="1" t="s">
        <v>110</v>
      </c>
      <c r="O105" s="7">
        <f>L105</f>
        <v>0.75904791666666671</v>
      </c>
      <c r="P105" s="7">
        <f t="shared" ref="P105:P116" si="102">O105*J105</f>
        <v>3.9265826372691971E-3</v>
      </c>
      <c r="Q105" s="12">
        <f t="shared" ref="Q105:Q116" si="103">P105*$B$107</f>
        <v>1.0209114856899913E-3</v>
      </c>
      <c r="R105" s="7">
        <f t="shared" ref="R105:R116" si="104">L105*$B$107</f>
        <v>0.19735245833333334</v>
      </c>
      <c r="S105" s="13">
        <f t="shared" ref="S105:S116" si="105">Q105/R105</f>
        <v>5.1730365778654029E-3</v>
      </c>
      <c r="T105" s="2">
        <v>0.01</v>
      </c>
      <c r="U105" s="14">
        <f t="shared" ref="U105:U116" si="106">S105*T105</f>
        <v>5.173036577865403E-5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07">AF105*AE105</f>
        <v>4.8999999999999998E-4</v>
      </c>
      <c r="AH105" s="17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08">AR105*AQ105</f>
        <v>5.0000000000000001E-3</v>
      </c>
      <c r="AT105" s="1">
        <f t="shared" ref="AT105:AT116" si="109">(AS105+AM105+AD105+AA105+U105+X105+AG105+AJ105+AP105)</f>
        <v>5.5417303657786538E-3</v>
      </c>
      <c r="AU105" s="7">
        <f t="shared" ref="AU105:AU116" si="110">$B$105/12</f>
        <v>75.904791666666668</v>
      </c>
      <c r="AV105" s="1">
        <f t="shared" ref="AV105:AV116" si="111">$B$107</f>
        <v>0.26</v>
      </c>
      <c r="AW105" s="1">
        <f t="shared" ref="AW105:AW116" si="112">$E$11/12</f>
        <v>0.96247531765674166</v>
      </c>
      <c r="AX105" s="1">
        <f t="shared" ref="AX105:AX116" si="113">AW105*10000*AV105*0.67*AU105*AT105</f>
        <v>705.26500612538064</v>
      </c>
    </row>
    <row r="106" spans="1:54" x14ac:dyDescent="0.15">
      <c r="A106" s="1" t="s">
        <v>111</v>
      </c>
      <c r="B106" s="1">
        <v>1</v>
      </c>
      <c r="C106" s="6">
        <v>1</v>
      </c>
      <c r="D106" s="8">
        <v>-11.7915463622258</v>
      </c>
      <c r="E106" s="9">
        <f t="shared" ref="E106:E117" si="114">D105</f>
        <v>-9</v>
      </c>
      <c r="F106" s="6" t="s">
        <v>110</v>
      </c>
      <c r="G106" s="1">
        <v>2</v>
      </c>
      <c r="H106" s="7">
        <f t="shared" si="97"/>
        <v>-11.7915463622258</v>
      </c>
      <c r="I106" s="7">
        <f t="shared" si="98"/>
        <v>261.35845363777418</v>
      </c>
      <c r="J106" s="7">
        <f t="shared" si="99"/>
        <v>3.489479498869315E-3</v>
      </c>
      <c r="K106" s="7">
        <f t="shared" si="100"/>
        <v>75.904791666666668</v>
      </c>
      <c r="L106" s="7">
        <f t="shared" si="101"/>
        <v>0.75904791666666671</v>
      </c>
      <c r="M106" s="1" t="s">
        <v>110</v>
      </c>
      <c r="O106" s="7">
        <f t="shared" ref="O106:O116" si="115">L106+O105-P105-N106</f>
        <v>1.5141692506960642</v>
      </c>
      <c r="P106" s="7">
        <f t="shared" si="102"/>
        <v>5.2836625581222287E-3</v>
      </c>
      <c r="Q106" s="12">
        <f t="shared" si="103"/>
        <v>1.3737522651117795E-3</v>
      </c>
      <c r="R106" s="7">
        <f t="shared" si="104"/>
        <v>0.19735245833333334</v>
      </c>
      <c r="S106" s="13">
        <f t="shared" si="105"/>
        <v>6.9609077926532682E-3</v>
      </c>
      <c r="T106" s="2">
        <v>0.01</v>
      </c>
      <c r="U106" s="14">
        <f t="shared" si="106"/>
        <v>6.9609077926532689E-5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07"/>
        <v>4.8999999999999998E-4</v>
      </c>
      <c r="AH106" s="17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08"/>
        <v>5.0000000000000001E-3</v>
      </c>
      <c r="AT106" s="1">
        <f t="shared" si="109"/>
        <v>5.5596090779265325E-3</v>
      </c>
      <c r="AU106" s="7">
        <f t="shared" si="110"/>
        <v>75.904791666666668</v>
      </c>
      <c r="AV106" s="1">
        <f t="shared" si="111"/>
        <v>0.26</v>
      </c>
      <c r="AW106" s="1">
        <f t="shared" si="112"/>
        <v>0.96247531765674166</v>
      </c>
      <c r="AX106" s="1">
        <f t="shared" si="113"/>
        <v>707.54032975179746</v>
      </c>
    </row>
    <row r="107" spans="1:54" x14ac:dyDescent="0.15">
      <c r="A107" s="1" t="s">
        <v>73</v>
      </c>
      <c r="B107" s="1">
        <v>0.26</v>
      </c>
      <c r="C107" s="6">
        <v>2</v>
      </c>
      <c r="D107" s="8">
        <v>-8.1927109189999996</v>
      </c>
      <c r="E107" s="9">
        <f t="shared" si="114"/>
        <v>-11.7915463622258</v>
      </c>
      <c r="F107" s="6" t="s">
        <v>110</v>
      </c>
      <c r="G107" s="1">
        <v>3</v>
      </c>
      <c r="H107" s="7">
        <f t="shared" si="97"/>
        <v>-8.1927109189999996</v>
      </c>
      <c r="I107" s="7">
        <f t="shared" si="98"/>
        <v>264.957289081</v>
      </c>
      <c r="J107" s="7">
        <f t="shared" si="99"/>
        <v>5.7879018063461529E-3</v>
      </c>
      <c r="K107" s="7">
        <f t="shared" si="100"/>
        <v>75.904791666666668</v>
      </c>
      <c r="L107" s="7">
        <f t="shared" si="101"/>
        <v>0.75904791666666671</v>
      </c>
      <c r="M107" s="1" t="s">
        <v>110</v>
      </c>
      <c r="O107" s="7">
        <f t="shared" si="115"/>
        <v>2.267933504804609</v>
      </c>
      <c r="P107" s="7">
        <f t="shared" si="102"/>
        <v>1.3126576429131558E-2</v>
      </c>
      <c r="Q107" s="12">
        <f t="shared" si="103"/>
        <v>3.4129098715742052E-3</v>
      </c>
      <c r="R107" s="7">
        <f t="shared" si="104"/>
        <v>0.19735245833333334</v>
      </c>
      <c r="S107" s="13">
        <f t="shared" si="105"/>
        <v>1.7293475340498233E-2</v>
      </c>
      <c r="T107" s="2">
        <v>0.01</v>
      </c>
      <c r="U107" s="14">
        <f t="shared" si="106"/>
        <v>1.7293475340498233E-4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07"/>
        <v>4.8999999999999998E-4</v>
      </c>
      <c r="AH107" s="17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08"/>
        <v>5.0000000000000001E-3</v>
      </c>
      <c r="AT107" s="1">
        <f t="shared" si="109"/>
        <v>5.6629347534049822E-3</v>
      </c>
      <c r="AU107" s="7">
        <f t="shared" si="110"/>
        <v>75.904791666666668</v>
      </c>
      <c r="AV107" s="1">
        <f t="shared" si="111"/>
        <v>0.26</v>
      </c>
      <c r="AW107" s="1">
        <f t="shared" si="112"/>
        <v>0.96247531765674166</v>
      </c>
      <c r="AX107" s="1">
        <f t="shared" si="113"/>
        <v>720.69001014751245</v>
      </c>
    </row>
    <row r="108" spans="1:54" x14ac:dyDescent="0.15">
      <c r="C108" s="6">
        <v>3</v>
      </c>
      <c r="D108" s="8">
        <v>3.1412152428709699</v>
      </c>
      <c r="E108" s="9">
        <f t="shared" si="114"/>
        <v>-8.1927109189999996</v>
      </c>
      <c r="F108" s="6" t="s">
        <v>110</v>
      </c>
      <c r="G108" s="1">
        <v>4</v>
      </c>
      <c r="H108" s="7">
        <f t="shared" si="97"/>
        <v>3.1412152428709699</v>
      </c>
      <c r="I108" s="7">
        <f t="shared" si="98"/>
        <v>276.29121524287092</v>
      </c>
      <c r="J108" s="7">
        <f t="shared" si="99"/>
        <v>2.6134480209883414E-2</v>
      </c>
      <c r="K108" s="7">
        <f t="shared" si="100"/>
        <v>75.904791666666668</v>
      </c>
      <c r="L108" s="7">
        <f t="shared" si="101"/>
        <v>0.75904791666666671</v>
      </c>
      <c r="M108" s="1" t="s">
        <v>110</v>
      </c>
      <c r="O108" s="7">
        <f t="shared" si="115"/>
        <v>3.0138548450421441</v>
      </c>
      <c r="P108" s="7">
        <f t="shared" si="102"/>
        <v>7.8765529803215162E-2</v>
      </c>
      <c r="Q108" s="12">
        <f t="shared" si="103"/>
        <v>2.0479037748835943E-2</v>
      </c>
      <c r="R108" s="7">
        <f t="shared" si="104"/>
        <v>0.19735245833333334</v>
      </c>
      <c r="S108" s="13">
        <f t="shared" si="105"/>
        <v>0.10376885052146817</v>
      </c>
      <c r="T108" s="2">
        <v>0.01</v>
      </c>
      <c r="U108" s="14">
        <f t="shared" si="106"/>
        <v>1.0376885052146817E-3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07"/>
        <v>4.8999999999999998E-4</v>
      </c>
      <c r="AH108" s="17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08"/>
        <v>5.0000000000000001E-3</v>
      </c>
      <c r="AT108" s="1">
        <f t="shared" si="109"/>
        <v>6.527688505214682E-3</v>
      </c>
      <c r="AU108" s="7">
        <f t="shared" si="110"/>
        <v>75.904791666666668</v>
      </c>
      <c r="AV108" s="1">
        <f t="shared" si="111"/>
        <v>0.26</v>
      </c>
      <c r="AW108" s="1">
        <f t="shared" si="112"/>
        <v>0.96247531765674166</v>
      </c>
      <c r="AX108" s="1">
        <f t="shared" si="113"/>
        <v>830.74238004142751</v>
      </c>
    </row>
    <row r="109" spans="1:54" x14ac:dyDescent="0.15">
      <c r="C109" s="6">
        <v>4</v>
      </c>
      <c r="D109" s="8">
        <v>10.3040178096667</v>
      </c>
      <c r="E109" s="9">
        <f t="shared" si="114"/>
        <v>3.1412152428709699</v>
      </c>
      <c r="F109" s="6" t="s">
        <v>110</v>
      </c>
      <c r="G109" s="1">
        <v>5</v>
      </c>
      <c r="H109" s="7">
        <f t="shared" si="97"/>
        <v>10.3040178096667</v>
      </c>
      <c r="I109" s="7">
        <f t="shared" si="98"/>
        <v>283.45401780966665</v>
      </c>
      <c r="J109" s="7">
        <f t="shared" si="99"/>
        <v>6.3674651129325854E-2</v>
      </c>
      <c r="K109" s="7">
        <f t="shared" si="100"/>
        <v>75.904791666666668</v>
      </c>
      <c r="L109" s="7">
        <f t="shared" si="101"/>
        <v>0.75904791666666671</v>
      </c>
      <c r="M109" s="1" t="s">
        <v>112</v>
      </c>
      <c r="N109" s="7">
        <f>(O108-P108)*$C$22/100</f>
        <v>2.7883348494769824</v>
      </c>
      <c r="O109" s="7">
        <f t="shared" si="115"/>
        <v>0.90580238242861322</v>
      </c>
      <c r="P109" s="7">
        <f t="shared" si="102"/>
        <v>5.7676650693254145E-2</v>
      </c>
      <c r="Q109" s="12">
        <f t="shared" si="103"/>
        <v>1.4995929180246078E-2</v>
      </c>
      <c r="R109" s="7">
        <f t="shared" si="104"/>
        <v>0.19735245833333334</v>
      </c>
      <c r="S109" s="13">
        <f t="shared" si="105"/>
        <v>7.5985520053251987E-2</v>
      </c>
      <c r="T109" s="2">
        <v>0.01</v>
      </c>
      <c r="U109" s="14">
        <f t="shared" si="106"/>
        <v>7.5985520053251988E-4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5.0000000000000001E-3</v>
      </c>
      <c r="AF109" s="2">
        <v>0.49</v>
      </c>
      <c r="AG109" s="14">
        <f t="shared" si="107"/>
        <v>2.4499999999999999E-3</v>
      </c>
      <c r="AH109" s="17"/>
      <c r="AI109" s="2"/>
      <c r="AJ109" s="14"/>
      <c r="AK109" s="13"/>
      <c r="AL109" s="2"/>
      <c r="AM109" s="2"/>
      <c r="AN109" s="13"/>
      <c r="AO109" s="2"/>
      <c r="AP109" s="14"/>
      <c r="AQ109" s="2">
        <v>1.4999999999999999E-2</v>
      </c>
      <c r="AR109" s="2">
        <v>0.5</v>
      </c>
      <c r="AS109" s="2">
        <f t="shared" si="108"/>
        <v>7.4999999999999997E-3</v>
      </c>
      <c r="AT109" s="1">
        <f t="shared" si="109"/>
        <v>1.0709855200532518E-2</v>
      </c>
      <c r="AU109" s="7">
        <f t="shared" si="110"/>
        <v>75.904791666666668</v>
      </c>
      <c r="AV109" s="1">
        <f t="shared" si="111"/>
        <v>0.26</v>
      </c>
      <c r="AW109" s="1">
        <f t="shared" si="112"/>
        <v>0.96247531765674166</v>
      </c>
      <c r="AX109" s="1">
        <f t="shared" si="113"/>
        <v>1362.9833274185678</v>
      </c>
    </row>
    <row r="110" spans="1:54" x14ac:dyDescent="0.15">
      <c r="C110" s="6">
        <v>5</v>
      </c>
      <c r="D110" s="8">
        <v>13.324716293129001</v>
      </c>
      <c r="E110" s="9">
        <f t="shared" si="114"/>
        <v>10.3040178096667</v>
      </c>
      <c r="F110" s="6" t="s">
        <v>112</v>
      </c>
      <c r="G110" s="1">
        <v>6</v>
      </c>
      <c r="H110" s="7">
        <f t="shared" si="97"/>
        <v>13.324716293129001</v>
      </c>
      <c r="I110" s="7">
        <f t="shared" si="98"/>
        <v>286.47471629312895</v>
      </c>
      <c r="J110" s="7">
        <f t="shared" si="99"/>
        <v>9.1468199292744468E-2</v>
      </c>
      <c r="K110" s="7">
        <f t="shared" si="100"/>
        <v>75.904791666666668</v>
      </c>
      <c r="L110" s="7">
        <f t="shared" si="101"/>
        <v>0.75904791666666671</v>
      </c>
      <c r="M110" s="1" t="s">
        <v>110</v>
      </c>
      <c r="O110" s="7">
        <f t="shared" si="115"/>
        <v>1.6071736484020258</v>
      </c>
      <c r="P110" s="7">
        <f t="shared" si="102"/>
        <v>0.14700527957008372</v>
      </c>
      <c r="Q110" s="12">
        <f t="shared" si="103"/>
        <v>3.8221372688221768E-2</v>
      </c>
      <c r="R110" s="7">
        <f t="shared" si="104"/>
        <v>0.19735245833333334</v>
      </c>
      <c r="S110" s="13">
        <f t="shared" si="105"/>
        <v>0.1936706186029104</v>
      </c>
      <c r="T110" s="2">
        <v>0.01</v>
      </c>
      <c r="U110" s="14">
        <f t="shared" si="106"/>
        <v>1.9367061860291041E-3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5.0000000000000001E-3</v>
      </c>
      <c r="AF110" s="2">
        <v>0.49</v>
      </c>
      <c r="AG110" s="14">
        <f t="shared" si="107"/>
        <v>2.4499999999999999E-3</v>
      </c>
      <c r="AH110" s="17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08"/>
        <v>7.4999999999999997E-3</v>
      </c>
      <c r="AT110" s="1">
        <f t="shared" si="109"/>
        <v>1.1886706186029102E-2</v>
      </c>
      <c r="AU110" s="7">
        <f t="shared" si="110"/>
        <v>75.904791666666668</v>
      </c>
      <c r="AV110" s="1">
        <f t="shared" si="111"/>
        <v>0.26</v>
      </c>
      <c r="AW110" s="1">
        <f t="shared" si="112"/>
        <v>0.96247531765674166</v>
      </c>
      <c r="AX110" s="1">
        <f t="shared" si="113"/>
        <v>1512.7545654095538</v>
      </c>
    </row>
    <row r="111" spans="1:54" x14ac:dyDescent="0.15">
      <c r="C111" s="6">
        <v>6</v>
      </c>
      <c r="D111" s="8">
        <v>20.159489518333299</v>
      </c>
      <c r="E111" s="9">
        <f t="shared" si="114"/>
        <v>13.324716293129001</v>
      </c>
      <c r="F111" s="6" t="s">
        <v>110</v>
      </c>
      <c r="G111" s="1">
        <v>7</v>
      </c>
      <c r="H111" s="7">
        <f t="shared" si="97"/>
        <v>20.159489518333299</v>
      </c>
      <c r="I111" s="7">
        <f t="shared" si="98"/>
        <v>293.30948951833329</v>
      </c>
      <c r="J111" s="7">
        <f t="shared" si="99"/>
        <v>0.20194502799416658</v>
      </c>
      <c r="K111" s="7">
        <f t="shared" si="100"/>
        <v>75.904791666666668</v>
      </c>
      <c r="L111" s="7">
        <f t="shared" si="101"/>
        <v>0.75904791666666671</v>
      </c>
      <c r="M111" s="1" t="s">
        <v>110</v>
      </c>
      <c r="O111" s="7">
        <f t="shared" si="115"/>
        <v>2.2192162854986091</v>
      </c>
      <c r="P111" s="7">
        <f t="shared" si="102"/>
        <v>0.44815969490012697</v>
      </c>
      <c r="Q111" s="12">
        <f t="shared" si="103"/>
        <v>0.11652152067403301</v>
      </c>
      <c r="R111" s="7">
        <f t="shared" si="104"/>
        <v>0.19735245833333334</v>
      </c>
      <c r="S111" s="13">
        <f t="shared" si="105"/>
        <v>0.59042345688557474</v>
      </c>
      <c r="T111" s="2">
        <v>0.01</v>
      </c>
      <c r="U111" s="14">
        <f t="shared" si="106"/>
        <v>5.9042345688557476E-3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07"/>
        <v>2.4499999999999999E-3</v>
      </c>
      <c r="AH111" s="17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08"/>
        <v>7.4999999999999997E-3</v>
      </c>
      <c r="AT111" s="1">
        <f t="shared" si="109"/>
        <v>1.5854234568855749E-2</v>
      </c>
      <c r="AU111" s="7">
        <f t="shared" si="110"/>
        <v>75.904791666666668</v>
      </c>
      <c r="AV111" s="1">
        <f t="shared" si="111"/>
        <v>0.26</v>
      </c>
      <c r="AW111" s="1">
        <f t="shared" si="112"/>
        <v>0.96247531765674166</v>
      </c>
      <c r="AX111" s="1">
        <f t="shared" si="113"/>
        <v>2017.6796961044852</v>
      </c>
    </row>
    <row r="112" spans="1:54" x14ac:dyDescent="0.15">
      <c r="C112" s="6">
        <v>7</v>
      </c>
      <c r="D112" s="8">
        <v>21.2806534074194</v>
      </c>
      <c r="E112" s="9">
        <f t="shared" si="114"/>
        <v>20.159489518333299</v>
      </c>
      <c r="F112" s="6" t="s">
        <v>110</v>
      </c>
      <c r="G112" s="1">
        <v>8</v>
      </c>
      <c r="H112" s="7">
        <f t="shared" si="97"/>
        <v>21.2806534074194</v>
      </c>
      <c r="I112" s="7">
        <f t="shared" si="98"/>
        <v>294.43065340741936</v>
      </c>
      <c r="J112" s="7">
        <f t="shared" si="99"/>
        <v>0.22915619882854926</v>
      </c>
      <c r="K112" s="7">
        <f t="shared" si="100"/>
        <v>75.904791666666668</v>
      </c>
      <c r="L112" s="7">
        <f t="shared" si="101"/>
        <v>0.75904791666666671</v>
      </c>
      <c r="M112" s="1" t="s">
        <v>110</v>
      </c>
      <c r="O112" s="7">
        <f t="shared" si="115"/>
        <v>2.5301045072651487</v>
      </c>
      <c r="P112" s="7">
        <f t="shared" si="102"/>
        <v>0.57978913152386102</v>
      </c>
      <c r="Q112" s="12">
        <f t="shared" si="103"/>
        <v>0.15074517419620387</v>
      </c>
      <c r="R112" s="7">
        <f t="shared" si="104"/>
        <v>0.19735245833333334</v>
      </c>
      <c r="S112" s="13">
        <f t="shared" si="105"/>
        <v>0.76383732672633553</v>
      </c>
      <c r="T112" s="2">
        <v>0.01</v>
      </c>
      <c r="U112" s="14">
        <f t="shared" si="106"/>
        <v>7.6383732672633551E-3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07"/>
        <v>2.4499999999999999E-3</v>
      </c>
      <c r="AH112" s="17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08"/>
        <v>7.4999999999999997E-3</v>
      </c>
      <c r="AT112" s="1">
        <f t="shared" si="109"/>
        <v>1.7588373267263355E-2</v>
      </c>
      <c r="AU112" s="7">
        <f t="shared" si="110"/>
        <v>75.904791666666668</v>
      </c>
      <c r="AV112" s="1">
        <f t="shared" si="111"/>
        <v>0.26</v>
      </c>
      <c r="AW112" s="1">
        <f t="shared" si="112"/>
        <v>0.96247531765674166</v>
      </c>
      <c r="AX112" s="1">
        <f t="shared" si="113"/>
        <v>2238.3738221318267</v>
      </c>
    </row>
    <row r="113" spans="3:51" x14ac:dyDescent="0.15">
      <c r="C113" s="6">
        <v>8</v>
      </c>
      <c r="D113" s="8">
        <v>18.963993750322601</v>
      </c>
      <c r="E113" s="9">
        <f t="shared" si="114"/>
        <v>21.2806534074194</v>
      </c>
      <c r="F113" s="6" t="s">
        <v>110</v>
      </c>
      <c r="G113" s="1">
        <v>9</v>
      </c>
      <c r="H113" s="7">
        <f t="shared" si="97"/>
        <v>18.963993750322601</v>
      </c>
      <c r="I113" s="7">
        <f t="shared" si="98"/>
        <v>292.11399375032261</v>
      </c>
      <c r="J113" s="7">
        <f t="shared" si="99"/>
        <v>0.17629125513429952</v>
      </c>
      <c r="K113" s="7">
        <f t="shared" si="100"/>
        <v>75.904791666666668</v>
      </c>
      <c r="L113" s="7">
        <f t="shared" si="101"/>
        <v>0.75904791666666671</v>
      </c>
      <c r="M113" s="1" t="s">
        <v>110</v>
      </c>
      <c r="O113" s="7">
        <f t="shared" si="115"/>
        <v>2.7093632924079545</v>
      </c>
      <c r="P113" s="7">
        <f t="shared" si="102"/>
        <v>0.47763705543339646</v>
      </c>
      <c r="Q113" s="12">
        <f t="shared" si="103"/>
        <v>0.12418563441268309</v>
      </c>
      <c r="R113" s="7">
        <f t="shared" si="104"/>
        <v>0.19735245833333334</v>
      </c>
      <c r="S113" s="13">
        <f t="shared" si="105"/>
        <v>0.62925810735496579</v>
      </c>
      <c r="T113" s="2">
        <v>0.01</v>
      </c>
      <c r="U113" s="14">
        <f t="shared" si="106"/>
        <v>6.2925810735496579E-3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07"/>
        <v>2.4499999999999999E-3</v>
      </c>
      <c r="AH113" s="17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08"/>
        <v>7.4999999999999997E-3</v>
      </c>
      <c r="AT113" s="1">
        <f t="shared" si="109"/>
        <v>1.6242581073549658E-2</v>
      </c>
      <c r="AU113" s="7">
        <f t="shared" si="110"/>
        <v>75.904791666666668</v>
      </c>
      <c r="AV113" s="1">
        <f t="shared" si="111"/>
        <v>0.26</v>
      </c>
      <c r="AW113" s="1">
        <f t="shared" si="112"/>
        <v>0.96247531765674166</v>
      </c>
      <c r="AX113" s="1">
        <f t="shared" si="113"/>
        <v>2067.102382149088</v>
      </c>
    </row>
    <row r="114" spans="3:51" x14ac:dyDescent="0.15">
      <c r="C114" s="6">
        <v>9</v>
      </c>
      <c r="D114" s="8">
        <v>15.6933629623333</v>
      </c>
      <c r="E114" s="9">
        <f t="shared" si="114"/>
        <v>18.963993750322601</v>
      </c>
      <c r="F114" s="6" t="s">
        <v>110</v>
      </c>
      <c r="G114" s="1">
        <v>10</v>
      </c>
      <c r="H114" s="7">
        <f t="shared" si="97"/>
        <v>15.6933629623333</v>
      </c>
      <c r="I114" s="7">
        <f t="shared" si="98"/>
        <v>288.84336296233329</v>
      </c>
      <c r="J114" s="7">
        <f t="shared" si="99"/>
        <v>0.12086942903513027</v>
      </c>
      <c r="K114" s="7">
        <f t="shared" si="100"/>
        <v>75.904791666666668</v>
      </c>
      <c r="L114" s="7">
        <f t="shared" si="101"/>
        <v>0.75904791666666671</v>
      </c>
      <c r="M114" s="1" t="s">
        <v>110</v>
      </c>
      <c r="O114" s="7">
        <f t="shared" si="115"/>
        <v>2.9907741536412247</v>
      </c>
      <c r="P114" s="7">
        <f t="shared" si="102"/>
        <v>0.36149316432363982</v>
      </c>
      <c r="Q114" s="12">
        <f t="shared" si="103"/>
        <v>9.398822272414635E-2</v>
      </c>
      <c r="R114" s="7">
        <f t="shared" si="104"/>
        <v>0.19735245833333334</v>
      </c>
      <c r="S114" s="13">
        <f t="shared" si="105"/>
        <v>0.4762455128144279</v>
      </c>
      <c r="T114" s="2">
        <v>0.01</v>
      </c>
      <c r="U114" s="14">
        <f t="shared" si="106"/>
        <v>4.7624551281442787E-3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 t="shared" si="107"/>
        <v>4.8999999999999998E-4</v>
      </c>
      <c r="AH114" s="17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 t="shared" si="108"/>
        <v>5.0000000000000001E-3</v>
      </c>
      <c r="AT114" s="1">
        <f t="shared" si="109"/>
        <v>1.0252455128144281E-2</v>
      </c>
      <c r="AU114" s="7">
        <f t="shared" si="110"/>
        <v>75.904791666666668</v>
      </c>
      <c r="AV114" s="1">
        <f t="shared" si="111"/>
        <v>0.26</v>
      </c>
      <c r="AW114" s="1">
        <f t="shared" si="112"/>
        <v>0.96247531765674166</v>
      </c>
      <c r="AX114" s="1">
        <f t="shared" si="113"/>
        <v>1304.7725803120882</v>
      </c>
    </row>
    <row r="115" spans="3:51" x14ac:dyDescent="0.15">
      <c r="C115" s="6">
        <v>10</v>
      </c>
      <c r="D115" s="8">
        <v>4.2146720182258104</v>
      </c>
      <c r="E115" s="9">
        <f t="shared" si="114"/>
        <v>15.6933629623333</v>
      </c>
      <c r="F115" s="6" t="s">
        <v>110</v>
      </c>
      <c r="G115" s="1">
        <v>11</v>
      </c>
      <c r="H115" s="7">
        <f t="shared" si="97"/>
        <v>4.2146720182258104</v>
      </c>
      <c r="I115" s="7">
        <f t="shared" si="98"/>
        <v>277.3646720182258</v>
      </c>
      <c r="J115" s="7">
        <f t="shared" si="99"/>
        <v>2.9953476365442828E-2</v>
      </c>
      <c r="K115" s="7">
        <f t="shared" si="100"/>
        <v>75.904791666666668</v>
      </c>
      <c r="L115" s="7">
        <f t="shared" si="101"/>
        <v>0.75904791666666671</v>
      </c>
      <c r="M115" s="1" t="s">
        <v>112</v>
      </c>
      <c r="N115" s="7">
        <f>(O114-P114)*$C$22/100</f>
        <v>2.4978169398517056</v>
      </c>
      <c r="O115" s="7">
        <f t="shared" si="115"/>
        <v>0.89051196613254602</v>
      </c>
      <c r="P115" s="7">
        <f t="shared" si="102"/>
        <v>2.6673929130695242E-2</v>
      </c>
      <c r="Q115" s="12">
        <f t="shared" si="103"/>
        <v>6.9352215739807632E-3</v>
      </c>
      <c r="R115" s="7">
        <f t="shared" si="104"/>
        <v>0.19735245833333334</v>
      </c>
      <c r="S115" s="13">
        <f t="shared" si="105"/>
        <v>3.5141298124936438E-2</v>
      </c>
      <c r="T115" s="2">
        <v>0.01</v>
      </c>
      <c r="U115" s="14">
        <f t="shared" si="106"/>
        <v>3.5141298124936437E-4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07"/>
        <v>4.8999999999999998E-4</v>
      </c>
      <c r="AH115" s="17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08"/>
        <v>5.0000000000000001E-3</v>
      </c>
      <c r="AT115" s="1">
        <f t="shared" si="109"/>
        <v>5.8414129812493646E-3</v>
      </c>
      <c r="AU115" s="7">
        <f t="shared" si="110"/>
        <v>75.904791666666668</v>
      </c>
      <c r="AV115" s="1">
        <f t="shared" si="111"/>
        <v>0.26</v>
      </c>
      <c r="AW115" s="1">
        <f t="shared" si="112"/>
        <v>0.96247531765674166</v>
      </c>
      <c r="AX115" s="1">
        <f t="shared" si="113"/>
        <v>743.40393524773322</v>
      </c>
    </row>
    <row r="116" spans="3:51" x14ac:dyDescent="0.15">
      <c r="C116" s="6">
        <v>11</v>
      </c>
      <c r="D116" s="8">
        <v>-4.1991255376999996</v>
      </c>
      <c r="E116" s="9">
        <f t="shared" si="114"/>
        <v>4.2146720182258104</v>
      </c>
      <c r="F116" s="6" t="s">
        <v>112</v>
      </c>
      <c r="G116" s="1">
        <v>12</v>
      </c>
      <c r="H116" s="7">
        <f t="shared" si="97"/>
        <v>-4.1991255376999996</v>
      </c>
      <c r="I116" s="7">
        <f t="shared" si="98"/>
        <v>268.95087446229996</v>
      </c>
      <c r="J116" s="7">
        <f t="shared" si="99"/>
        <v>9.9885519087893563E-3</v>
      </c>
      <c r="K116" s="7">
        <f t="shared" si="100"/>
        <v>75.904791666666668</v>
      </c>
      <c r="L116" s="7">
        <f t="shared" si="101"/>
        <v>0.75904791666666671</v>
      </c>
      <c r="M116" s="1" t="s">
        <v>110</v>
      </c>
      <c r="O116" s="7">
        <f t="shared" si="115"/>
        <v>1.6228859536685176</v>
      </c>
      <c r="P116" s="7">
        <f t="shared" si="102"/>
        <v>1.6210280590263106E-2</v>
      </c>
      <c r="Q116" s="12">
        <f t="shared" si="103"/>
        <v>4.2146729534684076E-3</v>
      </c>
      <c r="R116" s="7">
        <f t="shared" si="104"/>
        <v>0.19735245833333334</v>
      </c>
      <c r="S116" s="13">
        <f t="shared" si="105"/>
        <v>2.1356070195739429E-2</v>
      </c>
      <c r="T116" s="2">
        <v>0.01</v>
      </c>
      <c r="U116" s="14">
        <f t="shared" si="106"/>
        <v>2.1356070195739429E-4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07"/>
        <v>4.8999999999999998E-4</v>
      </c>
      <c r="AH116" s="17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08"/>
        <v>5.0000000000000001E-3</v>
      </c>
      <c r="AT116" s="1">
        <f t="shared" si="109"/>
        <v>5.703560701957394E-3</v>
      </c>
      <c r="AU116" s="7">
        <f t="shared" si="110"/>
        <v>75.904791666666668</v>
      </c>
      <c r="AV116" s="1">
        <f t="shared" si="111"/>
        <v>0.26</v>
      </c>
      <c r="AW116" s="1">
        <f t="shared" si="112"/>
        <v>0.96247531765674166</v>
      </c>
      <c r="AX116" s="1">
        <f t="shared" si="113"/>
        <v>725.86024723295395</v>
      </c>
      <c r="AY116" s="1">
        <f>SUM(AX105:AX116)</f>
        <v>14937.168282072416</v>
      </c>
    </row>
    <row r="117" spans="3:51" x14ac:dyDescent="0.15">
      <c r="C117" s="6">
        <v>12</v>
      </c>
      <c r="D117" s="8">
        <v>-7.5778350072580603</v>
      </c>
      <c r="E117" s="9">
        <f t="shared" si="114"/>
        <v>-4.1991255376999996</v>
      </c>
      <c r="F117" s="6" t="s">
        <v>110</v>
      </c>
    </row>
  </sheetData>
  <mergeCells count="64">
    <mergeCell ref="G2:G4"/>
    <mergeCell ref="G5:G6"/>
    <mergeCell ref="G14:G15"/>
    <mergeCell ref="I2:I4"/>
    <mergeCell ref="I5:I6"/>
    <mergeCell ref="A104:B104"/>
    <mergeCell ref="A2:A4"/>
    <mergeCell ref="A5:A6"/>
    <mergeCell ref="E2:E4"/>
    <mergeCell ref="E5:E6"/>
    <mergeCell ref="AE103:AG103"/>
    <mergeCell ref="AH103:AJ103"/>
    <mergeCell ref="AK103:AM103"/>
    <mergeCell ref="AN103:AP103"/>
    <mergeCell ref="AQ103:AS103"/>
    <mergeCell ref="A89:B89"/>
    <mergeCell ref="S103:U103"/>
    <mergeCell ref="V103:X103"/>
    <mergeCell ref="Y103:AA103"/>
    <mergeCell ref="AB103:AD103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31</vt:i4>
      </vt:variant>
    </vt:vector>
  </HeadingPairs>
  <TitlesOfParts>
    <vt:vector size="31" baseType="lpstr">
      <vt:lpstr>北京</vt:lpstr>
      <vt:lpstr>天津</vt:lpstr>
      <vt:lpstr>河北</vt:lpstr>
      <vt:lpstr>山西</vt:lpstr>
      <vt:lpstr>内蒙</vt:lpstr>
      <vt:lpstr>辽宁</vt:lpstr>
      <vt:lpstr>吉林</vt:lpstr>
      <vt:lpstr>黑龙江</vt:lpstr>
      <vt:lpstr>上海</vt:lpstr>
      <vt:lpstr>江苏</vt:lpstr>
      <vt:lpstr>浙江</vt:lpstr>
      <vt:lpstr>安徽</vt:lpstr>
      <vt:lpstr>福建</vt:lpstr>
      <vt:lpstr>江西</vt:lpstr>
      <vt:lpstr>山东</vt:lpstr>
      <vt:lpstr>河南</vt:lpstr>
      <vt:lpstr>湖北</vt:lpstr>
      <vt:lpstr>湖南</vt:lpstr>
      <vt:lpstr>广东</vt:lpstr>
      <vt:lpstr>广西</vt:lpstr>
      <vt:lpstr>海南</vt:lpstr>
      <vt:lpstr>重庆</vt:lpstr>
      <vt:lpstr>四川</vt:lpstr>
      <vt:lpstr>贵州</vt:lpstr>
      <vt:lpstr>云南</vt:lpstr>
      <vt:lpstr>西藏</vt:lpstr>
      <vt:lpstr>陕西</vt:lpstr>
      <vt:lpstr>甘肃</vt:lpstr>
      <vt:lpstr>青海</vt:lpstr>
      <vt:lpstr>宁夏</vt:lpstr>
      <vt:lpstr>新疆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ysy</cp:lastModifiedBy>
  <dcterms:created xsi:type="dcterms:W3CDTF">2022-08-28T10:18:00Z</dcterms:created>
  <dcterms:modified xsi:type="dcterms:W3CDTF">2023-02-10T07:47:18Z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E5CB9F350BCB4979B8E88C5644A5A3A7</vt:lpwstr>
  </property>
  <property fmtid="{D5CDD505-2E9C-101B-9397-08002B2CF9AE}" pid="3" name="KSOProductBuildVer">
    <vt:lpwstr>2052-11.1.0.12980</vt:lpwstr>
  </property>
</Properties>
</file>